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-15" yWindow="0" windowWidth="19320" windowHeight="12015" tabRatio="1000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ת" sheetId="59" r:id="rId4"/>
    <sheet name="תעודות חוב מסחריות " sheetId="60" r:id="rId5"/>
    <sheet name="אג&quot;ח קונצרני" sheetId="61" r:id="rId6"/>
    <sheet name="מניות" sheetId="62" r:id="rId7"/>
    <sheet name="קרנ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- תעודות התחייבות ממשלתי" sheetId="69" r:id="rId14"/>
    <sheet name="לא סחיר - תעודות חוב מסחריות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זכויות מקרקעין" sheetId="80" r:id="rId25"/>
    <sheet name="השקעה בחברות מוחזקות" sheetId="90" r:id="rId26"/>
    <sheet name="השקעות אחרות " sheetId="81" r:id="rId27"/>
    <sheet name="יתרת התחייבות ל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5" hidden="1">'אג"ח קונצרני'!$B$11:$U$708</definedName>
    <definedName name="_xlnm._FilterDatabase" localSheetId="22" hidden="1">הלוואות!$B$17:$Q$360</definedName>
    <definedName name="_xlnm._FilterDatabase" localSheetId="17" hidden="1">'לא סחיר - קרנות השקעה'!$B$12:$K$12</definedName>
    <definedName name="_new1">[1]הערות!$E$55</definedName>
    <definedName name="_new2">[2]הערות!$E$55</definedName>
    <definedName name="a">#REF!</definedName>
    <definedName name="adi_1212" localSheetId="3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9">'לא סחיר - אופציות'!$B$6:$L$44</definedName>
    <definedName name="Print_Area" localSheetId="1">Sheet1!$B$5:$Y$36</definedName>
    <definedName name="Print_Area" localSheetId="5">'אג"ח קונצרני'!$B$6:$U$32</definedName>
    <definedName name="Print_Area" localSheetId="10">אופציות!$B$6:$L$41</definedName>
    <definedName name="Print_Area" localSheetId="22">הלוואות!$B$6:$Q$45</definedName>
    <definedName name="Print_Area" localSheetId="25">'השקעה בחברות מוחזקות'!$B$6:$K$17</definedName>
    <definedName name="Print_Area" localSheetId="26">'השקעות אחרות '!$B$6:$K$17</definedName>
    <definedName name="Print_Area" localSheetId="24">'זכויות מקרקעין'!$B$6:$J$24</definedName>
    <definedName name="Print_Area" localSheetId="11">'חוזים עתידיים'!$B$6:$I$18</definedName>
    <definedName name="Print_Area" localSheetId="27">'יתרת התחייבות להשקעה'!$B$6:$D$16</definedName>
    <definedName name="Print_Area" localSheetId="9">'כתבי אופציה'!$B$6:$L$20</definedName>
    <definedName name="Print_Area" localSheetId="13">'לא סחיר- תעודות התחייבות ממשלתי'!$B$6:$P$24</definedName>
    <definedName name="Print_Area" localSheetId="15">'לא סחיר - אג"ח קונצרני'!$B$6:$S$32</definedName>
    <definedName name="Print_Area" localSheetId="19">'לא סחיר - אופציות'!$B$12:$B$43</definedName>
    <definedName name="Print_Area" localSheetId="20">'לא סחיר - חוזים עתידיים'!$B$6:$K$41</definedName>
    <definedName name="Print_Area" localSheetId="18">'לא סחיר - כתבי אופציה'!$B$6:$L$19</definedName>
    <definedName name="Print_Area" localSheetId="21">'לא סחיר - מוצרים מובנים'!$B$6:$Q$36</definedName>
    <definedName name="Print_Area" localSheetId="16">'לא סחיר - מניות'!$B$6:$M$20</definedName>
    <definedName name="Print_Area" localSheetId="17">'לא סחיר - קרנות השקעה'!$B$6:$K$38</definedName>
    <definedName name="Print_Area" localSheetId="14">'לא סחיר - תעודות חוב מסחריות'!$B$6:$S$32</definedName>
    <definedName name="Print_Area" localSheetId="12">'מוצרים מובנים'!$B$6:$Q$37</definedName>
    <definedName name="Print_Area" localSheetId="2">מזומנים!$B$6:$K$38</definedName>
    <definedName name="Print_Area" localSheetId="6">מניות!$B$6:$O$32</definedName>
    <definedName name="Print_Area" localSheetId="0">'סכום נכסי הקרן'!$B$6:$D$49</definedName>
    <definedName name="Print_Area" localSheetId="23">'פקדונות מעל 3 חודשים'!$B$6:$O$30</definedName>
    <definedName name="Print_Area" localSheetId="8">'קרנות נאמנות'!$B$6:$O$38</definedName>
    <definedName name="Print_Area" localSheetId="7">'קרנות סל'!$B$6:$N$44</definedName>
    <definedName name="Print_Area" localSheetId="3">'תעודות התחייבות ממשלתיות'!$B$8:$R$12</definedName>
    <definedName name="Print_Area" localSheetId="4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  <definedName name="_xlnm.Print_Area" localSheetId="0">'סכום נכסי הקרן'!$B$6:$D$43</definedName>
  </definedNames>
  <calcPr calcId="145621"/>
</workbook>
</file>

<file path=xl/calcChain.xml><?xml version="1.0" encoding="utf-8"?>
<calcChain xmlns="http://schemas.openxmlformats.org/spreadsheetml/2006/main">
  <c r="J10" i="58" l="1"/>
  <c r="J11" i="58"/>
  <c r="J70" i="58"/>
  <c r="J12" i="58"/>
  <c r="K12" i="58" s="1"/>
  <c r="K10" i="58"/>
  <c r="K13" i="58"/>
  <c r="K14" i="58"/>
  <c r="K15" i="58"/>
  <c r="K16" i="58"/>
  <c r="K17" i="58"/>
  <c r="K18" i="58"/>
  <c r="K19" i="58"/>
  <c r="K20" i="58"/>
  <c r="K21" i="58"/>
  <c r="K22" i="58"/>
  <c r="K25" i="58"/>
  <c r="K26" i="58"/>
  <c r="K27" i="58"/>
  <c r="K28" i="58"/>
  <c r="K29" i="58"/>
  <c r="K30" i="58"/>
  <c r="K31" i="58"/>
  <c r="K32" i="58"/>
  <c r="K33" i="58"/>
  <c r="K34" i="58"/>
  <c r="K35" i="58"/>
  <c r="K36" i="58"/>
  <c r="K37" i="58"/>
  <c r="K38" i="58"/>
  <c r="K39" i="58"/>
  <c r="K40" i="58"/>
  <c r="K41" i="58"/>
  <c r="K43" i="58"/>
  <c r="K44" i="58"/>
  <c r="K45" i="58"/>
  <c r="K46" i="58"/>
  <c r="K47" i="58"/>
  <c r="K48" i="58"/>
  <c r="K49" i="58"/>
  <c r="K50" i="58"/>
  <c r="K51" i="58"/>
  <c r="K52" i="58"/>
  <c r="K53" i="58"/>
  <c r="K54" i="58"/>
  <c r="K55" i="58"/>
  <c r="K56" i="58"/>
  <c r="K57" i="58"/>
  <c r="K58" i="58"/>
  <c r="K59" i="58"/>
  <c r="K60" i="58"/>
  <c r="K61" i="58"/>
  <c r="K62" i="58"/>
  <c r="K63" i="58"/>
  <c r="K64" i="58"/>
  <c r="K65" i="58"/>
  <c r="K66" i="58"/>
  <c r="K67" i="58"/>
  <c r="K68" i="58"/>
  <c r="J75" i="58"/>
  <c r="J74" i="58" s="1"/>
  <c r="K74" i="58" s="1"/>
  <c r="K76" i="58"/>
  <c r="K77" i="58"/>
  <c r="K78" i="58"/>
  <c r="K79" i="58"/>
  <c r="K80" i="58"/>
  <c r="K81" i="58"/>
  <c r="K82" i="58"/>
  <c r="K75" i="58" l="1"/>
  <c r="K42" i="58"/>
  <c r="J24" i="58"/>
  <c r="C49" i="84"/>
  <c r="C11" i="84"/>
  <c r="C10" i="84" s="1"/>
  <c r="K24" i="58" l="1"/>
  <c r="N214" i="62"/>
  <c r="N213" i="62"/>
  <c r="N212" i="62"/>
  <c r="N211" i="62"/>
  <c r="N210" i="62"/>
  <c r="N209" i="62"/>
  <c r="N208" i="62"/>
  <c r="N207" i="62"/>
  <c r="N206" i="62"/>
  <c r="N205" i="62"/>
  <c r="N204" i="62"/>
  <c r="N203" i="62"/>
  <c r="N202" i="62"/>
  <c r="N201" i="62"/>
  <c r="N200" i="62"/>
  <c r="N199" i="62"/>
  <c r="N198" i="62"/>
  <c r="N197" i="62"/>
  <c r="N196" i="62"/>
  <c r="N195" i="62"/>
  <c r="N194" i="62"/>
  <c r="N193" i="62"/>
  <c r="N192" i="62"/>
  <c r="N191" i="62"/>
  <c r="N190" i="62"/>
  <c r="N189" i="62"/>
  <c r="N188" i="62"/>
  <c r="N187" i="62"/>
  <c r="N186" i="62"/>
  <c r="N185" i="62"/>
  <c r="N184" i="62"/>
  <c r="N183" i="62"/>
  <c r="N182" i="62"/>
  <c r="N181" i="62"/>
  <c r="N180" i="62"/>
  <c r="N179" i="62"/>
  <c r="N178" i="62"/>
  <c r="N177" i="62"/>
  <c r="N176" i="62"/>
  <c r="N175" i="62"/>
  <c r="N174" i="62"/>
  <c r="N173" i="62"/>
  <c r="N172" i="62"/>
  <c r="N171" i="62"/>
  <c r="N170" i="62"/>
  <c r="N169" i="62"/>
  <c r="N168" i="62"/>
  <c r="N167" i="62"/>
  <c r="N166" i="62"/>
  <c r="N165" i="62"/>
  <c r="N164" i="62"/>
  <c r="N163" i="62"/>
  <c r="N162" i="62"/>
  <c r="N161" i="62"/>
  <c r="N160" i="62"/>
  <c r="N159" i="62"/>
  <c r="N158" i="62"/>
  <c r="N157" i="62"/>
  <c r="N156" i="62"/>
  <c r="N153" i="62"/>
  <c r="N152" i="62"/>
  <c r="N151" i="62"/>
  <c r="N150" i="62"/>
  <c r="N149" i="62"/>
  <c r="N148" i="62"/>
  <c r="N147" i="62"/>
  <c r="N146" i="62"/>
  <c r="N145" i="62"/>
  <c r="N144" i="62"/>
  <c r="N143" i="62"/>
  <c r="N142" i="62"/>
  <c r="N141" i="62"/>
  <c r="N140" i="62"/>
  <c r="N139" i="62"/>
  <c r="N138" i="62"/>
  <c r="N137" i="62"/>
  <c r="N136" i="62"/>
  <c r="N135" i="62"/>
  <c r="N134" i="62"/>
  <c r="N133" i="62"/>
  <c r="N132" i="62"/>
  <c r="N131" i="62"/>
  <c r="N130" i="62"/>
  <c r="N129" i="62"/>
  <c r="N128" i="62"/>
  <c r="N127" i="62"/>
  <c r="N125" i="62"/>
  <c r="N123" i="62"/>
  <c r="N122" i="62"/>
  <c r="N121" i="62"/>
  <c r="N120" i="62"/>
  <c r="N119" i="62"/>
  <c r="N118" i="62"/>
  <c r="N117" i="62"/>
  <c r="N116" i="62"/>
  <c r="N115" i="62"/>
  <c r="N114" i="62"/>
  <c r="N113" i="62"/>
  <c r="N112" i="62"/>
  <c r="N111" i="62"/>
  <c r="N110" i="62"/>
  <c r="N109" i="62"/>
  <c r="N108" i="62"/>
  <c r="N107" i="62"/>
  <c r="N106" i="62"/>
  <c r="N105" i="62"/>
  <c r="N104" i="62"/>
  <c r="N103" i="62"/>
  <c r="N102" i="62"/>
  <c r="N101" i="62"/>
  <c r="N100" i="62"/>
  <c r="N99" i="62"/>
  <c r="N98" i="62"/>
  <c r="N97" i="62"/>
  <c r="N96" i="62"/>
  <c r="N95" i="62"/>
  <c r="N94" i="62"/>
  <c r="N93" i="62"/>
  <c r="N92" i="62"/>
  <c r="N91" i="62"/>
  <c r="N90" i="62"/>
  <c r="N89" i="62"/>
  <c r="N88" i="62"/>
  <c r="N87" i="62"/>
  <c r="N86" i="62"/>
  <c r="N84" i="62"/>
  <c r="N83" i="62"/>
  <c r="N82" i="62"/>
  <c r="N81" i="62"/>
  <c r="N80" i="62"/>
  <c r="N79" i="62"/>
  <c r="N78" i="62"/>
  <c r="N77" i="62"/>
  <c r="N76" i="62"/>
  <c r="N75" i="62"/>
  <c r="N74" i="62"/>
  <c r="N73" i="62"/>
  <c r="N72" i="62"/>
  <c r="N71" i="62"/>
  <c r="N70" i="62"/>
  <c r="N69" i="62"/>
  <c r="N68" i="62"/>
  <c r="N67" i="62"/>
  <c r="N66" i="62"/>
  <c r="N65" i="62"/>
  <c r="N64" i="62"/>
  <c r="N63" i="62"/>
  <c r="N62" i="62"/>
  <c r="N61" i="62"/>
  <c r="N60" i="62"/>
  <c r="N59" i="62"/>
  <c r="N58" i="62"/>
  <c r="N57" i="62"/>
  <c r="N56" i="62"/>
  <c r="N55" i="62"/>
  <c r="N54" i="62"/>
  <c r="N53" i="62"/>
  <c r="N52" i="62"/>
  <c r="N51" i="62"/>
  <c r="N50" i="62"/>
  <c r="N49" i="62"/>
  <c r="N48" i="62"/>
  <c r="N47" i="62"/>
  <c r="N46" i="62"/>
  <c r="N45" i="62"/>
  <c r="N44" i="62"/>
  <c r="N43" i="62"/>
  <c r="N42" i="62"/>
  <c r="N40" i="62"/>
  <c r="N39" i="62"/>
  <c r="N38" i="62"/>
  <c r="N37" i="62"/>
  <c r="N36" i="62"/>
  <c r="N35" i="62"/>
  <c r="N34" i="62"/>
  <c r="N33" i="62"/>
  <c r="N32" i="62"/>
  <c r="N31" i="62"/>
  <c r="N30" i="62"/>
  <c r="N29" i="62"/>
  <c r="N28" i="62"/>
  <c r="N27" i="62"/>
  <c r="N26" i="62"/>
  <c r="N25" i="62"/>
  <c r="N24" i="62"/>
  <c r="N23" i="62"/>
  <c r="N22" i="62"/>
  <c r="N21" i="62"/>
  <c r="N20" i="62"/>
  <c r="N19" i="62"/>
  <c r="N18" i="62"/>
  <c r="N17" i="62"/>
  <c r="N16" i="62"/>
  <c r="N15" i="62"/>
  <c r="N14" i="62"/>
  <c r="N13" i="62"/>
  <c r="N12" i="62"/>
  <c r="N11" i="62"/>
  <c r="K11" i="58" l="1"/>
  <c r="C23" i="88"/>
  <c r="C15" i="88" l="1"/>
  <c r="R160" i="61"/>
  <c r="R12" i="61" s="1"/>
  <c r="E12" i="80" l="1"/>
  <c r="E11" i="80" s="1"/>
  <c r="E10" i="80" s="1"/>
  <c r="S96" i="61" l="1"/>
  <c r="S75" i="61"/>
  <c r="S74" i="61"/>
  <c r="S73" i="61"/>
  <c r="S72" i="61"/>
  <c r="C12" i="88" l="1"/>
  <c r="C43" i="88" l="1"/>
  <c r="C38" i="88"/>
  <c r="I94" i="63" l="1"/>
  <c r="C11" i="88"/>
  <c r="O27" i="78" l="1"/>
  <c r="O24" i="78"/>
  <c r="O19" i="78"/>
  <c r="O30" i="78"/>
  <c r="O22" i="78"/>
  <c r="O31" i="78"/>
  <c r="O29" i="78"/>
  <c r="O35" i="78"/>
  <c r="O23" i="78"/>
  <c r="O33" i="78"/>
  <c r="O32" i="78"/>
  <c r="O34" i="78"/>
  <c r="O37" i="78"/>
  <c r="O16" i="78" l="1"/>
  <c r="K36" i="64" l="1"/>
  <c r="K39" i="64"/>
  <c r="O12" i="78" l="1"/>
  <c r="O11" i="78" l="1"/>
  <c r="O10" i="78" s="1"/>
  <c r="P246" i="78" s="1"/>
  <c r="C33" i="88"/>
  <c r="P340" i="78"/>
  <c r="P328" i="78"/>
  <c r="P324" i="78"/>
  <c r="P316" i="78"/>
  <c r="P306" i="78"/>
  <c r="P298" i="78"/>
  <c r="P294" i="78"/>
  <c r="P286" i="78"/>
  <c r="P282" i="78"/>
  <c r="P278" i="78"/>
  <c r="P270" i="78"/>
  <c r="P266" i="78"/>
  <c r="P262" i="78"/>
  <c r="P254" i="78"/>
  <c r="P250" i="78"/>
  <c r="P244" i="78"/>
  <c r="P240" i="78"/>
  <c r="P235" i="78"/>
  <c r="P349" i="78"/>
  <c r="P232" i="78"/>
  <c r="P227" i="78"/>
  <c r="P223" i="78"/>
  <c r="P219" i="78"/>
  <c r="P215" i="78"/>
  <c r="P211" i="78"/>
  <c r="P207" i="78"/>
  <c r="P203" i="78"/>
  <c r="P199" i="78"/>
  <c r="P195" i="78"/>
  <c r="P191" i="78"/>
  <c r="P187" i="78"/>
  <c r="P183" i="78"/>
  <c r="P179" i="78"/>
  <c r="P175" i="78"/>
  <c r="P172" i="78"/>
  <c r="P168" i="78"/>
  <c r="P164" i="78"/>
  <c r="P160" i="78"/>
  <c r="P156" i="78"/>
  <c r="P152" i="78"/>
  <c r="P148" i="78"/>
  <c r="P144" i="78"/>
  <c r="P140" i="78"/>
  <c r="P136" i="78"/>
  <c r="P131" i="78"/>
  <c r="P125" i="78"/>
  <c r="P121" i="78"/>
  <c r="P117" i="78"/>
  <c r="P113" i="78"/>
  <c r="P109" i="78"/>
  <c r="P105" i="78"/>
  <c r="P101" i="78"/>
  <c r="P97" i="78"/>
  <c r="P95" i="78"/>
  <c r="P91" i="78"/>
  <c r="P87" i="78"/>
  <c r="P83" i="78"/>
  <c r="P79" i="78"/>
  <c r="P75" i="78"/>
  <c r="P71" i="78"/>
  <c r="P67" i="78"/>
  <c r="P63" i="78"/>
  <c r="P59" i="78"/>
  <c r="P55" i="78"/>
  <c r="P51" i="78"/>
  <c r="P47" i="78"/>
  <c r="P43" i="78"/>
  <c r="P39" i="78"/>
  <c r="P34" i="78"/>
  <c r="P30" i="78"/>
  <c r="P26" i="78"/>
  <c r="P22" i="78"/>
  <c r="P18" i="78"/>
  <c r="P347" i="78"/>
  <c r="P343" i="78"/>
  <c r="P339" i="78"/>
  <c r="P335" i="78"/>
  <c r="P331" i="78"/>
  <c r="P327" i="78"/>
  <c r="P323" i="78"/>
  <c r="P319" i="78"/>
  <c r="P315" i="78"/>
  <c r="P311" i="78"/>
  <c r="P305" i="78"/>
  <c r="P301" i="78"/>
  <c r="P297" i="78"/>
  <c r="P293" i="78"/>
  <c r="P289" i="78"/>
  <c r="P285" i="78"/>
  <c r="P281" i="78"/>
  <c r="P277" i="78"/>
  <c r="P273" i="78"/>
  <c r="P269" i="78"/>
  <c r="P265" i="78"/>
  <c r="P261" i="78"/>
  <c r="P257" i="78"/>
  <c r="P253" i="78"/>
  <c r="P249" i="78"/>
  <c r="P243" i="78"/>
  <c r="P239" i="78"/>
  <c r="P237" i="78"/>
  <c r="P348" i="78"/>
  <c r="P231" i="78"/>
  <c r="P226" i="78"/>
  <c r="P222" i="78"/>
  <c r="P218" i="78"/>
  <c r="P214" i="78"/>
  <c r="P210" i="78"/>
  <c r="P206" i="78"/>
  <c r="P202" i="78"/>
  <c r="P198" i="78"/>
  <c r="P194" i="78"/>
  <c r="P190" i="78"/>
  <c r="P186" i="78"/>
  <c r="P182" i="78"/>
  <c r="P178" i="78"/>
  <c r="P174" i="78"/>
  <c r="P171" i="78"/>
  <c r="P167" i="78"/>
  <c r="P163" i="78"/>
  <c r="P159" i="78"/>
  <c r="P155" i="78"/>
  <c r="P151" i="78"/>
  <c r="P147" i="78"/>
  <c r="P143" i="78"/>
  <c r="P139" i="78"/>
  <c r="P135" i="78"/>
  <c r="P128" i="78"/>
  <c r="P124" i="78"/>
  <c r="P120" i="78"/>
  <c r="P116" i="78"/>
  <c r="P112" i="78"/>
  <c r="P108" i="78"/>
  <c r="P104" i="78"/>
  <c r="P100" i="78"/>
  <c r="P130" i="78"/>
  <c r="P94" i="78"/>
  <c r="P90" i="78"/>
  <c r="P86" i="78"/>
  <c r="P82" i="78"/>
  <c r="P78" i="78"/>
  <c r="P74" i="78"/>
  <c r="P70" i="78"/>
  <c r="P66" i="78"/>
  <c r="P62" i="78"/>
  <c r="P58" i="78"/>
  <c r="P54" i="78"/>
  <c r="P50" i="78"/>
  <c r="P46" i="78"/>
  <c r="P42" i="78"/>
  <c r="P38" i="78"/>
  <c r="P33" i="78"/>
  <c r="P29" i="78"/>
  <c r="P25" i="78"/>
  <c r="P21" i="78"/>
  <c r="P17" i="78"/>
  <c r="P10" i="78"/>
  <c r="P341" i="78"/>
  <c r="P333" i="78"/>
  <c r="P325" i="78"/>
  <c r="P317" i="78"/>
  <c r="P309" i="78"/>
  <c r="P303" i="78"/>
  <c r="P295" i="78"/>
  <c r="P287" i="78"/>
  <c r="P279" i="78"/>
  <c r="P271" i="78"/>
  <c r="P263" i="78"/>
  <c r="P255" i="78"/>
  <c r="P245" i="78"/>
  <c r="P236" i="78"/>
  <c r="P233" i="78"/>
  <c r="P224" i="78"/>
  <c r="P216" i="78"/>
  <c r="P208" i="78"/>
  <c r="P200" i="78"/>
  <c r="P192" i="78"/>
  <c r="P184" i="78"/>
  <c r="P176" i="78"/>
  <c r="P169" i="78"/>
  <c r="P161" i="78"/>
  <c r="P153" i="78"/>
  <c r="P145" i="78"/>
  <c r="P137" i="78"/>
  <c r="P126" i="78"/>
  <c r="P118" i="78"/>
  <c r="P110" i="78"/>
  <c r="P102" i="78"/>
  <c r="P96" i="78"/>
  <c r="P88" i="78"/>
  <c r="P80" i="78"/>
  <c r="P72" i="78"/>
  <c r="P64" i="78"/>
  <c r="P56" i="78"/>
  <c r="P48" i="78"/>
  <c r="P40" i="78"/>
  <c r="P31" i="78"/>
  <c r="P23" i="78"/>
  <c r="P14" i="78"/>
  <c r="P342" i="78"/>
  <c r="P334" i="78"/>
  <c r="P326" i="78"/>
  <c r="P318" i="78"/>
  <c r="P310" i="78"/>
  <c r="P304" i="78"/>
  <c r="P296" i="78"/>
  <c r="P288" i="78"/>
  <c r="P280" i="78"/>
  <c r="P272" i="78"/>
  <c r="P264" i="78"/>
  <c r="P256" i="78"/>
  <c r="P248" i="78"/>
  <c r="P238" i="78"/>
  <c r="P234" i="78"/>
  <c r="P225" i="78"/>
  <c r="P217" i="78"/>
  <c r="P209" i="78"/>
  <c r="P201" i="78"/>
  <c r="P193" i="78"/>
  <c r="P185" i="78"/>
  <c r="P177" i="78"/>
  <c r="P170" i="78"/>
  <c r="P162" i="78"/>
  <c r="P154" i="78"/>
  <c r="P146" i="78"/>
  <c r="P138" i="78"/>
  <c r="P127" i="78"/>
  <c r="P119" i="78"/>
  <c r="P111" i="78"/>
  <c r="P103" i="78"/>
  <c r="P129" i="78"/>
  <c r="P89" i="78"/>
  <c r="P81" i="78"/>
  <c r="P73" i="78"/>
  <c r="P65" i="78"/>
  <c r="P57" i="78"/>
  <c r="P49" i="78"/>
  <c r="P41" i="78"/>
  <c r="P32" i="78"/>
  <c r="P24" i="78"/>
  <c r="P16" i="78"/>
  <c r="P345" i="78"/>
  <c r="P329" i="78"/>
  <c r="P313" i="78"/>
  <c r="P299" i="78"/>
  <c r="P283" i="78"/>
  <c r="P267" i="78"/>
  <c r="P251" i="78"/>
  <c r="P350" i="78"/>
  <c r="P220" i="78"/>
  <c r="P204" i="78"/>
  <c r="P188" i="78"/>
  <c r="P133" i="78"/>
  <c r="P157" i="78"/>
  <c r="P141" i="78"/>
  <c r="P122" i="78"/>
  <c r="P106" i="78"/>
  <c r="P92" i="78"/>
  <c r="P76" i="78"/>
  <c r="P60" i="78"/>
  <c r="P44" i="78"/>
  <c r="P27" i="78"/>
  <c r="P338" i="78"/>
  <c r="P322" i="78"/>
  <c r="P308" i="78"/>
  <c r="P292" i="78"/>
  <c r="P276" i="78"/>
  <c r="P260" i="78"/>
  <c r="P242" i="78"/>
  <c r="P229" i="78"/>
  <c r="P213" i="78"/>
  <c r="P197" i="78"/>
  <c r="P181" i="78"/>
  <c r="P166" i="78"/>
  <c r="P150" i="78"/>
  <c r="P134" i="78"/>
  <c r="P115" i="78"/>
  <c r="P99" i="78"/>
  <c r="P85" i="78"/>
  <c r="P69" i="78"/>
  <c r="P53" i="78"/>
  <c r="P37" i="78"/>
  <c r="P20" i="78"/>
  <c r="P330" i="78"/>
  <c r="P300" i="78"/>
  <c r="P268" i="78"/>
  <c r="P351" i="78"/>
  <c r="P205" i="78"/>
  <c r="P173" i="78"/>
  <c r="P142" i="78"/>
  <c r="P107" i="78"/>
  <c r="P77" i="78"/>
  <c r="P45" i="78"/>
  <c r="P13" i="78"/>
  <c r="P321" i="78"/>
  <c r="P291" i="78"/>
  <c r="P259" i="78"/>
  <c r="P228" i="78"/>
  <c r="P196" i="78"/>
  <c r="P165" i="78"/>
  <c r="P132" i="78"/>
  <c r="P98" i="78"/>
  <c r="P68" i="78"/>
  <c r="P35" i="78"/>
  <c r="P307" i="78"/>
  <c r="P241" i="78"/>
  <c r="P180" i="78"/>
  <c r="P114" i="78"/>
  <c r="P52" i="78"/>
  <c r="P346" i="78"/>
  <c r="P284" i="78"/>
  <c r="P221" i="78"/>
  <c r="P158" i="78"/>
  <c r="P93" i="78"/>
  <c r="P28" i="78"/>
  <c r="P337" i="78"/>
  <c r="P275" i="78"/>
  <c r="P212" i="78"/>
  <c r="P149" i="78"/>
  <c r="P84" i="78"/>
  <c r="P19" i="78"/>
  <c r="P314" i="78"/>
  <c r="P252" i="78"/>
  <c r="P189" i="78"/>
  <c r="P123" i="78"/>
  <c r="P61" i="78"/>
  <c r="P11" i="78"/>
  <c r="P12" i="78"/>
  <c r="I60" i="63"/>
  <c r="I93" i="63"/>
  <c r="L126" i="62"/>
  <c r="N126" i="62" s="1"/>
  <c r="L155" i="62"/>
  <c r="N155" i="62" s="1"/>
  <c r="P344" i="78" l="1"/>
  <c r="P258" i="78"/>
  <c r="P274" i="78"/>
  <c r="P290" i="78"/>
  <c r="P312" i="78"/>
  <c r="P332" i="78"/>
  <c r="P247" i="78"/>
  <c r="P302" i="78"/>
  <c r="P320" i="78"/>
  <c r="P336" i="78"/>
  <c r="C10" i="88"/>
  <c r="S189" i="61"/>
  <c r="S180" i="61"/>
  <c r="S124" i="61"/>
  <c r="O189" i="61"/>
  <c r="O180" i="61"/>
  <c r="S123" i="61"/>
  <c r="S115" i="61"/>
  <c r="O124" i="61"/>
  <c r="O123" i="61"/>
  <c r="O115" i="61"/>
  <c r="O74" i="61"/>
  <c r="O114" i="61"/>
  <c r="O73" i="61"/>
  <c r="O72" i="61"/>
  <c r="C42" i="88" l="1"/>
  <c r="O113" i="61"/>
  <c r="S114" i="61"/>
  <c r="S113" i="61"/>
  <c r="S102" i="61"/>
  <c r="S98" i="61"/>
  <c r="O102" i="61"/>
  <c r="O98" i="61"/>
  <c r="O97" i="61"/>
  <c r="S97" i="61"/>
  <c r="O96" i="61"/>
  <c r="O75" i="61"/>
  <c r="U338" i="61"/>
  <c r="U182" i="61"/>
  <c r="Q246" i="78" l="1"/>
  <c r="L13" i="58"/>
  <c r="L15" i="58"/>
  <c r="L17" i="58"/>
  <c r="L19" i="58"/>
  <c r="L21" i="58"/>
  <c r="L44" i="58"/>
  <c r="L46" i="58"/>
  <c r="L48" i="58"/>
  <c r="L50" i="58"/>
  <c r="L52" i="58"/>
  <c r="L54" i="58"/>
  <c r="L56" i="58"/>
  <c r="L58" i="58"/>
  <c r="L60" i="58"/>
  <c r="L62" i="58"/>
  <c r="L64" i="58"/>
  <c r="L66" i="58"/>
  <c r="L68" i="58"/>
  <c r="L76" i="58"/>
  <c r="L78" i="58"/>
  <c r="L80" i="58"/>
  <c r="L82" i="58"/>
  <c r="L27" i="58"/>
  <c r="L29" i="58"/>
  <c r="L33" i="58"/>
  <c r="L35" i="58"/>
  <c r="L39" i="58"/>
  <c r="L41" i="58"/>
  <c r="L47" i="58"/>
  <c r="L51" i="58"/>
  <c r="L57" i="58"/>
  <c r="L61" i="58"/>
  <c r="L63" i="58"/>
  <c r="L79" i="58"/>
  <c r="L10" i="58"/>
  <c r="L25" i="58"/>
  <c r="L31" i="58"/>
  <c r="L37" i="58"/>
  <c r="L53" i="58"/>
  <c r="L65" i="58"/>
  <c r="L81" i="58"/>
  <c r="L12" i="58"/>
  <c r="L14" i="58"/>
  <c r="L16" i="58"/>
  <c r="L18" i="58"/>
  <c r="L20" i="58"/>
  <c r="L22" i="58"/>
  <c r="L43" i="58"/>
  <c r="L49" i="58"/>
  <c r="L59" i="58"/>
  <c r="L75" i="58"/>
  <c r="L26" i="58"/>
  <c r="L28" i="58"/>
  <c r="L30" i="58"/>
  <c r="L32" i="58"/>
  <c r="L34" i="58"/>
  <c r="L36" i="58"/>
  <c r="L38" i="58"/>
  <c r="L40" i="58"/>
  <c r="L45" i="58"/>
  <c r="L55" i="58"/>
  <c r="L67" i="58"/>
  <c r="L77" i="58"/>
  <c r="L42" i="58"/>
  <c r="L74" i="58"/>
  <c r="L24" i="58"/>
  <c r="L11" i="58"/>
  <c r="D16" i="88"/>
  <c r="U15" i="61"/>
  <c r="U31" i="61"/>
  <c r="U47" i="61"/>
  <c r="D26" i="88"/>
  <c r="U90" i="61"/>
  <c r="D38" i="88"/>
  <c r="U23" i="61"/>
  <c r="U39" i="61"/>
  <c r="U59" i="61"/>
  <c r="U138" i="61"/>
  <c r="U262" i="61"/>
  <c r="D20" i="88"/>
  <c r="U11" i="61"/>
  <c r="U27" i="61"/>
  <c r="U43" i="61"/>
  <c r="U63" i="61"/>
  <c r="U294" i="61"/>
  <c r="D11" i="88"/>
  <c r="D33" i="88"/>
  <c r="U19" i="61"/>
  <c r="U35" i="61"/>
  <c r="U55" i="61"/>
  <c r="U106" i="61"/>
  <c r="U198" i="61"/>
  <c r="U51" i="61"/>
  <c r="U74" i="61"/>
  <c r="U154" i="61"/>
  <c r="U216" i="61"/>
  <c r="U122" i="61"/>
  <c r="U166" i="61"/>
  <c r="U238" i="61"/>
  <c r="D13" i="88"/>
  <c r="D23" i="88"/>
  <c r="D35" i="88"/>
  <c r="U13" i="61"/>
  <c r="U21" i="61"/>
  <c r="U29" i="61"/>
  <c r="U37" i="61"/>
  <c r="U45" i="61"/>
  <c r="U53" i="61"/>
  <c r="U61" i="61"/>
  <c r="U82" i="61"/>
  <c r="U114" i="61"/>
  <c r="U146" i="61"/>
  <c r="U174" i="61"/>
  <c r="U206" i="61"/>
  <c r="U250" i="61"/>
  <c r="U310" i="61"/>
  <c r="D18" i="88"/>
  <c r="D28" i="88"/>
  <c r="D41" i="88"/>
  <c r="U17" i="61"/>
  <c r="U25" i="61"/>
  <c r="U33" i="61"/>
  <c r="U41" i="61"/>
  <c r="U49" i="61"/>
  <c r="U57" i="61"/>
  <c r="U66" i="61"/>
  <c r="U98" i="61"/>
  <c r="U130" i="61"/>
  <c r="U190" i="61"/>
  <c r="U227" i="61"/>
  <c r="U273" i="61"/>
  <c r="U283" i="61"/>
  <c r="D12" i="88"/>
  <c r="D17" i="88"/>
  <c r="D21" i="88"/>
  <c r="D27" i="88"/>
  <c r="D34" i="88"/>
  <c r="D40" i="88"/>
  <c r="U12" i="61"/>
  <c r="U16" i="61"/>
  <c r="U20" i="61"/>
  <c r="U24" i="61"/>
  <c r="U28" i="61"/>
  <c r="U32" i="61"/>
  <c r="U36" i="61"/>
  <c r="U40" i="61"/>
  <c r="U44" i="61"/>
  <c r="U48" i="61"/>
  <c r="U52" i="61"/>
  <c r="U56" i="61"/>
  <c r="U60" i="61"/>
  <c r="U64" i="61"/>
  <c r="U78" i="61"/>
  <c r="U94" i="61"/>
  <c r="U110" i="61"/>
  <c r="U126" i="61"/>
  <c r="U142" i="61"/>
  <c r="U158" i="61"/>
  <c r="U170" i="61"/>
  <c r="U186" i="61"/>
  <c r="U202" i="61"/>
  <c r="U222" i="61"/>
  <c r="U244" i="61"/>
  <c r="U267" i="61"/>
  <c r="U289" i="61"/>
  <c r="U326" i="61"/>
  <c r="D10" i="88"/>
  <c r="D15" i="88"/>
  <c r="D19" i="88"/>
  <c r="D24" i="88"/>
  <c r="D31" i="88"/>
  <c r="D37" i="88"/>
  <c r="D42" i="88"/>
  <c r="U14" i="61"/>
  <c r="U18" i="61"/>
  <c r="U22" i="61"/>
  <c r="U26" i="61"/>
  <c r="U30" i="61"/>
  <c r="U34" i="61"/>
  <c r="U38" i="61"/>
  <c r="U42" i="61"/>
  <c r="U46" i="61"/>
  <c r="U50" i="61"/>
  <c r="U54" i="61"/>
  <c r="U58" i="61"/>
  <c r="U62" i="61"/>
  <c r="U70" i="61"/>
  <c r="U86" i="61"/>
  <c r="U102" i="61"/>
  <c r="U118" i="61"/>
  <c r="U134" i="61"/>
  <c r="U150" i="61"/>
  <c r="U162" i="61"/>
  <c r="U178" i="61"/>
  <c r="U194" i="61"/>
  <c r="U211" i="61"/>
  <c r="U232" i="61"/>
  <c r="U257" i="61"/>
  <c r="U278" i="61"/>
  <c r="U305" i="61"/>
  <c r="U331" i="61"/>
  <c r="U315" i="61"/>
  <c r="U299" i="61"/>
  <c r="U321" i="61"/>
  <c r="U68" i="61"/>
  <c r="U72" i="61"/>
  <c r="U76" i="61"/>
  <c r="U80" i="61"/>
  <c r="U84" i="61"/>
  <c r="U88" i="61"/>
  <c r="U92" i="61"/>
  <c r="U96" i="61"/>
  <c r="U100" i="61"/>
  <c r="U104" i="61"/>
  <c r="U108" i="61"/>
  <c r="U112" i="61"/>
  <c r="U116" i="61"/>
  <c r="U120" i="61"/>
  <c r="U124" i="61"/>
  <c r="U128" i="61"/>
  <c r="U132" i="61"/>
  <c r="U136" i="61"/>
  <c r="U140" i="61"/>
  <c r="U144" i="61"/>
  <c r="U148" i="61"/>
  <c r="U152" i="61"/>
  <c r="U156" i="61"/>
  <c r="U160" i="61"/>
  <c r="U164" i="61"/>
  <c r="U168" i="61"/>
  <c r="U172" i="61"/>
  <c r="U176" i="61"/>
  <c r="U180" i="61"/>
  <c r="U184" i="61"/>
  <c r="U188" i="61"/>
  <c r="U192" i="61"/>
  <c r="U196" i="61"/>
  <c r="U200" i="61"/>
  <c r="U204" i="61"/>
  <c r="U208" i="61"/>
  <c r="U214" i="61"/>
  <c r="U219" i="61"/>
  <c r="U224" i="61"/>
  <c r="U230" i="61"/>
  <c r="U235" i="61"/>
  <c r="U240" i="61"/>
  <c r="U247" i="61"/>
  <c r="U253" i="61"/>
  <c r="U259" i="61"/>
  <c r="U265" i="61"/>
  <c r="U270" i="61"/>
  <c r="U275" i="61"/>
  <c r="U281" i="61"/>
  <c r="U286" i="61"/>
  <c r="U291" i="61"/>
  <c r="U297" i="61"/>
  <c r="U302" i="61"/>
  <c r="U307" i="61"/>
  <c r="U313" i="61"/>
  <c r="U318" i="61"/>
  <c r="U323" i="61"/>
  <c r="U329" i="61"/>
  <c r="U334" i="61"/>
  <c r="U65" i="61"/>
  <c r="U69" i="61"/>
  <c r="U73" i="61"/>
  <c r="U77" i="61"/>
  <c r="U81" i="61"/>
  <c r="U85" i="61"/>
  <c r="U89" i="61"/>
  <c r="U93" i="61"/>
  <c r="U97" i="61"/>
  <c r="U101" i="61"/>
  <c r="U105" i="61"/>
  <c r="U109" i="61"/>
  <c r="U113" i="61"/>
  <c r="U117" i="61"/>
  <c r="U121" i="61"/>
  <c r="U125" i="61"/>
  <c r="U129" i="61"/>
  <c r="U133" i="61"/>
  <c r="U137" i="61"/>
  <c r="U141" i="61"/>
  <c r="U145" i="61"/>
  <c r="U149" i="61"/>
  <c r="U153" i="61"/>
  <c r="U157" i="61"/>
  <c r="U161" i="61"/>
  <c r="U165" i="61"/>
  <c r="U169" i="61"/>
  <c r="U173" i="61"/>
  <c r="U177" i="61"/>
  <c r="U181" i="61"/>
  <c r="U185" i="61"/>
  <c r="U189" i="61"/>
  <c r="U193" i="61"/>
  <c r="U197" i="61"/>
  <c r="U201" i="61"/>
  <c r="U205" i="61"/>
  <c r="U210" i="61"/>
  <c r="U215" i="61"/>
  <c r="U220" i="61"/>
  <c r="U226" i="61"/>
  <c r="U231" i="61"/>
  <c r="U236" i="61"/>
  <c r="U243" i="61"/>
  <c r="U249" i="61"/>
  <c r="U254" i="61"/>
  <c r="U261" i="61"/>
  <c r="U266" i="61"/>
  <c r="U271" i="61"/>
  <c r="U277" i="61"/>
  <c r="U282" i="61"/>
  <c r="U287" i="61"/>
  <c r="U293" i="61"/>
  <c r="U298" i="61"/>
  <c r="U303" i="61"/>
  <c r="U309" i="61"/>
  <c r="U314" i="61"/>
  <c r="U319" i="61"/>
  <c r="U325" i="61"/>
  <c r="U330" i="61"/>
  <c r="U336" i="61"/>
  <c r="U67" i="61"/>
  <c r="U71" i="61"/>
  <c r="U75" i="61"/>
  <c r="U79" i="61"/>
  <c r="U83" i="61"/>
  <c r="U87" i="61"/>
  <c r="U91" i="61"/>
  <c r="U95" i="61"/>
  <c r="U99" i="61"/>
  <c r="U103" i="61"/>
  <c r="U107" i="61"/>
  <c r="U111" i="61"/>
  <c r="U115" i="61"/>
  <c r="U119" i="61"/>
  <c r="U123" i="61"/>
  <c r="U127" i="61"/>
  <c r="U131" i="61"/>
  <c r="U135" i="61"/>
  <c r="U139" i="61"/>
  <c r="U143" i="61"/>
  <c r="U147" i="61"/>
  <c r="U151" i="61"/>
  <c r="U155" i="61"/>
  <c r="U163" i="61"/>
  <c r="U167" i="61"/>
  <c r="U171" i="61"/>
  <c r="U175" i="61"/>
  <c r="U179" i="61"/>
  <c r="U183" i="61"/>
  <c r="U187" i="61"/>
  <c r="U191" i="61"/>
  <c r="U195" i="61"/>
  <c r="U199" i="61"/>
  <c r="U203" i="61"/>
  <c r="U207" i="61"/>
  <c r="U212" i="61"/>
  <c r="U218" i="61"/>
  <c r="U223" i="61"/>
  <c r="U228" i="61"/>
  <c r="U234" i="61"/>
  <c r="U239" i="61"/>
  <c r="U245" i="61"/>
  <c r="U252" i="61"/>
  <c r="U258" i="61"/>
  <c r="U263" i="61"/>
  <c r="U269" i="61"/>
  <c r="U274" i="61"/>
  <c r="U279" i="61"/>
  <c r="U285" i="61"/>
  <c r="U290" i="61"/>
  <c r="U295" i="61"/>
  <c r="U301" i="61"/>
  <c r="U306" i="61"/>
  <c r="U311" i="61"/>
  <c r="U317" i="61"/>
  <c r="U322" i="61"/>
  <c r="U327" i="61"/>
  <c r="U333" i="61"/>
  <c r="U209" i="61"/>
  <c r="U213" i="61"/>
  <c r="U217" i="61"/>
  <c r="U221" i="61"/>
  <c r="U225" i="61"/>
  <c r="U229" i="61"/>
  <c r="U233" i="61"/>
  <c r="U237" i="61"/>
  <c r="U241" i="61"/>
  <c r="U246" i="61"/>
  <c r="U251" i="61"/>
  <c r="U255" i="61"/>
  <c r="U260" i="61"/>
  <c r="U264" i="61"/>
  <c r="U268" i="61"/>
  <c r="U272" i="61"/>
  <c r="U276" i="61"/>
  <c r="U280" i="61"/>
  <c r="U284" i="61"/>
  <c r="U288" i="61"/>
  <c r="U292" i="61"/>
  <c r="U296" i="61"/>
  <c r="U300" i="61"/>
  <c r="U304" i="61"/>
  <c r="U308" i="61"/>
  <c r="U312" i="61"/>
  <c r="U316" i="61"/>
  <c r="U320" i="61"/>
  <c r="U324" i="61"/>
  <c r="U328" i="61"/>
  <c r="U332" i="61"/>
  <c r="U337" i="61"/>
  <c r="U335" i="61"/>
  <c r="Q247" i="78"/>
  <c r="P122" i="69"/>
  <c r="P128" i="69"/>
  <c r="P102" i="69"/>
  <c r="R17" i="59"/>
  <c r="R47" i="59"/>
  <c r="P26" i="69"/>
  <c r="P54" i="69"/>
  <c r="P82" i="69"/>
  <c r="P111" i="69"/>
  <c r="M49" i="72"/>
  <c r="O185" i="62"/>
  <c r="O208" i="62"/>
  <c r="O192" i="62"/>
  <c r="O176" i="62"/>
  <c r="O160" i="62"/>
  <c r="O203" i="62"/>
  <c r="O187" i="62"/>
  <c r="O171" i="62"/>
  <c r="O155" i="62"/>
  <c r="O202" i="62"/>
  <c r="O186" i="62"/>
  <c r="O170" i="62"/>
  <c r="O209" i="62"/>
  <c r="O193" i="62"/>
  <c r="O169" i="62"/>
  <c r="R14" i="59"/>
  <c r="R37" i="59"/>
  <c r="R60" i="59"/>
  <c r="P30" i="69"/>
  <c r="P51" i="69"/>
  <c r="P72" i="69"/>
  <c r="P94" i="69"/>
  <c r="P115" i="69"/>
  <c r="P136" i="69"/>
  <c r="P143" i="69"/>
  <c r="P130" i="69"/>
  <c r="R11" i="59"/>
  <c r="R28" i="59"/>
  <c r="R45" i="59"/>
  <c r="R62" i="59"/>
  <c r="P25" i="69"/>
  <c r="P41" i="69"/>
  <c r="P57" i="69"/>
  <c r="P73" i="69"/>
  <c r="P89" i="69"/>
  <c r="P105" i="69"/>
  <c r="P121" i="69"/>
  <c r="P137" i="69"/>
  <c r="P146" i="69"/>
  <c r="O213" i="62"/>
  <c r="O195" i="62"/>
  <c r="O163" i="62"/>
  <c r="O178" i="62"/>
  <c r="O201" i="62"/>
  <c r="R25" i="59"/>
  <c r="P19" i="69"/>
  <c r="P104" i="69"/>
  <c r="P132" i="69"/>
  <c r="R19" i="59"/>
  <c r="R53" i="59"/>
  <c r="P49" i="69"/>
  <c r="P81" i="69"/>
  <c r="P113" i="69"/>
  <c r="P145" i="69"/>
  <c r="P66" i="69"/>
  <c r="P71" i="69"/>
  <c r="P80" i="69"/>
  <c r="P108" i="69"/>
  <c r="R24" i="59"/>
  <c r="R55" i="59"/>
  <c r="P32" i="69"/>
  <c r="P60" i="69"/>
  <c r="P90" i="69"/>
  <c r="P118" i="69"/>
  <c r="M29" i="72"/>
  <c r="O177" i="62"/>
  <c r="O204" i="62"/>
  <c r="O188" i="62"/>
  <c r="O172" i="62"/>
  <c r="O156" i="62"/>
  <c r="O199" i="62"/>
  <c r="O183" i="62"/>
  <c r="O167" i="62"/>
  <c r="O214" i="62"/>
  <c r="O198" i="62"/>
  <c r="O182" i="62"/>
  <c r="O166" i="62"/>
  <c r="O205" i="62"/>
  <c r="O189" i="62"/>
  <c r="O165" i="62"/>
  <c r="R20" i="59"/>
  <c r="R43" i="59"/>
  <c r="P14" i="69"/>
  <c r="P35" i="69"/>
  <c r="P56" i="69"/>
  <c r="P78" i="69"/>
  <c r="P99" i="69"/>
  <c r="P120" i="69"/>
  <c r="P142" i="69"/>
  <c r="P134" i="69"/>
  <c r="P135" i="69"/>
  <c r="R15" i="59"/>
  <c r="R32" i="59"/>
  <c r="R49" i="59"/>
  <c r="P13" i="69"/>
  <c r="P29" i="69"/>
  <c r="P45" i="69"/>
  <c r="P61" i="69"/>
  <c r="P77" i="69"/>
  <c r="P93" i="69"/>
  <c r="P109" i="69"/>
  <c r="P125" i="69"/>
  <c r="P141" i="69"/>
  <c r="P150" i="69"/>
  <c r="P79" i="69"/>
  <c r="P100" i="69"/>
  <c r="P87" i="69"/>
  <c r="P116" i="69"/>
  <c r="R33" i="59"/>
  <c r="P11" i="69"/>
  <c r="P39" i="69"/>
  <c r="P68" i="69"/>
  <c r="P96" i="69"/>
  <c r="P151" i="69"/>
  <c r="M33" i="72"/>
  <c r="O200" i="62"/>
  <c r="O184" i="62"/>
  <c r="O168" i="62"/>
  <c r="O211" i="62"/>
  <c r="O179" i="62"/>
  <c r="O210" i="62"/>
  <c r="O194" i="62"/>
  <c r="O162" i="62"/>
  <c r="O181" i="62"/>
  <c r="O161" i="62"/>
  <c r="R48" i="59"/>
  <c r="P40" i="69"/>
  <c r="P62" i="69"/>
  <c r="P83" i="69"/>
  <c r="P126" i="69"/>
  <c r="P139" i="69"/>
  <c r="P140" i="69"/>
  <c r="R36" i="59"/>
  <c r="P17" i="69"/>
  <c r="P33" i="69"/>
  <c r="P65" i="69"/>
  <c r="P97" i="69"/>
  <c r="P129" i="69"/>
  <c r="P147" i="69"/>
  <c r="P107" i="69"/>
  <c r="R39" i="59"/>
  <c r="P103" i="69"/>
  <c r="O196" i="62"/>
  <c r="O191" i="62"/>
  <c r="O190" i="62"/>
  <c r="O173" i="62"/>
  <c r="P24" i="69"/>
  <c r="P110" i="69"/>
  <c r="P148" i="69"/>
  <c r="P21" i="69"/>
  <c r="P85" i="69"/>
  <c r="P149" i="69"/>
  <c r="P95" i="69"/>
  <c r="P47" i="69"/>
  <c r="M32" i="72"/>
  <c r="O164" i="62"/>
  <c r="O159" i="62"/>
  <c r="O158" i="62"/>
  <c r="R31" i="59"/>
  <c r="P67" i="69"/>
  <c r="P138" i="69"/>
  <c r="R40" i="59"/>
  <c r="P53" i="69"/>
  <c r="P117" i="69"/>
  <c r="P123" i="69"/>
  <c r="P75" i="69"/>
  <c r="O207" i="62"/>
  <c r="O206" i="62"/>
  <c r="R54" i="59"/>
  <c r="R57" i="59"/>
  <c r="P133" i="69"/>
  <c r="P114" i="69"/>
  <c r="P18" i="69"/>
  <c r="M31" i="72"/>
  <c r="O180" i="62"/>
  <c r="O175" i="62"/>
  <c r="O174" i="62"/>
  <c r="O157" i="62"/>
  <c r="P46" i="69"/>
  <c r="P131" i="69"/>
  <c r="R23" i="59"/>
  <c r="P37" i="69"/>
  <c r="P101" i="69"/>
  <c r="O212" i="62"/>
  <c r="O197" i="62"/>
  <c r="P88" i="69"/>
  <c r="P144" i="69"/>
  <c r="P69" i="69"/>
  <c r="P106" i="69"/>
  <c r="P42" i="69"/>
  <c r="R52" i="59"/>
  <c r="R13" i="59"/>
  <c r="P58" i="69"/>
  <c r="P20" i="69"/>
  <c r="R30" i="59"/>
  <c r="P91" i="69"/>
  <c r="P36" i="69"/>
  <c r="R50" i="59"/>
  <c r="R16" i="59"/>
  <c r="P52" i="69"/>
  <c r="P15" i="69"/>
  <c r="R27" i="59"/>
  <c r="P124" i="69"/>
  <c r="P59" i="69"/>
  <c r="P22" i="69"/>
  <c r="R34" i="59"/>
  <c r="P98" i="69"/>
  <c r="R51" i="59"/>
  <c r="R12" i="59"/>
  <c r="P16" i="69"/>
  <c r="P84" i="69"/>
  <c r="R46" i="59"/>
  <c r="P86" i="69"/>
  <c r="P50" i="69"/>
  <c r="P12" i="69"/>
  <c r="R22" i="59"/>
  <c r="R42" i="59"/>
  <c r="P119" i="69"/>
  <c r="R59" i="59"/>
  <c r="P63" i="69"/>
  <c r="R35" i="59"/>
  <c r="P92" i="69"/>
  <c r="P76" i="69"/>
  <c r="P31" i="69"/>
  <c r="R44" i="59"/>
  <c r="P127" i="69"/>
  <c r="P48" i="69"/>
  <c r="R61" i="59"/>
  <c r="R21" i="59"/>
  <c r="P64" i="69"/>
  <c r="P27" i="69"/>
  <c r="R38" i="59"/>
  <c r="P112" i="69"/>
  <c r="P43" i="69"/>
  <c r="R56" i="59"/>
  <c r="P74" i="69"/>
  <c r="P38" i="69"/>
  <c r="P55" i="69"/>
  <c r="R29" i="59"/>
  <c r="P34" i="69"/>
  <c r="P70" i="69"/>
  <c r="P28" i="69"/>
  <c r="P44" i="69"/>
  <c r="R18" i="59"/>
  <c r="P23" i="69"/>
  <c r="Q345" i="78"/>
  <c r="Q341" i="78"/>
  <c r="Q337" i="78"/>
  <c r="Q333" i="78"/>
  <c r="Q329" i="78"/>
  <c r="Q325" i="78"/>
  <c r="Q321" i="78"/>
  <c r="Q317" i="78"/>
  <c r="Q313" i="78"/>
  <c r="Q309" i="78"/>
  <c r="Q307" i="78"/>
  <c r="Q303" i="78"/>
  <c r="Q299" i="78"/>
  <c r="Q295" i="78"/>
  <c r="Q291" i="78"/>
  <c r="Q287" i="78"/>
  <c r="Q283" i="78"/>
  <c r="Q279" i="78"/>
  <c r="Q275" i="78"/>
  <c r="Q271" i="78"/>
  <c r="Q267" i="78"/>
  <c r="Q263" i="78"/>
  <c r="Q259" i="78"/>
  <c r="Q255" i="78"/>
  <c r="Q251" i="78"/>
  <c r="Q245" i="78"/>
  <c r="Q241" i="78"/>
  <c r="Q236" i="78"/>
  <c r="Q350" i="78"/>
  <c r="Q233" i="78"/>
  <c r="Q228" i="78"/>
  <c r="Q224" i="78"/>
  <c r="Q220" i="78"/>
  <c r="Q216" i="78"/>
  <c r="Q212" i="78"/>
  <c r="Q208" i="78"/>
  <c r="Q204" i="78"/>
  <c r="Q200" i="78"/>
  <c r="Q196" i="78"/>
  <c r="Q192" i="78"/>
  <c r="Q188" i="78"/>
  <c r="Q184" i="78"/>
  <c r="Q346" i="78"/>
  <c r="Q340" i="78"/>
  <c r="Q335" i="78"/>
  <c r="Q330" i="78"/>
  <c r="Q324" i="78"/>
  <c r="Q319" i="78"/>
  <c r="Q314" i="78"/>
  <c r="Q305" i="78"/>
  <c r="Q300" i="78"/>
  <c r="Q294" i="78"/>
  <c r="Q289" i="78"/>
  <c r="Q284" i="78"/>
  <c r="Q278" i="78"/>
  <c r="Q273" i="78"/>
  <c r="Q268" i="78"/>
  <c r="Q262" i="78"/>
  <c r="Q257" i="78"/>
  <c r="Q252" i="78"/>
  <c r="Q244" i="78"/>
  <c r="Q239" i="78"/>
  <c r="Q351" i="78"/>
  <c r="Q232" i="78"/>
  <c r="Q226" i="78"/>
  <c r="Q221" i="78"/>
  <c r="Q215" i="78"/>
  <c r="Q210" i="78"/>
  <c r="Q205" i="78"/>
  <c r="Q199" i="78"/>
  <c r="Q194" i="78"/>
  <c r="Q189" i="78"/>
  <c r="Q183" i="78"/>
  <c r="Q179" i="78"/>
  <c r="Q175" i="78"/>
  <c r="Q172" i="78"/>
  <c r="Q168" i="78"/>
  <c r="Q164" i="78"/>
  <c r="Q160" i="78"/>
  <c r="Q156" i="78"/>
  <c r="Q152" i="78"/>
  <c r="Q148" i="78"/>
  <c r="Q144" i="78"/>
  <c r="Q140" i="78"/>
  <c r="Q136" i="78"/>
  <c r="Q131" i="78"/>
  <c r="Q125" i="78"/>
  <c r="Q121" i="78"/>
  <c r="Q117" i="78"/>
  <c r="Q113" i="78"/>
  <c r="Q109" i="78"/>
  <c r="Q105" i="78"/>
  <c r="Q101" i="78"/>
  <c r="Q97" i="78"/>
  <c r="Q95" i="78"/>
  <c r="Q91" i="78"/>
  <c r="Q87" i="78"/>
  <c r="Q83" i="78"/>
  <c r="Q79" i="78"/>
  <c r="Q75" i="78"/>
  <c r="Q71" i="78"/>
  <c r="Q67" i="78"/>
  <c r="Q63" i="78"/>
  <c r="Q59" i="78"/>
  <c r="Q55" i="78"/>
  <c r="Q51" i="78"/>
  <c r="Q47" i="78"/>
  <c r="Q43" i="78"/>
  <c r="Q39" i="78"/>
  <c r="Q34" i="78"/>
  <c r="Q30" i="78"/>
  <c r="Q26" i="78"/>
  <c r="Q22" i="78"/>
  <c r="Q18" i="78"/>
  <c r="Q13" i="78"/>
  <c r="Q344" i="78"/>
  <c r="Q339" i="78"/>
  <c r="Q334" i="78"/>
  <c r="Q328" i="78"/>
  <c r="Q323" i="78"/>
  <c r="Q318" i="78"/>
  <c r="Q312" i="78"/>
  <c r="Q304" i="78"/>
  <c r="Q298" i="78"/>
  <c r="Q293" i="78"/>
  <c r="Q288" i="78"/>
  <c r="Q282" i="78"/>
  <c r="Q277" i="78"/>
  <c r="Q272" i="78"/>
  <c r="Q266" i="78"/>
  <c r="Q261" i="78"/>
  <c r="Q256" i="78"/>
  <c r="Q250" i="78"/>
  <c r="Q243" i="78"/>
  <c r="Q238" i="78"/>
  <c r="Q349" i="78"/>
  <c r="Q231" i="78"/>
  <c r="Q225" i="78"/>
  <c r="Q219" i="78"/>
  <c r="Q214" i="78"/>
  <c r="Q209" i="78"/>
  <c r="Q203" i="78"/>
  <c r="Q198" i="78"/>
  <c r="Q193" i="78"/>
  <c r="Q187" i="78"/>
  <c r="Q182" i="78"/>
  <c r="Q178" i="78"/>
  <c r="Q174" i="78"/>
  <c r="Q171" i="78"/>
  <c r="Q167" i="78"/>
  <c r="Q163" i="78"/>
  <c r="Q159" i="78"/>
  <c r="Q155" i="78"/>
  <c r="Q151" i="78"/>
  <c r="Q147" i="78"/>
  <c r="Q143" i="78"/>
  <c r="Q139" i="78"/>
  <c r="Q135" i="78"/>
  <c r="Q128" i="78"/>
  <c r="Q124" i="78"/>
  <c r="Q120" i="78"/>
  <c r="Q116" i="78"/>
  <c r="Q112" i="78"/>
  <c r="Q108" i="78"/>
  <c r="Q104" i="78"/>
  <c r="Q100" i="78"/>
  <c r="Q130" i="78"/>
  <c r="Q94" i="78"/>
  <c r="Q90" i="78"/>
  <c r="Q86" i="78"/>
  <c r="Q82" i="78"/>
  <c r="Q78" i="78"/>
  <c r="Q74" i="78"/>
  <c r="Q70" i="78"/>
  <c r="Q66" i="78"/>
  <c r="Q62" i="78"/>
  <c r="Q58" i="78"/>
  <c r="Q54" i="78"/>
  <c r="Q50" i="78"/>
  <c r="Q46" i="78"/>
  <c r="Q42" i="78"/>
  <c r="Q38" i="78"/>
  <c r="Q33" i="78"/>
  <c r="Q29" i="78"/>
  <c r="Q25" i="78"/>
  <c r="Q21" i="78"/>
  <c r="Q17" i="78"/>
  <c r="P13" i="92"/>
  <c r="P13" i="93"/>
  <c r="K12" i="81"/>
  <c r="O26" i="79"/>
  <c r="O22" i="79"/>
  <c r="O18" i="79"/>
  <c r="O14" i="79"/>
  <c r="O10" i="79"/>
  <c r="I46" i="80"/>
  <c r="I41" i="80"/>
  <c r="I37" i="80"/>
  <c r="I33" i="80"/>
  <c r="I29" i="80"/>
  <c r="I25" i="80"/>
  <c r="I21" i="80"/>
  <c r="I17" i="80"/>
  <c r="I13" i="80"/>
  <c r="K1011" i="76"/>
  <c r="K1006" i="76"/>
  <c r="K1002" i="76"/>
  <c r="K998" i="76"/>
  <c r="K994" i="76"/>
  <c r="K990" i="76"/>
  <c r="K986" i="76"/>
  <c r="K982" i="76"/>
  <c r="K978" i="76"/>
  <c r="K974" i="76"/>
  <c r="K970" i="76"/>
  <c r="K966" i="76"/>
  <c r="K962" i="76"/>
  <c r="K958" i="76"/>
  <c r="K954" i="76"/>
  <c r="K950" i="76"/>
  <c r="K946" i="76"/>
  <c r="K942" i="76"/>
  <c r="K938" i="76"/>
  <c r="K934" i="76"/>
  <c r="K930" i="76"/>
  <c r="K926" i="76"/>
  <c r="K922" i="76"/>
  <c r="K918" i="76"/>
  <c r="K914" i="76"/>
  <c r="K910" i="76"/>
  <c r="K906" i="76"/>
  <c r="K902" i="76"/>
  <c r="K898" i="76"/>
  <c r="K894" i="76"/>
  <c r="K890" i="76"/>
  <c r="K886" i="76"/>
  <c r="K882" i="76"/>
  <c r="K878" i="76"/>
  <c r="K874" i="76"/>
  <c r="K870" i="76"/>
  <c r="K866" i="76"/>
  <c r="K862" i="76"/>
  <c r="K858" i="76"/>
  <c r="K854" i="76"/>
  <c r="K850" i="76"/>
  <c r="K846" i="76"/>
  <c r="K842" i="76"/>
  <c r="K838" i="76"/>
  <c r="K834" i="76"/>
  <c r="K830" i="76"/>
  <c r="K826" i="76"/>
  <c r="K822" i="76"/>
  <c r="K818" i="76"/>
  <c r="K814" i="76"/>
  <c r="K810" i="76"/>
  <c r="K806" i="76"/>
  <c r="K802" i="76"/>
  <c r="K798" i="76"/>
  <c r="K794" i="76"/>
  <c r="K790" i="76"/>
  <c r="K786" i="76"/>
  <c r="Q347" i="78"/>
  <c r="Q336" i="78"/>
  <c r="Q326" i="78"/>
  <c r="Q315" i="78"/>
  <c r="Q306" i="78"/>
  <c r="Q296" i="78"/>
  <c r="Q285" i="78"/>
  <c r="Q274" i="78"/>
  <c r="Q264" i="78"/>
  <c r="Q253" i="78"/>
  <c r="Q240" i="78"/>
  <c r="Q234" i="78"/>
  <c r="Q222" i="78"/>
  <c r="Q211" i="78"/>
  <c r="Q201" i="78"/>
  <c r="Q190" i="78"/>
  <c r="Q180" i="78"/>
  <c r="Q133" i="78"/>
  <c r="Q165" i="78"/>
  <c r="Q157" i="78"/>
  <c r="Q149" i="78"/>
  <c r="Q141" i="78"/>
  <c r="Q132" i="78"/>
  <c r="Q122" i="78"/>
  <c r="Q114" i="78"/>
  <c r="Q106" i="78"/>
  <c r="Q98" i="78"/>
  <c r="Q92" i="78"/>
  <c r="Q84" i="78"/>
  <c r="Q76" i="78"/>
  <c r="Q68" i="78"/>
  <c r="Q60" i="78"/>
  <c r="Q52" i="78"/>
  <c r="Q44" i="78"/>
  <c r="Q35" i="78"/>
  <c r="Q27" i="78"/>
  <c r="Q19" i="78"/>
  <c r="Q343" i="78"/>
  <c r="Q332" i="78"/>
  <c r="Q322" i="78"/>
  <c r="Q311" i="78"/>
  <c r="Q302" i="78"/>
  <c r="Q292" i="78"/>
  <c r="Q281" i="78"/>
  <c r="Q270" i="78"/>
  <c r="Q260" i="78"/>
  <c r="Q249" i="78"/>
  <c r="Q235" i="78"/>
  <c r="Q229" i="78"/>
  <c r="Q218" i="78"/>
  <c r="Q207" i="78"/>
  <c r="Q197" i="78"/>
  <c r="Q186" i="78"/>
  <c r="Q177" i="78"/>
  <c r="Q170" i="78"/>
  <c r="Q162" i="78"/>
  <c r="Q154" i="78"/>
  <c r="Q146" i="78"/>
  <c r="Q138" i="78"/>
  <c r="Q127" i="78"/>
  <c r="Q119" i="78"/>
  <c r="Q111" i="78"/>
  <c r="Q103" i="78"/>
  <c r="Q129" i="78"/>
  <c r="Q89" i="78"/>
  <c r="Q81" i="78"/>
  <c r="Q73" i="78"/>
  <c r="Q65" i="78"/>
  <c r="Q57" i="78"/>
  <c r="Q49" i="78"/>
  <c r="Q41" i="78"/>
  <c r="Q32" i="78"/>
  <c r="Q24" i="78"/>
  <c r="Q16" i="78"/>
  <c r="P14" i="92"/>
  <c r="P12" i="93"/>
  <c r="K10" i="81"/>
  <c r="O23" i="79"/>
  <c r="O17" i="79"/>
  <c r="O12" i="79"/>
  <c r="I47" i="80"/>
  <c r="I40" i="80"/>
  <c r="I35" i="80"/>
  <c r="I30" i="80"/>
  <c r="I24" i="80"/>
  <c r="I19" i="80"/>
  <c r="I14" i="80"/>
  <c r="K1010" i="76"/>
  <c r="K1004" i="76"/>
  <c r="K999" i="76"/>
  <c r="K993" i="76"/>
  <c r="K988" i="76"/>
  <c r="K983" i="76"/>
  <c r="K977" i="76"/>
  <c r="K972" i="76"/>
  <c r="K967" i="76"/>
  <c r="K961" i="76"/>
  <c r="K956" i="76"/>
  <c r="K951" i="76"/>
  <c r="K945" i="76"/>
  <c r="K940" i="76"/>
  <c r="K935" i="76"/>
  <c r="K929" i="76"/>
  <c r="K924" i="76"/>
  <c r="K919" i="76"/>
  <c r="K913" i="76"/>
  <c r="K908" i="76"/>
  <c r="K903" i="76"/>
  <c r="K897" i="76"/>
  <c r="K892" i="76"/>
  <c r="K887" i="76"/>
  <c r="K881" i="76"/>
  <c r="K876" i="76"/>
  <c r="K871" i="76"/>
  <c r="K865" i="76"/>
  <c r="K860" i="76"/>
  <c r="K855" i="76"/>
  <c r="K849" i="76"/>
  <c r="K844" i="76"/>
  <c r="K839" i="76"/>
  <c r="K833" i="76"/>
  <c r="K828" i="76"/>
  <c r="K823" i="76"/>
  <c r="K817" i="76"/>
  <c r="K812" i="76"/>
  <c r="K807" i="76"/>
  <c r="K801" i="76"/>
  <c r="K796" i="76"/>
  <c r="K791" i="76"/>
  <c r="K785" i="76"/>
  <c r="K781" i="76"/>
  <c r="K777" i="76"/>
  <c r="K773" i="76"/>
  <c r="K769" i="76"/>
  <c r="K765" i="76"/>
  <c r="K761" i="76"/>
  <c r="K757" i="76"/>
  <c r="K753" i="76"/>
  <c r="K749" i="76"/>
  <c r="K745" i="76"/>
  <c r="K741" i="76"/>
  <c r="K737" i="76"/>
  <c r="K733" i="76"/>
  <c r="K729" i="76"/>
  <c r="K725" i="76"/>
  <c r="K721" i="76"/>
  <c r="K717" i="76"/>
  <c r="K713" i="76"/>
  <c r="K709" i="76"/>
  <c r="K705" i="76"/>
  <c r="K701" i="76"/>
  <c r="K697" i="76"/>
  <c r="K693" i="76"/>
  <c r="K689" i="76"/>
  <c r="K685" i="76"/>
  <c r="K681" i="76"/>
  <c r="K677" i="76"/>
  <c r="K673" i="76"/>
  <c r="K669" i="76"/>
  <c r="K665" i="76"/>
  <c r="K661" i="76"/>
  <c r="K657" i="76"/>
  <c r="K653" i="76"/>
  <c r="K649" i="76"/>
  <c r="K645" i="76"/>
  <c r="K641" i="76"/>
  <c r="K637" i="76"/>
  <c r="K633" i="76"/>
  <c r="K629" i="76"/>
  <c r="K625" i="76"/>
  <c r="K621" i="76"/>
  <c r="K617" i="76"/>
  <c r="K613" i="76"/>
  <c r="K609" i="76"/>
  <c r="K605" i="76"/>
  <c r="K601" i="76"/>
  <c r="K597" i="76"/>
  <c r="K593" i="76"/>
  <c r="K589" i="76"/>
  <c r="K585" i="76"/>
  <c r="K581" i="76"/>
  <c r="K577" i="76"/>
  <c r="K573" i="76"/>
  <c r="K569" i="76"/>
  <c r="K565" i="76"/>
  <c r="K561" i="76"/>
  <c r="K557" i="76"/>
  <c r="K553" i="76"/>
  <c r="K549" i="76"/>
  <c r="K545" i="76"/>
  <c r="K541" i="76"/>
  <c r="K536" i="76"/>
  <c r="K532" i="76"/>
  <c r="K528" i="76"/>
  <c r="K524" i="76"/>
  <c r="K520" i="76"/>
  <c r="K516" i="76"/>
  <c r="K512" i="76"/>
  <c r="K508" i="76"/>
  <c r="K504" i="76"/>
  <c r="K500" i="76"/>
  <c r="K496" i="76"/>
  <c r="K492" i="76"/>
  <c r="K488" i="76"/>
  <c r="K484" i="76"/>
  <c r="K480" i="76"/>
  <c r="K476" i="76"/>
  <c r="K472" i="76"/>
  <c r="K468" i="76"/>
  <c r="K464" i="76"/>
  <c r="K460" i="76"/>
  <c r="K456" i="76"/>
  <c r="K452" i="76"/>
  <c r="K448" i="76"/>
  <c r="K444" i="76"/>
  <c r="K440" i="76"/>
  <c r="K436" i="76"/>
  <c r="K432" i="76"/>
  <c r="K428" i="76"/>
  <c r="K424" i="76"/>
  <c r="K420" i="76"/>
  <c r="K416" i="76"/>
  <c r="K412" i="76"/>
  <c r="K408" i="76"/>
  <c r="K404" i="76"/>
  <c r="K400" i="76"/>
  <c r="K396" i="76"/>
  <c r="K392" i="76"/>
  <c r="K388" i="76"/>
  <c r="K384" i="76"/>
  <c r="K380" i="76"/>
  <c r="K376" i="76"/>
  <c r="K372" i="76"/>
  <c r="K368" i="76"/>
  <c r="K364" i="76"/>
  <c r="K360" i="76"/>
  <c r="K356" i="76"/>
  <c r="K352" i="76"/>
  <c r="K348" i="76"/>
  <c r="K344" i="76"/>
  <c r="K340" i="76"/>
  <c r="K336" i="76"/>
  <c r="K332" i="76"/>
  <c r="K328" i="76"/>
  <c r="K324" i="76"/>
  <c r="K320" i="76"/>
  <c r="K316" i="76"/>
  <c r="K312" i="76"/>
  <c r="K308" i="76"/>
  <c r="K304" i="76"/>
  <c r="K300" i="76"/>
  <c r="K296" i="76"/>
  <c r="K292" i="76"/>
  <c r="K288" i="76"/>
  <c r="K284" i="76"/>
  <c r="K280" i="76"/>
  <c r="K276" i="76"/>
  <c r="K272" i="76"/>
  <c r="K268" i="76"/>
  <c r="K264" i="76"/>
  <c r="K260" i="76"/>
  <c r="K256" i="76"/>
  <c r="K252" i="76"/>
  <c r="K248" i="76"/>
  <c r="K244" i="76"/>
  <c r="K240" i="76"/>
  <c r="K236" i="76"/>
  <c r="K232" i="76"/>
  <c r="K228" i="76"/>
  <c r="K224" i="76"/>
  <c r="K220" i="76"/>
  <c r="K216" i="76"/>
  <c r="K212" i="76"/>
  <c r="K208" i="76"/>
  <c r="K204" i="76"/>
  <c r="K200" i="76"/>
  <c r="K196" i="76"/>
  <c r="K192" i="76"/>
  <c r="K188" i="76"/>
  <c r="K184" i="76"/>
  <c r="K180" i="76"/>
  <c r="K176" i="76"/>
  <c r="K172" i="76"/>
  <c r="K168" i="76"/>
  <c r="K164" i="76"/>
  <c r="K160" i="76"/>
  <c r="K156" i="76"/>
  <c r="K152" i="76"/>
  <c r="K148" i="76"/>
  <c r="K144" i="76"/>
  <c r="K140" i="76"/>
  <c r="K136" i="76"/>
  <c r="K132" i="76"/>
  <c r="K128" i="76"/>
  <c r="K124" i="76"/>
  <c r="K120" i="76"/>
  <c r="K116" i="76"/>
  <c r="K112" i="76"/>
  <c r="K108" i="76"/>
  <c r="K104" i="76"/>
  <c r="K100" i="76"/>
  <c r="K96" i="76"/>
  <c r="K92" i="76"/>
  <c r="K88" i="76"/>
  <c r="K84" i="76"/>
  <c r="K80" i="76"/>
  <c r="K76" i="76"/>
  <c r="K72" i="76"/>
  <c r="K68" i="76"/>
  <c r="K64" i="76"/>
  <c r="K60" i="76"/>
  <c r="K56" i="76"/>
  <c r="K52" i="76"/>
  <c r="K48" i="76"/>
  <c r="K44" i="76"/>
  <c r="K40" i="76"/>
  <c r="K36" i="76"/>
  <c r="K32" i="76"/>
  <c r="K28" i="76"/>
  <c r="K24" i="76"/>
  <c r="K20" i="76"/>
  <c r="K16" i="76"/>
  <c r="K12" i="76"/>
  <c r="K189" i="73"/>
  <c r="K185" i="73"/>
  <c r="K181" i="73"/>
  <c r="K177" i="73"/>
  <c r="K173" i="73"/>
  <c r="K169" i="73"/>
  <c r="K165" i="73"/>
  <c r="K161" i="73"/>
  <c r="K157" i="73"/>
  <c r="K153" i="73"/>
  <c r="K149" i="73"/>
  <c r="K145" i="73"/>
  <c r="K141" i="73"/>
  <c r="K137" i="73"/>
  <c r="K133" i="73"/>
  <c r="K129" i="73"/>
  <c r="K125" i="73"/>
  <c r="K121" i="73"/>
  <c r="K117" i="73"/>
  <c r="K113" i="73"/>
  <c r="K109" i="73"/>
  <c r="K105" i="73"/>
  <c r="K101" i="73"/>
  <c r="K97" i="73"/>
  <c r="K93" i="73"/>
  <c r="K89" i="73"/>
  <c r="K85" i="73"/>
  <c r="K80" i="73"/>
  <c r="K76" i="73"/>
  <c r="K72" i="73"/>
  <c r="K67" i="73"/>
  <c r="K63" i="73"/>
  <c r="K59" i="73"/>
  <c r="K54" i="73"/>
  <c r="K50" i="73"/>
  <c r="K46" i="73"/>
  <c r="K42" i="73"/>
  <c r="K38" i="73"/>
  <c r="K34" i="73"/>
  <c r="K30" i="73"/>
  <c r="K25" i="73"/>
  <c r="K20" i="73"/>
  <c r="K16" i="73"/>
  <c r="K12" i="73"/>
  <c r="Q331" i="78"/>
  <c r="Q310" i="78"/>
  <c r="Q290" i="78"/>
  <c r="Q269" i="78"/>
  <c r="Q248" i="78"/>
  <c r="Q227" i="78"/>
  <c r="Q206" i="78"/>
  <c r="Q185" i="78"/>
  <c r="Q169" i="78"/>
  <c r="Q153" i="78"/>
  <c r="Q137" i="78"/>
  <c r="Q118" i="78"/>
  <c r="Q102" i="78"/>
  <c r="Q88" i="78"/>
  <c r="Q72" i="78"/>
  <c r="Q56" i="78"/>
  <c r="Q40" i="78"/>
  <c r="Q23" i="78"/>
  <c r="Q327" i="78"/>
  <c r="Q308" i="78"/>
  <c r="Q286" i="78"/>
  <c r="Q265" i="78"/>
  <c r="Q242" i="78"/>
  <c r="Q223" i="78"/>
  <c r="Q202" i="78"/>
  <c r="Q181" i="78"/>
  <c r="Q166" i="78"/>
  <c r="Q150" i="78"/>
  <c r="Q134" i="78"/>
  <c r="Q115" i="78"/>
  <c r="Q99" i="78"/>
  <c r="Q85" i="78"/>
  <c r="Q69" i="78"/>
  <c r="Q53" i="78"/>
  <c r="Q37" i="78"/>
  <c r="Q20" i="78"/>
  <c r="P12" i="92"/>
  <c r="P10" i="93"/>
  <c r="O24" i="79"/>
  <c r="O16" i="79"/>
  <c r="I49" i="80"/>
  <c r="I43" i="80"/>
  <c r="I34" i="80"/>
  <c r="I27" i="80"/>
  <c r="I20" i="80"/>
  <c r="I12" i="80"/>
  <c r="K1007" i="76"/>
  <c r="K1000" i="76"/>
  <c r="K992" i="76"/>
  <c r="K985" i="76"/>
  <c r="K979" i="76"/>
  <c r="K971" i="76"/>
  <c r="K964" i="76"/>
  <c r="K957" i="76"/>
  <c r="K949" i="76"/>
  <c r="K943" i="76"/>
  <c r="K936" i="76"/>
  <c r="K928" i="76"/>
  <c r="K921" i="76"/>
  <c r="K915" i="76"/>
  <c r="K907" i="76"/>
  <c r="K900" i="76"/>
  <c r="K893" i="76"/>
  <c r="K885" i="76"/>
  <c r="K879" i="76"/>
  <c r="K872" i="76"/>
  <c r="K864" i="76"/>
  <c r="K857" i="76"/>
  <c r="K851" i="76"/>
  <c r="K843" i="76"/>
  <c r="K836" i="76"/>
  <c r="K829" i="76"/>
  <c r="K821" i="76"/>
  <c r="K815" i="76"/>
  <c r="K808" i="76"/>
  <c r="K800" i="76"/>
  <c r="K793" i="76"/>
  <c r="K787" i="76"/>
  <c r="K780" i="76"/>
  <c r="K775" i="76"/>
  <c r="K770" i="76"/>
  <c r="K764" i="76"/>
  <c r="K759" i="76"/>
  <c r="K754" i="76"/>
  <c r="K748" i="76"/>
  <c r="K743" i="76"/>
  <c r="K738" i="76"/>
  <c r="K732" i="76"/>
  <c r="K727" i="76"/>
  <c r="K722" i="76"/>
  <c r="K716" i="76"/>
  <c r="K711" i="76"/>
  <c r="K706" i="76"/>
  <c r="K700" i="76"/>
  <c r="K695" i="76"/>
  <c r="K690" i="76"/>
  <c r="K684" i="76"/>
  <c r="K679" i="76"/>
  <c r="K674" i="76"/>
  <c r="K668" i="76"/>
  <c r="K663" i="76"/>
  <c r="K658" i="76"/>
  <c r="K652" i="76"/>
  <c r="K647" i="76"/>
  <c r="K642" i="76"/>
  <c r="K636" i="76"/>
  <c r="K631" i="76"/>
  <c r="K626" i="76"/>
  <c r="K620" i="76"/>
  <c r="K615" i="76"/>
  <c r="K610" i="76"/>
  <c r="K604" i="76"/>
  <c r="K599" i="76"/>
  <c r="K594" i="76"/>
  <c r="K588" i="76"/>
  <c r="K583" i="76"/>
  <c r="K578" i="76"/>
  <c r="K572" i="76"/>
  <c r="K567" i="76"/>
  <c r="K562" i="76"/>
  <c r="K556" i="76"/>
  <c r="K551" i="76"/>
  <c r="K546" i="76"/>
  <c r="K540" i="76"/>
  <c r="K534" i="76"/>
  <c r="K529" i="76"/>
  <c r="K523" i="76"/>
  <c r="K518" i="76"/>
  <c r="K513" i="76"/>
  <c r="K507" i="76"/>
  <c r="K502" i="76"/>
  <c r="K497" i="76"/>
  <c r="K491" i="76"/>
  <c r="K486" i="76"/>
  <c r="K481" i="76"/>
  <c r="K475" i="76"/>
  <c r="K470" i="76"/>
  <c r="K465" i="76"/>
  <c r="K459" i="76"/>
  <c r="K454" i="76"/>
  <c r="K449" i="76"/>
  <c r="K443" i="76"/>
  <c r="K438" i="76"/>
  <c r="K433" i="76"/>
  <c r="K427" i="76"/>
  <c r="K422" i="76"/>
  <c r="K417" i="76"/>
  <c r="K411" i="76"/>
  <c r="K406" i="76"/>
  <c r="K401" i="76"/>
  <c r="K395" i="76"/>
  <c r="K390" i="76"/>
  <c r="K385" i="76"/>
  <c r="K379" i="76"/>
  <c r="K374" i="76"/>
  <c r="K369" i="76"/>
  <c r="K363" i="76"/>
  <c r="K358" i="76"/>
  <c r="K353" i="76"/>
  <c r="K347" i="76"/>
  <c r="K342" i="76"/>
  <c r="K337" i="76"/>
  <c r="K331" i="76"/>
  <c r="K326" i="76"/>
  <c r="K321" i="76"/>
  <c r="K315" i="76"/>
  <c r="K310" i="76"/>
  <c r="K305" i="76"/>
  <c r="K299" i="76"/>
  <c r="K294" i="76"/>
  <c r="K289" i="76"/>
  <c r="K283" i="76"/>
  <c r="K278" i="76"/>
  <c r="K273" i="76"/>
  <c r="K267" i="76"/>
  <c r="K262" i="76"/>
  <c r="K257" i="76"/>
  <c r="K251" i="76"/>
  <c r="K246" i="76"/>
  <c r="K241" i="76"/>
  <c r="K235" i="76"/>
  <c r="K230" i="76"/>
  <c r="K225" i="76"/>
  <c r="K219" i="76"/>
  <c r="K214" i="76"/>
  <c r="K209" i="76"/>
  <c r="K203" i="76"/>
  <c r="K198" i="76"/>
  <c r="K193" i="76"/>
  <c r="K187" i="76"/>
  <c r="K182" i="76"/>
  <c r="K177" i="76"/>
  <c r="K171" i="76"/>
  <c r="K166" i="76"/>
  <c r="K161" i="76"/>
  <c r="K155" i="76"/>
  <c r="K150" i="76"/>
  <c r="K145" i="76"/>
  <c r="K139" i="76"/>
  <c r="K134" i="76"/>
  <c r="K129" i="76"/>
  <c r="K123" i="76"/>
  <c r="K118" i="76"/>
  <c r="K113" i="76"/>
  <c r="K107" i="76"/>
  <c r="K102" i="76"/>
  <c r="K97" i="76"/>
  <c r="K91" i="76"/>
  <c r="K86" i="76"/>
  <c r="K81" i="76"/>
  <c r="K75" i="76"/>
  <c r="K70" i="76"/>
  <c r="K65" i="76"/>
  <c r="K59" i="76"/>
  <c r="K54" i="76"/>
  <c r="K49" i="76"/>
  <c r="K43" i="76"/>
  <c r="K38" i="76"/>
  <c r="K33" i="76"/>
  <c r="K27" i="76"/>
  <c r="K22" i="76"/>
  <c r="K17" i="76"/>
  <c r="K11" i="76"/>
  <c r="K192" i="73"/>
  <c r="K187" i="73"/>
  <c r="K182" i="73"/>
  <c r="K176" i="73"/>
  <c r="K171" i="73"/>
  <c r="K166" i="73"/>
  <c r="K160" i="73"/>
  <c r="K155" i="73"/>
  <c r="K150" i="73"/>
  <c r="K144" i="73"/>
  <c r="K139" i="73"/>
  <c r="K134" i="73"/>
  <c r="K128" i="73"/>
  <c r="K123" i="73"/>
  <c r="K118" i="73"/>
  <c r="K112" i="73"/>
  <c r="K107" i="73"/>
  <c r="K102" i="73"/>
  <c r="K96" i="73"/>
  <c r="K91" i="73"/>
  <c r="K86" i="73"/>
  <c r="K79" i="73"/>
  <c r="K74" i="73"/>
  <c r="K68" i="73"/>
  <c r="K62" i="73"/>
  <c r="K57" i="73"/>
  <c r="K51" i="73"/>
  <c r="K45" i="73"/>
  <c r="K40" i="73"/>
  <c r="K35" i="73"/>
  <c r="K29" i="73"/>
  <c r="K22" i="73"/>
  <c r="K17" i="73"/>
  <c r="K11" i="73"/>
  <c r="M47" i="72"/>
  <c r="M43" i="72"/>
  <c r="M39" i="72"/>
  <c r="M35" i="72"/>
  <c r="M27" i="72"/>
  <c r="M23" i="72"/>
  <c r="M19" i="72"/>
  <c r="M14" i="72"/>
  <c r="S44" i="71"/>
  <c r="S39" i="71"/>
  <c r="S34" i="71"/>
  <c r="S30" i="71"/>
  <c r="S25" i="71"/>
  <c r="S21" i="71"/>
  <c r="S17" i="71"/>
  <c r="S13" i="71"/>
  <c r="K13" i="67"/>
  <c r="L20" i="66"/>
  <c r="L15" i="66"/>
  <c r="L11" i="66"/>
  <c r="L12" i="65"/>
  <c r="O40" i="64"/>
  <c r="O36" i="64"/>
  <c r="O31" i="64"/>
  <c r="O26" i="64"/>
  <c r="O22" i="64"/>
  <c r="O18" i="64"/>
  <c r="O14" i="64"/>
  <c r="Q342" i="78"/>
  <c r="Q320" i="78"/>
  <c r="Q301" i="78"/>
  <c r="Q280" i="78"/>
  <c r="Q258" i="78"/>
  <c r="Q237" i="78"/>
  <c r="Q217" i="78"/>
  <c r="Q195" i="78"/>
  <c r="Q176" i="78"/>
  <c r="Q161" i="78"/>
  <c r="Q145" i="78"/>
  <c r="Q126" i="78"/>
  <c r="Q110" i="78"/>
  <c r="Q96" i="78"/>
  <c r="Q80" i="78"/>
  <c r="Q64" i="78"/>
  <c r="Q48" i="78"/>
  <c r="Q31" i="78"/>
  <c r="Q14" i="78"/>
  <c r="P11" i="92"/>
  <c r="K11" i="81"/>
  <c r="O21" i="79"/>
  <c r="O15" i="79"/>
  <c r="I48" i="80"/>
  <c r="I39" i="80"/>
  <c r="I32" i="80"/>
  <c r="I26" i="80"/>
  <c r="I18" i="80"/>
  <c r="I11" i="80"/>
  <c r="K1005" i="76"/>
  <c r="K997" i="76"/>
  <c r="K991" i="76"/>
  <c r="K984" i="76"/>
  <c r="K976" i="76"/>
  <c r="K969" i="76"/>
  <c r="K963" i="76"/>
  <c r="K955" i="76"/>
  <c r="K948" i="76"/>
  <c r="K941" i="76"/>
  <c r="K933" i="76"/>
  <c r="K927" i="76"/>
  <c r="K920" i="76"/>
  <c r="K912" i="76"/>
  <c r="K905" i="76"/>
  <c r="K899" i="76"/>
  <c r="K891" i="76"/>
  <c r="K884" i="76"/>
  <c r="K877" i="76"/>
  <c r="K869" i="76"/>
  <c r="K863" i="76"/>
  <c r="K856" i="76"/>
  <c r="K848" i="76"/>
  <c r="K841" i="76"/>
  <c r="K835" i="76"/>
  <c r="K827" i="76"/>
  <c r="K820" i="76"/>
  <c r="K813" i="76"/>
  <c r="K805" i="76"/>
  <c r="K799" i="76"/>
  <c r="K792" i="76"/>
  <c r="K784" i="76"/>
  <c r="K779" i="76"/>
  <c r="K774" i="76"/>
  <c r="K768" i="76"/>
  <c r="K763" i="76"/>
  <c r="K758" i="76"/>
  <c r="K752" i="76"/>
  <c r="K747" i="76"/>
  <c r="K742" i="76"/>
  <c r="K736" i="76"/>
  <c r="K731" i="76"/>
  <c r="K726" i="76"/>
  <c r="K720" i="76"/>
  <c r="K715" i="76"/>
  <c r="K710" i="76"/>
  <c r="K704" i="76"/>
  <c r="K699" i="76"/>
  <c r="K694" i="76"/>
  <c r="K688" i="76"/>
  <c r="K683" i="76"/>
  <c r="K678" i="76"/>
  <c r="K672" i="76"/>
  <c r="K667" i="76"/>
  <c r="K662" i="76"/>
  <c r="K656" i="76"/>
  <c r="K651" i="76"/>
  <c r="K646" i="76"/>
  <c r="K640" i="76"/>
  <c r="K635" i="76"/>
  <c r="K630" i="76"/>
  <c r="K624" i="76"/>
  <c r="K619" i="76"/>
  <c r="K614" i="76"/>
  <c r="K608" i="76"/>
  <c r="K603" i="76"/>
  <c r="K598" i="76"/>
  <c r="K592" i="76"/>
  <c r="K587" i="76"/>
  <c r="K582" i="76"/>
  <c r="K576" i="76"/>
  <c r="K571" i="76"/>
  <c r="K566" i="76"/>
  <c r="K560" i="76"/>
  <c r="K555" i="76"/>
  <c r="K550" i="76"/>
  <c r="K544" i="76"/>
  <c r="K539" i="76"/>
  <c r="K533" i="76"/>
  <c r="K527" i="76"/>
  <c r="K522" i="76"/>
  <c r="K517" i="76"/>
  <c r="K511" i="76"/>
  <c r="K506" i="76"/>
  <c r="K501" i="76"/>
  <c r="K495" i="76"/>
  <c r="K490" i="76"/>
  <c r="K485" i="76"/>
  <c r="K479" i="76"/>
  <c r="K474" i="76"/>
  <c r="K469" i="76"/>
  <c r="K463" i="76"/>
  <c r="K458" i="76"/>
  <c r="K453" i="76"/>
  <c r="K447" i="76"/>
  <c r="K442" i="76"/>
  <c r="K437" i="76"/>
  <c r="K431" i="76"/>
  <c r="K426" i="76"/>
  <c r="K421" i="76"/>
  <c r="K415" i="76"/>
  <c r="K410" i="76"/>
  <c r="K405" i="76"/>
  <c r="K399" i="76"/>
  <c r="K394" i="76"/>
  <c r="K389" i="76"/>
  <c r="K383" i="76"/>
  <c r="K378" i="76"/>
  <c r="K373" i="76"/>
  <c r="K367" i="76"/>
  <c r="K362" i="76"/>
  <c r="K357" i="76"/>
  <c r="K351" i="76"/>
  <c r="K346" i="76"/>
  <c r="K341" i="76"/>
  <c r="K335" i="76"/>
  <c r="K330" i="76"/>
  <c r="K325" i="76"/>
  <c r="K319" i="76"/>
  <c r="K314" i="76"/>
  <c r="K309" i="76"/>
  <c r="K303" i="76"/>
  <c r="K298" i="76"/>
  <c r="K293" i="76"/>
  <c r="K287" i="76"/>
  <c r="K282" i="76"/>
  <c r="K277" i="76"/>
  <c r="K271" i="76"/>
  <c r="K266" i="76"/>
  <c r="K261" i="76"/>
  <c r="K255" i="76"/>
  <c r="K250" i="76"/>
  <c r="K245" i="76"/>
  <c r="K239" i="76"/>
  <c r="K234" i="76"/>
  <c r="K229" i="76"/>
  <c r="K223" i="76"/>
  <c r="K218" i="76"/>
  <c r="K213" i="76"/>
  <c r="K207" i="76"/>
  <c r="K202" i="76"/>
  <c r="K197" i="76"/>
  <c r="K191" i="76"/>
  <c r="K186" i="76"/>
  <c r="K181" i="76"/>
  <c r="K175" i="76"/>
  <c r="K170" i="76"/>
  <c r="K165" i="76"/>
  <c r="K159" i="76"/>
  <c r="K154" i="76"/>
  <c r="K149" i="76"/>
  <c r="K143" i="76"/>
  <c r="K138" i="76"/>
  <c r="K133" i="76"/>
  <c r="K127" i="76"/>
  <c r="K122" i="76"/>
  <c r="K117" i="76"/>
  <c r="K111" i="76"/>
  <c r="K106" i="76"/>
  <c r="K101" i="76"/>
  <c r="K95" i="76"/>
  <c r="K90" i="76"/>
  <c r="K85" i="76"/>
  <c r="K79" i="76"/>
  <c r="K74" i="76"/>
  <c r="K69" i="76"/>
  <c r="K63" i="76"/>
  <c r="K58" i="76"/>
  <c r="K53" i="76"/>
  <c r="K47" i="76"/>
  <c r="K42" i="76"/>
  <c r="K37" i="76"/>
  <c r="K31" i="76"/>
  <c r="K26" i="76"/>
  <c r="K21" i="76"/>
  <c r="K15" i="76"/>
  <c r="K191" i="73"/>
  <c r="K186" i="73"/>
  <c r="K180" i="73"/>
  <c r="K175" i="73"/>
  <c r="K170" i="73"/>
  <c r="K164" i="73"/>
  <c r="K159" i="73"/>
  <c r="K154" i="73"/>
  <c r="K148" i="73"/>
  <c r="K143" i="73"/>
  <c r="K138" i="73"/>
  <c r="K132" i="73"/>
  <c r="K127" i="73"/>
  <c r="K122" i="73"/>
  <c r="K116" i="73"/>
  <c r="K111" i="73"/>
  <c r="K106" i="73"/>
  <c r="K100" i="73"/>
  <c r="K95" i="73"/>
  <c r="K90" i="73"/>
  <c r="K83" i="73"/>
  <c r="K78" i="73"/>
  <c r="K66" i="73"/>
  <c r="K61" i="73"/>
  <c r="K55" i="73"/>
  <c r="K49" i="73"/>
  <c r="K44" i="73"/>
  <c r="K39" i="73"/>
  <c r="K33" i="73"/>
  <c r="K28" i="73"/>
  <c r="K21" i="73"/>
  <c r="K15" i="73"/>
  <c r="M46" i="72"/>
  <c r="M42" i="72"/>
  <c r="M38" i="72"/>
  <c r="M34" i="72"/>
  <c r="M26" i="72"/>
  <c r="M22" i="72"/>
  <c r="M18" i="72"/>
  <c r="M13" i="72"/>
  <c r="S47" i="71"/>
  <c r="S43" i="71"/>
  <c r="S38" i="71"/>
  <c r="S33" i="71"/>
  <c r="S29" i="71"/>
  <c r="S24" i="71"/>
  <c r="S20" i="71"/>
  <c r="S16" i="71"/>
  <c r="S12" i="71"/>
  <c r="K16" i="67"/>
  <c r="K12" i="67"/>
  <c r="L19" i="66"/>
  <c r="L14" i="66"/>
  <c r="L15" i="65"/>
  <c r="L11" i="65"/>
  <c r="O39" i="64"/>
  <c r="O35" i="64"/>
  <c r="O29" i="64"/>
  <c r="O25" i="64"/>
  <c r="O21" i="64"/>
  <c r="O17" i="64"/>
  <c r="O13" i="64"/>
  <c r="Q338" i="78"/>
  <c r="Q316" i="78"/>
  <c r="Q297" i="78"/>
  <c r="Q276" i="78"/>
  <c r="Q254" i="78"/>
  <c r="Q348" i="78"/>
  <c r="Q213" i="78"/>
  <c r="Q191" i="78"/>
  <c r="Q173" i="78"/>
  <c r="Q158" i="78"/>
  <c r="Q142" i="78"/>
  <c r="Q123" i="78"/>
  <c r="Q107" i="78"/>
  <c r="Q93" i="78"/>
  <c r="Q77" i="78"/>
  <c r="Q61" i="78"/>
  <c r="Q45" i="78"/>
  <c r="Q28" i="78"/>
  <c r="P10" i="92"/>
  <c r="O27" i="79"/>
  <c r="O20" i="79"/>
  <c r="O13" i="79"/>
  <c r="I45" i="80"/>
  <c r="I38" i="80"/>
  <c r="I31" i="80"/>
  <c r="I23" i="80"/>
  <c r="I16" i="80"/>
  <c r="I10" i="80"/>
  <c r="K1003" i="76"/>
  <c r="K996" i="76"/>
  <c r="K989" i="76"/>
  <c r="K981" i="76"/>
  <c r="K975" i="76"/>
  <c r="K968" i="76"/>
  <c r="K960" i="76"/>
  <c r="K953" i="76"/>
  <c r="K947" i="76"/>
  <c r="K939" i="76"/>
  <c r="K932" i="76"/>
  <c r="K925" i="76"/>
  <c r="K917" i="76"/>
  <c r="K911" i="76"/>
  <c r="K904" i="76"/>
  <c r="K896" i="76"/>
  <c r="K889" i="76"/>
  <c r="K883" i="76"/>
  <c r="K875" i="76"/>
  <c r="K868" i="76"/>
  <c r="K861" i="76"/>
  <c r="K853" i="76"/>
  <c r="K847" i="76"/>
  <c r="K840" i="76"/>
  <c r="K832" i="76"/>
  <c r="K825" i="76"/>
  <c r="K819" i="76"/>
  <c r="K811" i="76"/>
  <c r="K804" i="76"/>
  <c r="K797" i="76"/>
  <c r="K789" i="76"/>
  <c r="K783" i="76"/>
  <c r="K778" i="76"/>
  <c r="K772" i="76"/>
  <c r="K767" i="76"/>
  <c r="K762" i="76"/>
  <c r="K756" i="76"/>
  <c r="K751" i="76"/>
  <c r="K746" i="76"/>
  <c r="K740" i="76"/>
  <c r="K735" i="76"/>
  <c r="K730" i="76"/>
  <c r="K724" i="76"/>
  <c r="K719" i="76"/>
  <c r="K714" i="76"/>
  <c r="K708" i="76"/>
  <c r="K703" i="76"/>
  <c r="K698" i="76"/>
  <c r="K692" i="76"/>
  <c r="K687" i="76"/>
  <c r="K682" i="76"/>
  <c r="K676" i="76"/>
  <c r="K671" i="76"/>
  <c r="K666" i="76"/>
  <c r="K660" i="76"/>
  <c r="K655" i="76"/>
  <c r="K650" i="76"/>
  <c r="K644" i="76"/>
  <c r="K639" i="76"/>
  <c r="K634" i="76"/>
  <c r="K628" i="76"/>
  <c r="K623" i="76"/>
  <c r="K618" i="76"/>
  <c r="K612" i="76"/>
  <c r="K607" i="76"/>
  <c r="K602" i="76"/>
  <c r="K596" i="76"/>
  <c r="K591" i="76"/>
  <c r="K586" i="76"/>
  <c r="K580" i="76"/>
  <c r="K575" i="76"/>
  <c r="K570" i="76"/>
  <c r="K564" i="76"/>
  <c r="K559" i="76"/>
  <c r="K554" i="76"/>
  <c r="K548" i="76"/>
  <c r="K543" i="76"/>
  <c r="K538" i="76"/>
  <c r="K531" i="76"/>
  <c r="K526" i="76"/>
  <c r="K521" i="76"/>
  <c r="K515" i="76"/>
  <c r="K510" i="76"/>
  <c r="K505" i="76"/>
  <c r="K499" i="76"/>
  <c r="K494" i="76"/>
  <c r="K489" i="76"/>
  <c r="K483" i="76"/>
  <c r="K478" i="76"/>
  <c r="K473" i="76"/>
  <c r="K467" i="76"/>
  <c r="K462" i="76"/>
  <c r="K457" i="76"/>
  <c r="K451" i="76"/>
  <c r="K446" i="76"/>
  <c r="K441" i="76"/>
  <c r="K435" i="76"/>
  <c r="K430" i="76"/>
  <c r="K425" i="76"/>
  <c r="K419" i="76"/>
  <c r="K414" i="76"/>
  <c r="K409" i="76"/>
  <c r="K403" i="76"/>
  <c r="O19" i="79"/>
  <c r="I28" i="80"/>
  <c r="K1001" i="76"/>
  <c r="K973" i="76"/>
  <c r="K944" i="76"/>
  <c r="K916" i="76"/>
  <c r="K888" i="76"/>
  <c r="K859" i="76"/>
  <c r="K831" i="76"/>
  <c r="K803" i="76"/>
  <c r="K776" i="76"/>
  <c r="K755" i="76"/>
  <c r="K734" i="76"/>
  <c r="K712" i="76"/>
  <c r="K691" i="76"/>
  <c r="K670" i="76"/>
  <c r="K648" i="76"/>
  <c r="K627" i="76"/>
  <c r="K606" i="76"/>
  <c r="K584" i="76"/>
  <c r="K563" i="76"/>
  <c r="K542" i="76"/>
  <c r="K519" i="76"/>
  <c r="K498" i="76"/>
  <c r="K477" i="76"/>
  <c r="K455" i="76"/>
  <c r="K434" i="76"/>
  <c r="K413" i="76"/>
  <c r="K397" i="76"/>
  <c r="K386" i="76"/>
  <c r="K375" i="76"/>
  <c r="K365" i="76"/>
  <c r="K354" i="76"/>
  <c r="K343" i="76"/>
  <c r="K333" i="76"/>
  <c r="K322" i="76"/>
  <c r="K311" i="76"/>
  <c r="K301" i="76"/>
  <c r="K290" i="76"/>
  <c r="K279" i="76"/>
  <c r="K269" i="76"/>
  <c r="K258" i="76"/>
  <c r="K247" i="76"/>
  <c r="K237" i="76"/>
  <c r="K226" i="76"/>
  <c r="K215" i="76"/>
  <c r="K205" i="76"/>
  <c r="K194" i="76"/>
  <c r="K183" i="76"/>
  <c r="K173" i="76"/>
  <c r="K162" i="76"/>
  <c r="K151" i="76"/>
  <c r="K141" i="76"/>
  <c r="K130" i="76"/>
  <c r="K119" i="76"/>
  <c r="K109" i="76"/>
  <c r="K98" i="76"/>
  <c r="K87" i="76"/>
  <c r="K77" i="76"/>
  <c r="K66" i="76"/>
  <c r="K55" i="76"/>
  <c r="K45" i="76"/>
  <c r="K34" i="76"/>
  <c r="K23" i="76"/>
  <c r="K13" i="76"/>
  <c r="K190" i="73"/>
  <c r="K179" i="73"/>
  <c r="K168" i="73"/>
  <c r="K158" i="73"/>
  <c r="K147" i="73"/>
  <c r="K136" i="73"/>
  <c r="K126" i="73"/>
  <c r="K115" i="73"/>
  <c r="K104" i="73"/>
  <c r="K94" i="73"/>
  <c r="K82" i="73"/>
  <c r="K64" i="73"/>
  <c r="K52" i="73"/>
  <c r="K41" i="73"/>
  <c r="K31" i="73"/>
  <c r="K18" i="73"/>
  <c r="M41" i="72"/>
  <c r="M30" i="72"/>
  <c r="M21" i="72"/>
  <c r="M12" i="72"/>
  <c r="S45" i="71"/>
  <c r="S35" i="71"/>
  <c r="S26" i="71"/>
  <c r="S18" i="71"/>
  <c r="K11" i="67"/>
  <c r="L22" i="66"/>
  <c r="L13" i="66"/>
  <c r="O34" i="64"/>
  <c r="O24" i="64"/>
  <c r="O16" i="64"/>
  <c r="O11" i="79"/>
  <c r="I22" i="80"/>
  <c r="K995" i="76"/>
  <c r="K965" i="76"/>
  <c r="K937" i="76"/>
  <c r="K909" i="76"/>
  <c r="K880" i="76"/>
  <c r="K852" i="76"/>
  <c r="K824" i="76"/>
  <c r="K795" i="76"/>
  <c r="K771" i="76"/>
  <c r="K728" i="76"/>
  <c r="K707" i="76"/>
  <c r="K686" i="76"/>
  <c r="K664" i="76"/>
  <c r="K643" i="76"/>
  <c r="K622" i="76"/>
  <c r="K579" i="76"/>
  <c r="K558" i="76"/>
  <c r="K514" i="76"/>
  <c r="K471" i="76"/>
  <c r="K429" i="76"/>
  <c r="K393" i="76"/>
  <c r="K382" i="76"/>
  <c r="K361" i="76"/>
  <c r="K350" i="76"/>
  <c r="K329" i="76"/>
  <c r="K318" i="76"/>
  <c r="K297" i="76"/>
  <c r="K275" i="76"/>
  <c r="K265" i="76"/>
  <c r="K243" i="76"/>
  <c r="K233" i="76"/>
  <c r="K211" i="76"/>
  <c r="K190" i="76"/>
  <c r="K179" i="76"/>
  <c r="K158" i="76"/>
  <c r="K137" i="76"/>
  <c r="K115" i="76"/>
  <c r="K94" i="76"/>
  <c r="K83" i="76"/>
  <c r="K62" i="76"/>
  <c r="K41" i="76"/>
  <c r="K30" i="76"/>
  <c r="K188" i="73"/>
  <c r="K167" i="73"/>
  <c r="K156" i="73"/>
  <c r="K146" i="73"/>
  <c r="K124" i="73"/>
  <c r="K114" i="73"/>
  <c r="K81" i="73"/>
  <c r="K71" i="73"/>
  <c r="K48" i="73"/>
  <c r="K37" i="73"/>
  <c r="K14" i="73"/>
  <c r="M48" i="72"/>
  <c r="M28" i="72"/>
  <c r="M20" i="72"/>
  <c r="S41" i="71"/>
  <c r="S23" i="71"/>
  <c r="S15" i="71"/>
  <c r="L21" i="66"/>
  <c r="O32" i="64"/>
  <c r="O15" i="64"/>
  <c r="P11" i="93"/>
  <c r="I15" i="80"/>
  <c r="K959" i="76"/>
  <c r="K901" i="76"/>
  <c r="K845" i="76"/>
  <c r="K788" i="76"/>
  <c r="K744" i="76"/>
  <c r="K702" i="76"/>
  <c r="K659" i="76"/>
  <c r="K638" i="76"/>
  <c r="K595" i="76"/>
  <c r="K750" i="76"/>
  <c r="K600" i="76"/>
  <c r="K535" i="76"/>
  <c r="K493" i="76"/>
  <c r="K450" i="76"/>
  <c r="K407" i="76"/>
  <c r="K371" i="76"/>
  <c r="K339" i="76"/>
  <c r="K307" i="76"/>
  <c r="K286" i="76"/>
  <c r="K254" i="76"/>
  <c r="K222" i="76"/>
  <c r="K201" i="76"/>
  <c r="K169" i="76"/>
  <c r="K147" i="76"/>
  <c r="K126" i="76"/>
  <c r="K105" i="76"/>
  <c r="K73" i="76"/>
  <c r="K51" i="76"/>
  <c r="K19" i="76"/>
  <c r="K178" i="73"/>
  <c r="K135" i="73"/>
  <c r="K103" i="73"/>
  <c r="K92" i="73"/>
  <c r="K60" i="73"/>
  <c r="K26" i="73"/>
  <c r="M40" i="72"/>
  <c r="M11" i="72"/>
  <c r="S32" i="71"/>
  <c r="L12" i="66"/>
  <c r="O23" i="64"/>
  <c r="I44" i="80"/>
  <c r="K987" i="76"/>
  <c r="K931" i="76"/>
  <c r="K873" i="76"/>
  <c r="K816" i="76"/>
  <c r="K766" i="76"/>
  <c r="K723" i="76"/>
  <c r="K680" i="76"/>
  <c r="K616" i="76"/>
  <c r="K574" i="76"/>
  <c r="K1009" i="76"/>
  <c r="K895" i="76"/>
  <c r="K782" i="76"/>
  <c r="K696" i="76"/>
  <c r="K611" i="76"/>
  <c r="K547" i="76"/>
  <c r="K503" i="76"/>
  <c r="K461" i="76"/>
  <c r="K418" i="76"/>
  <c r="K387" i="76"/>
  <c r="K366" i="76"/>
  <c r="K345" i="76"/>
  <c r="K323" i="76"/>
  <c r="K302" i="76"/>
  <c r="K281" i="76"/>
  <c r="K259" i="76"/>
  <c r="K238" i="76"/>
  <c r="K217" i="76"/>
  <c r="K195" i="76"/>
  <c r="K174" i="76"/>
  <c r="K153" i="76"/>
  <c r="K131" i="76"/>
  <c r="K110" i="76"/>
  <c r="K89" i="76"/>
  <c r="K67" i="76"/>
  <c r="K46" i="76"/>
  <c r="K25" i="76"/>
  <c r="K174" i="73"/>
  <c r="K152" i="73"/>
  <c r="K131" i="73"/>
  <c r="K110" i="73"/>
  <c r="K88" i="73"/>
  <c r="K53" i="73"/>
  <c r="K32" i="73"/>
  <c r="M37" i="72"/>
  <c r="M16" i="72"/>
  <c r="S40" i="71"/>
  <c r="S22" i="71"/>
  <c r="L17" i="66"/>
  <c r="O27" i="64"/>
  <c r="O11" i="64"/>
  <c r="K952" i="76"/>
  <c r="K739" i="76"/>
  <c r="K568" i="76"/>
  <c r="K525" i="76"/>
  <c r="K439" i="76"/>
  <c r="K377" i="76"/>
  <c r="K334" i="76"/>
  <c r="K291" i="76"/>
  <c r="K249" i="76"/>
  <c r="K206" i="76"/>
  <c r="K163" i="76"/>
  <c r="K121" i="76"/>
  <c r="K99" i="76"/>
  <c r="K35" i="76"/>
  <c r="K184" i="73"/>
  <c r="K142" i="73"/>
  <c r="K99" i="73"/>
  <c r="K65" i="73"/>
  <c r="M25" i="72"/>
  <c r="S31" i="71"/>
  <c r="K15" i="67"/>
  <c r="O19" i="64"/>
  <c r="I36" i="80"/>
  <c r="K718" i="76"/>
  <c r="K552" i="76"/>
  <c r="K466" i="76"/>
  <c r="K391" i="76"/>
  <c r="K349" i="76"/>
  <c r="K306" i="76"/>
  <c r="K263" i="76"/>
  <c r="K221" i="76"/>
  <c r="K178" i="76"/>
  <c r="K157" i="76"/>
  <c r="K114" i="76"/>
  <c r="K71" i="76"/>
  <c r="K29" i="76"/>
  <c r="K162" i="73"/>
  <c r="K119" i="73"/>
  <c r="K75" i="73"/>
  <c r="K58" i="73"/>
  <c r="M44" i="72"/>
  <c r="S46" i="71"/>
  <c r="S11" i="71"/>
  <c r="K14" i="67"/>
  <c r="O28" i="64"/>
  <c r="K980" i="76"/>
  <c r="K867" i="76"/>
  <c r="K760" i="76"/>
  <c r="K675" i="76"/>
  <c r="K590" i="76"/>
  <c r="K530" i="76"/>
  <c r="K487" i="76"/>
  <c r="K445" i="76"/>
  <c r="K402" i="76"/>
  <c r="K381" i="76"/>
  <c r="K359" i="76"/>
  <c r="K338" i="76"/>
  <c r="K317" i="76"/>
  <c r="K295" i="76"/>
  <c r="K274" i="76"/>
  <c r="K253" i="76"/>
  <c r="K231" i="76"/>
  <c r="K210" i="76"/>
  <c r="K189" i="76"/>
  <c r="K167" i="76"/>
  <c r="K146" i="76"/>
  <c r="K125" i="76"/>
  <c r="K103" i="76"/>
  <c r="K82" i="76"/>
  <c r="K61" i="76"/>
  <c r="K39" i="76"/>
  <c r="K18" i="76"/>
  <c r="K172" i="73"/>
  <c r="K151" i="73"/>
  <c r="K130" i="73"/>
  <c r="K108" i="73"/>
  <c r="K87" i="73"/>
  <c r="K70" i="73"/>
  <c r="K47" i="73"/>
  <c r="K24" i="73"/>
  <c r="M36" i="72"/>
  <c r="M15" i="72"/>
  <c r="S37" i="71"/>
  <c r="S19" i="71"/>
  <c r="L14" i="65"/>
  <c r="O38" i="64"/>
  <c r="O20" i="64"/>
  <c r="O25" i="79"/>
  <c r="K837" i="76"/>
  <c r="K654" i="76"/>
  <c r="K482" i="76"/>
  <c r="K398" i="76"/>
  <c r="K355" i="76"/>
  <c r="K313" i="76"/>
  <c r="K270" i="76"/>
  <c r="K227" i="76"/>
  <c r="K185" i="76"/>
  <c r="K142" i="76"/>
  <c r="K78" i="76"/>
  <c r="K57" i="76"/>
  <c r="K14" i="76"/>
  <c r="K163" i="73"/>
  <c r="K120" i="73"/>
  <c r="K77" i="73"/>
  <c r="K43" i="73"/>
  <c r="K19" i="73"/>
  <c r="M45" i="72"/>
  <c r="S14" i="71"/>
  <c r="L13" i="65"/>
  <c r="O37" i="64"/>
  <c r="K923" i="76"/>
  <c r="K809" i="76"/>
  <c r="K632" i="76"/>
  <c r="K509" i="76"/>
  <c r="K423" i="76"/>
  <c r="K370" i="76"/>
  <c r="K327" i="76"/>
  <c r="K285" i="76"/>
  <c r="K242" i="76"/>
  <c r="K199" i="76"/>
  <c r="K135" i="76"/>
  <c r="K93" i="76"/>
  <c r="K50" i="76"/>
  <c r="K183" i="73"/>
  <c r="K140" i="73"/>
  <c r="K98" i="73"/>
  <c r="K36" i="73"/>
  <c r="K13" i="73"/>
  <c r="M24" i="72"/>
  <c r="S27" i="71"/>
  <c r="L18" i="66"/>
  <c r="O12" i="64"/>
  <c r="Q11" i="78"/>
  <c r="N120" i="63"/>
  <c r="N116" i="63"/>
  <c r="N112" i="63"/>
  <c r="N107" i="63"/>
  <c r="N103" i="63"/>
  <c r="N99" i="63"/>
  <c r="N95" i="63"/>
  <c r="N91" i="63"/>
  <c r="N87" i="63"/>
  <c r="N83" i="63"/>
  <c r="N79" i="63"/>
  <c r="N75" i="63"/>
  <c r="N71" i="63"/>
  <c r="N67" i="63"/>
  <c r="N63" i="63"/>
  <c r="N59" i="63"/>
  <c r="N55" i="63"/>
  <c r="N50" i="63"/>
  <c r="N46" i="63"/>
  <c r="N42" i="63"/>
  <c r="N38" i="63"/>
  <c r="N34" i="63"/>
  <c r="N30" i="63"/>
  <c r="N25" i="63"/>
  <c r="N21" i="63"/>
  <c r="N17" i="63"/>
  <c r="N13" i="63"/>
  <c r="O152" i="62"/>
  <c r="O148" i="62"/>
  <c r="O144" i="62"/>
  <c r="O140" i="62"/>
  <c r="O136" i="62"/>
  <c r="O132" i="62"/>
  <c r="O128" i="62"/>
  <c r="O123" i="62"/>
  <c r="O119" i="62"/>
  <c r="O115" i="62"/>
  <c r="O111" i="62"/>
  <c r="O107" i="62"/>
  <c r="O103" i="62"/>
  <c r="O99" i="62"/>
  <c r="O95" i="62"/>
  <c r="O91" i="62"/>
  <c r="O87" i="62"/>
  <c r="O82" i="62"/>
  <c r="O78" i="62"/>
  <c r="O74" i="62"/>
  <c r="O70" i="62"/>
  <c r="O66" i="62"/>
  <c r="O62" i="62"/>
  <c r="O58" i="62"/>
  <c r="O54" i="62"/>
  <c r="O50" i="62"/>
  <c r="O46" i="62"/>
  <c r="O42" i="62"/>
  <c r="O37" i="62"/>
  <c r="O33" i="62"/>
  <c r="O29" i="62"/>
  <c r="O25" i="62"/>
  <c r="O21" i="62"/>
  <c r="O17" i="62"/>
  <c r="O13" i="62"/>
  <c r="N114" i="63"/>
  <c r="N105" i="63"/>
  <c r="N97" i="63"/>
  <c r="N89" i="63"/>
  <c r="N81" i="63"/>
  <c r="N73" i="63"/>
  <c r="N65" i="63"/>
  <c r="N57" i="63"/>
  <c r="N48" i="63"/>
  <c r="N40" i="63"/>
  <c r="N32" i="63"/>
  <c r="N23" i="63"/>
  <c r="N15" i="63"/>
  <c r="O150" i="62"/>
  <c r="O146" i="62"/>
  <c r="O138" i="62"/>
  <c r="O130" i="62"/>
  <c r="O121" i="62"/>
  <c r="O109" i="62"/>
  <c r="O101" i="62"/>
  <c r="O93" i="62"/>
  <c r="O84" i="62"/>
  <c r="O76" i="62"/>
  <c r="O68" i="62"/>
  <c r="O60" i="62"/>
  <c r="O52" i="62"/>
  <c r="O44" i="62"/>
  <c r="O35" i="62"/>
  <c r="O27" i="62"/>
  <c r="O19" i="62"/>
  <c r="O11" i="62"/>
  <c r="N117" i="63"/>
  <c r="N108" i="63"/>
  <c r="N96" i="63"/>
  <c r="N88" i="63"/>
  <c r="N84" i="63"/>
  <c r="N76" i="63"/>
  <c r="N68" i="63"/>
  <c r="N64" i="63"/>
  <c r="N51" i="63"/>
  <c r="N43" i="63"/>
  <c r="N35" i="63"/>
  <c r="N31" i="63"/>
  <c r="N22" i="63"/>
  <c r="N14" i="63"/>
  <c r="O149" i="62"/>
  <c r="O141" i="62"/>
  <c r="O133" i="62"/>
  <c r="O129" i="62"/>
  <c r="O116" i="62"/>
  <c r="O112" i="62"/>
  <c r="O104" i="62"/>
  <c r="O96" i="62"/>
  <c r="O88" i="62"/>
  <c r="O79" i="62"/>
  <c r="O67" i="62"/>
  <c r="O59" i="62"/>
  <c r="O51" i="62"/>
  <c r="O43" i="62"/>
  <c r="O34" i="62"/>
  <c r="O26" i="62"/>
  <c r="O18" i="62"/>
  <c r="Q12" i="78"/>
  <c r="N119" i="63"/>
  <c r="N115" i="63"/>
  <c r="N111" i="63"/>
  <c r="N106" i="63"/>
  <c r="N102" i="63"/>
  <c r="N98" i="63"/>
  <c r="N94" i="63"/>
  <c r="N90" i="63"/>
  <c r="N86" i="63"/>
  <c r="N82" i="63"/>
  <c r="N78" i="63"/>
  <c r="N74" i="63"/>
  <c r="N70" i="63"/>
  <c r="N66" i="63"/>
  <c r="N62" i="63"/>
  <c r="N58" i="63"/>
  <c r="N53" i="63"/>
  <c r="N49" i="63"/>
  <c r="N45" i="63"/>
  <c r="N41" i="63"/>
  <c r="N37" i="63"/>
  <c r="N33" i="63"/>
  <c r="N28" i="63"/>
  <c r="N24" i="63"/>
  <c r="N20" i="63"/>
  <c r="N16" i="63"/>
  <c r="N12" i="63"/>
  <c r="O151" i="62"/>
  <c r="O147" i="62"/>
  <c r="O143" i="62"/>
  <c r="O139" i="62"/>
  <c r="O135" i="62"/>
  <c r="O131" i="62"/>
  <c r="O127" i="62"/>
  <c r="O122" i="62"/>
  <c r="O118" i="62"/>
  <c r="O114" i="62"/>
  <c r="O110" i="62"/>
  <c r="O106" i="62"/>
  <c r="O102" i="62"/>
  <c r="O98" i="62"/>
  <c r="O94" i="62"/>
  <c r="O90" i="62"/>
  <c r="O86" i="62"/>
  <c r="O81" i="62"/>
  <c r="O77" i="62"/>
  <c r="O73" i="62"/>
  <c r="O69" i="62"/>
  <c r="O65" i="62"/>
  <c r="O61" i="62"/>
  <c r="O57" i="62"/>
  <c r="O53" i="62"/>
  <c r="O49" i="62"/>
  <c r="O45" i="62"/>
  <c r="O40" i="62"/>
  <c r="O36" i="62"/>
  <c r="O32" i="62"/>
  <c r="O28" i="62"/>
  <c r="O24" i="62"/>
  <c r="O20" i="62"/>
  <c r="O16" i="62"/>
  <c r="O12" i="62"/>
  <c r="Q10" i="78"/>
  <c r="N118" i="63"/>
  <c r="N109" i="63"/>
  <c r="N101" i="63"/>
  <c r="N93" i="63"/>
  <c r="N85" i="63"/>
  <c r="N77" i="63"/>
  <c r="N69" i="63"/>
  <c r="N61" i="63"/>
  <c r="N52" i="63"/>
  <c r="N44" i="63"/>
  <c r="N36" i="63"/>
  <c r="N27" i="63"/>
  <c r="N19" i="63"/>
  <c r="N11" i="63"/>
  <c r="O142" i="62"/>
  <c r="O134" i="62"/>
  <c r="O126" i="62"/>
  <c r="O117" i="62"/>
  <c r="O113" i="62"/>
  <c r="O105" i="62"/>
  <c r="O97" i="62"/>
  <c r="O89" i="62"/>
  <c r="O80" i="62"/>
  <c r="O72" i="62"/>
  <c r="O64" i="62"/>
  <c r="O56" i="62"/>
  <c r="O48" i="62"/>
  <c r="O39" i="62"/>
  <c r="O31" i="62"/>
  <c r="O23" i="62"/>
  <c r="O15" i="62"/>
  <c r="N121" i="63"/>
  <c r="N113" i="63"/>
  <c r="N104" i="63"/>
  <c r="N100" i="63"/>
  <c r="N92" i="63"/>
  <c r="N80" i="63"/>
  <c r="N72" i="63"/>
  <c r="N60" i="63"/>
  <c r="N56" i="63"/>
  <c r="N47" i="63"/>
  <c r="N39" i="63"/>
  <c r="N26" i="63"/>
  <c r="N18" i="63"/>
  <c r="O153" i="62"/>
  <c r="O145" i="62"/>
  <c r="O137" i="62"/>
  <c r="O125" i="62"/>
  <c r="O120" i="62"/>
  <c r="O108" i="62"/>
  <c r="O100" i="62"/>
  <c r="O92" i="62"/>
  <c r="O83" i="62"/>
  <c r="O75" i="62"/>
  <c r="O71" i="62"/>
  <c r="O63" i="62"/>
  <c r="O55" i="62"/>
  <c r="O47" i="62"/>
  <c r="O38" i="62"/>
  <c r="O30" i="62"/>
  <c r="O22" i="62"/>
  <c r="O14" i="62"/>
  <c r="B32" i="89" l="1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  <c r="B7" i="89"/>
  <c r="D5" i="89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6">
    <s v="Migdal Hashkaot Neches Boded"/>
    <s v="{[Time].[Hie Time].[Yom].&amp;[20191231]}"/>
    <s v="{[Medida].[Medida].&amp;[2]}"/>
    <s v="{[Keren].[Keren].[All]}"/>
    <s v="{[Cheshbon KM].[Hie Peilut].[Peilut 5].&amp;[Kod_Peilut_L5_305]&amp;[Kod_Peilut_L4_304]&amp;[Kod_Peilut_L3_303]&amp;[Kod_Peilut_L2_159]&amp;[Kod_Peilut_L1_182]}"/>
    <s v="{[Salim Maslulim].[Salim Maslulim].[אחזקה ישירה + מסלים]}"/>
    <s v="[Measures].[c_Shovi_Keren]"/>
    <s v="#,0.00"/>
    <s v="[Neches].[Hie Neches Boded].[Neches Boded L3].&amp;[NechesBoded_L3_104]&amp;[NechesBoded_L2_102]&amp;[NechesBoded_L1_101]"/>
    <s v="[Neches].[Hie Neches Boded].[Neches Boded L3].&amp;[NechesBoded_L3_105]&amp;[NechesBoded_L2_102]&amp;[NechesBoded_L1_101]"/>
    <s v="[Neches].[Hie Neches Boded].[Neches Boded L3].&amp;[NechesBoded_L3_107]&amp;[NechesBoded_L2_102]&amp;[NechesBoded_L1_101]"/>
    <s v="[Neches].[Hie Neches Boded].[Neches Boded L3].&amp;[NechesBoded_L3_108]&amp;[NechesBoded_L2_102]&amp;[NechesBoded_L1_101]"/>
    <s v="[Neches].[Hie Neches Boded].[Neches Boded L3].&amp;[NechesBoded_L3_109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6]&amp;[NechesBoded_L2_103]&amp;[NechesBoded_L1_101]"/>
    <s v="[Neches].[Hie Neches Boded].[Neches Boded L3].&amp;[NechesBoded_L3_117]&amp;[NechesBoded_L2_103]&amp;[NechesBoded_L1_101]"/>
    <s v="[Neches].[Hie Neches Boded].[Neches Boded L3].&amp;[NechesBoded_L3_118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1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2].&amp;[NechesBoded_L2_108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855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37">
    <mdx n="0" f="s">
      <ms ns="1" c="0"/>
    </mdx>
    <mdx n="0" f="v">
      <t c="7" si="7">
        <n x="1" s="1"/>
        <n x="2" s="1"/>
        <n x="3" s="1"/>
        <n x="4" s="1"/>
        <n x="5" s="1"/>
        <n x="8"/>
        <n x="6"/>
      </t>
    </mdx>
    <mdx n="0" f="v">
      <t c="7">
        <n x="1" s="1"/>
        <n x="2" s="1"/>
        <n x="3" s="1"/>
        <n x="4" s="1"/>
        <n x="5" s="1"/>
        <n x="9"/>
        <n x="6"/>
      </t>
    </mdx>
    <mdx n="0" f="v">
      <t c="7" si="7">
        <n x="1" s="1"/>
        <n x="2" s="1"/>
        <n x="3" s="1"/>
        <n x="4" s="1"/>
        <n x="5" s="1"/>
        <n x="10"/>
        <n x="6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 si="7">
        <n x="1" s="1"/>
        <n x="2" s="1"/>
        <n x="3" s="1"/>
        <n x="4" s="1"/>
        <n x="5" s="1"/>
        <n x="15"/>
        <n x="6"/>
      </t>
    </mdx>
    <mdx n="0" f="v">
      <t c="7">
        <n x="1" s="1"/>
        <n x="2" s="1"/>
        <n x="3" s="1"/>
        <n x="4" s="1"/>
        <n x="5" s="1"/>
        <n x="16"/>
        <n x="6"/>
      </t>
    </mdx>
    <mdx n="0" f="v">
      <t c="7" si="7">
        <n x="1" s="1"/>
        <n x="2" s="1"/>
        <n x="3" s="1"/>
        <n x="4" s="1"/>
        <n x="5" s="1"/>
        <n x="17"/>
        <n x="6"/>
      </t>
    </mdx>
    <mdx n="0" f="v">
      <t c="7">
        <n x="1" s="1"/>
        <n x="2" s="1"/>
        <n x="3" s="1"/>
        <n x="4" s="1"/>
        <n x="5" s="1"/>
        <n x="18"/>
        <n x="6"/>
      </t>
    </mdx>
    <mdx n="0" f="v">
      <t c="7" si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>
        <n x="1" s="1"/>
        <n x="2" s="1"/>
        <n x="3" s="1"/>
        <n x="4" s="1"/>
        <n x="5" s="1"/>
        <n x="22"/>
        <n x="6"/>
      </t>
    </mdx>
    <mdx n="0" f="v">
      <t c="7">
        <n x="1" s="1"/>
        <n x="2" s="1"/>
        <n x="3" s="1"/>
        <n x="4" s="1"/>
        <n x="5" s="1"/>
        <n x="23"/>
        <n x="6"/>
      </t>
    </mdx>
    <mdx n="0" f="v">
      <t c="7" si="7">
        <n x="1" s="1"/>
        <n x="2" s="1"/>
        <n x="3" s="1"/>
        <n x="4" s="1"/>
        <n x="5" s="1"/>
        <n x="24"/>
        <n x="6"/>
      </t>
    </mdx>
    <mdx n="0" f="v">
      <t c="7">
        <n x="1" s="1"/>
        <n x="2" s="1"/>
        <n x="3" s="1"/>
        <n x="4" s="1"/>
        <n x="5" s="1"/>
        <n x="25"/>
        <n x="6"/>
      </t>
    </mdx>
    <mdx n="0" f="v">
      <t c="7" si="7">
        <n x="1" s="1"/>
        <n x="2" s="1"/>
        <n x="3" s="1"/>
        <n x="4" s="1"/>
        <n x="5" s="1"/>
        <n x="26"/>
        <n x="6"/>
      </t>
    </mdx>
    <mdx n="0" f="v">
      <t c="7" si="7">
        <n x="1" s="1"/>
        <n x="2" s="1"/>
        <n x="3" s="1"/>
        <n x="4" s="1"/>
        <n x="5" s="1"/>
        <n x="27"/>
        <n x="6"/>
      </t>
    </mdx>
    <mdx n="0" f="v">
      <t c="7">
        <n x="1" s="1"/>
        <n x="2" s="1"/>
        <n x="3" s="1"/>
        <n x="4" s="1"/>
        <n x="5" s="1"/>
        <n x="28"/>
        <n x="6"/>
      </t>
    </mdx>
    <mdx n="0" f="v">
      <t c="7" si="7">
        <n x="1" s="1"/>
        <n x="2" s="1"/>
        <n x="3" s="1"/>
        <n x="4" s="1"/>
        <n x="5" s="1"/>
        <n x="29"/>
        <n x="6"/>
      </t>
    </mdx>
    <mdx n="0" f="v">
      <t c="7">
        <n x="1" s="1"/>
        <n x="2" s="1"/>
        <n x="3" s="1"/>
        <n x="4" s="1"/>
        <n x="5" s="1"/>
        <n x="30"/>
        <n x="6"/>
      </t>
    </mdx>
    <mdx n="0" f="v">
      <t c="7" si="7">
        <n x="1" s="1"/>
        <n x="2" s="1"/>
        <n x="3" s="1"/>
        <n x="4" s="1"/>
        <n x="5" s="1"/>
        <n x="31"/>
        <n x="6"/>
      </t>
    </mdx>
    <mdx n="0" f="v">
      <t c="7" si="7">
        <n x="1" s="1"/>
        <n x="2" s="1"/>
        <n x="3" s="1"/>
        <n x="4" s="1"/>
        <n x="5" s="1"/>
        <n x="32"/>
        <n x="6"/>
      </t>
    </mdx>
    <mdx n="0" f="v">
      <t c="3" si="35">
        <n x="1" s="1"/>
        <n x="33"/>
        <n x="34"/>
      </t>
    </mdx>
    <mdx n="0" f="v">
      <t c="3" si="35">
        <n x="1" s="1"/>
        <n x="36"/>
        <n x="34"/>
      </t>
    </mdx>
    <mdx n="0" f="v">
      <t c="3" si="35">
        <n x="1" s="1"/>
        <n x="37"/>
        <n x="34"/>
      </t>
    </mdx>
    <mdx n="0" f="v">
      <t c="3" si="35">
        <n x="1" s="1"/>
        <n x="38"/>
        <n x="34"/>
      </t>
    </mdx>
    <mdx n="0" f="v">
      <t c="3" si="35">
        <n x="1" s="1"/>
        <n x="39"/>
        <n x="34"/>
      </t>
    </mdx>
    <mdx n="0" f="v">
      <t c="3" si="35">
        <n x="1" s="1"/>
        <n x="40"/>
        <n x="34"/>
      </t>
    </mdx>
    <mdx n="0" f="v">
      <t c="3" si="35">
        <n x="1" s="1"/>
        <n x="41"/>
        <n x="34"/>
      </t>
    </mdx>
    <mdx n="0" f="v">
      <t c="3" si="35">
        <n x="1" s="1"/>
        <n x="42"/>
        <n x="34"/>
      </t>
    </mdx>
    <mdx n="0" f="v">
      <t c="3" si="35">
        <n x="1" s="1"/>
        <n x="43"/>
        <n x="34"/>
      </t>
    </mdx>
    <mdx n="0" f="v">
      <t c="3" si="35">
        <n x="1" s="1"/>
        <n x="44"/>
        <n x="34"/>
      </t>
    </mdx>
    <mdx n="0" f="v">
      <t c="3" si="35">
        <n x="1" s="1"/>
        <n x="45"/>
        <n x="34"/>
      </t>
    </mdx>
  </mdxMetadata>
  <valueMetadata count="3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</valueMetadata>
</metadata>
</file>

<file path=xl/sharedStrings.xml><?xml version="1.0" encoding="utf-8"?>
<sst xmlns="http://schemas.openxmlformats.org/spreadsheetml/2006/main" count="14639" uniqueCount="4403">
  <si>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</si>
  <si>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</si>
  <si>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</si>
  <si>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</si>
  <si>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</si>
  <si>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</si>
  <si>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</si>
  <si>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</si>
  <si>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</si>
  <si>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</si>
  <si>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</si>
  <si>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</si>
  <si>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</si>
  <si>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</si>
  <si>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</si>
  <si>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</si>
  <si>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</si>
  <si>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</si>
  <si>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</si>
  <si>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</si>
  <si>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</si>
  <si>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</si>
  <si>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</si>
  <si>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</si>
  <si>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</si>
  <si>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גילון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</si>
  <si>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</si>
  <si>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</si>
  <si>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</si>
  <si>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</si>
  <si>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</si>
  <si>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</si>
  <si>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</si>
  <si>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</si>
  <si>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</si>
  <si>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</si>
  <si>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</si>
  <si>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</si>
  <si>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</si>
  <si>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</si>
  <si>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</si>
  <si>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</si>
  <si>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</si>
  <si>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</si>
  <si>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</si>
  <si>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</si>
  <si>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</si>
  <si>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</si>
  <si>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</si>
  <si>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</si>
  <si>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</si>
  <si>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</si>
  <si>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</si>
  <si>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</si>
  <si>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</si>
  <si>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</si>
  <si>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</si>
  <si>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</si>
  <si>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</si>
  <si>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</si>
  <si>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</si>
  <si>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</si>
  <si>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</si>
  <si>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</si>
  <si>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</si>
  <si>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סה"כ צמוד מדד</t>
  </si>
  <si>
    <t>סה"כ לא צמוד</t>
  </si>
  <si>
    <t>שווי שוק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</si>
  <si>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</si>
  <si>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</si>
  <si>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</si>
  <si>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</si>
  <si>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</si>
  <si>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</si>
  <si>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</si>
  <si>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</si>
  <si>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</si>
  <si>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</si>
  <si>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</si>
  <si>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</si>
  <si>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</si>
  <si>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</si>
  <si>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</si>
  <si>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</si>
  <si>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</si>
  <si>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</si>
  <si>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</si>
  <si>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</si>
  <si>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</si>
  <si>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</si>
  <si>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</si>
  <si>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</si>
  <si>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</si>
  <si>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</si>
  <si>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</si>
  <si>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</si>
  <si>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</si>
  <si>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</si>
  <si>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</si>
  <si>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</si>
  <si>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</si>
  <si>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</si>
  <si>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</si>
  <si>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</si>
  <si>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</si>
  <si>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</si>
  <si>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</si>
  <si>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</si>
  <si>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</si>
  <si>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</si>
  <si>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</si>
  <si>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</si>
  <si>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</si>
  <si>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</si>
  <si>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</si>
  <si>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</si>
  <si>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</si>
  <si>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</si>
  <si>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</si>
  <si>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שעור מנכסי השקעה**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</si>
  <si>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</si>
  <si>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</si>
  <si>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</si>
  <si>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</si>
  <si>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</si>
  <si>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</si>
  <si>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</si>
  <si>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</si>
  <si>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</si>
  <si>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</si>
  <si>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</si>
  <si>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</si>
  <si>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</si>
  <si>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</si>
  <si>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</si>
  <si>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</si>
  <si>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</si>
  <si>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</si>
  <si>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</si>
  <si>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</si>
  <si>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</si>
  <si>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</si>
  <si>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</si>
  <si>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</si>
  <si>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</si>
  <si>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</si>
  <si>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</si>
  <si>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</si>
  <si>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</si>
  <si>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</si>
  <si>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</si>
  <si>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</si>
  <si>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</si>
  <si>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</si>
  <si>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</si>
  <si>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</si>
  <si>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</si>
  <si>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</si>
  <si>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</si>
  <si>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</si>
  <si>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</si>
  <si>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</si>
  <si>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</si>
  <si>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</si>
  <si>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</si>
  <si>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</si>
  <si>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</si>
  <si>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</si>
  <si>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</si>
  <si>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</si>
  <si>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</si>
  <si>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</si>
  <si>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</si>
  <si>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</si>
  <si>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</si>
  <si>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</si>
  <si>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</si>
  <si>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</si>
  <si>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</si>
  <si>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</si>
  <si>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</si>
  <si>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</si>
  <si>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</si>
  <si>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</si>
  <si>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</si>
  <si>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</si>
  <si>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</si>
  <si>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</si>
  <si>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</si>
  <si>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</si>
  <si>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</si>
  <si>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</si>
  <si>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</si>
  <si>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</si>
  <si>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</si>
  <si>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אג"ח קונצרני לא סחיר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</si>
  <si>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</si>
  <si>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</si>
  <si>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</si>
  <si>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</si>
  <si>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</si>
  <si>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</si>
  <si>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</si>
  <si>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</si>
  <si>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</si>
  <si>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</si>
  <si>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</si>
  <si>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</si>
  <si>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</si>
  <si>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</si>
  <si>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</si>
  <si>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</si>
  <si>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</si>
  <si>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</si>
  <si>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</si>
  <si>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</si>
  <si>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</si>
  <si>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</si>
  <si>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</si>
  <si>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</si>
  <si>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</si>
  <si>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</si>
  <si>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</si>
  <si>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</si>
  <si>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</si>
  <si>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</si>
  <si>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</si>
  <si>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סה"כ אג"ח ממשלתי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</si>
  <si>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</si>
  <si>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</si>
  <si>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</si>
  <si>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</si>
  <si>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</si>
  <si>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</si>
  <si>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</si>
  <si>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</si>
  <si>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</si>
  <si>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</si>
  <si>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</si>
  <si>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</si>
  <si>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31/12/2019</t>
  </si>
  <si>
    <t>מגדל מקפת קרנות פנסיה וקופות גמל בע"מ</t>
  </si>
  <si>
    <t>מגדל מקפת מרכז</t>
  </si>
  <si>
    <t>מגדל מקפת - מרכז</t>
  </si>
  <si>
    <t>5903 גליל</t>
  </si>
  <si>
    <t>9590332</t>
  </si>
  <si>
    <t>RF</t>
  </si>
  <si>
    <t>5904 גליל</t>
  </si>
  <si>
    <t>9590431</t>
  </si>
  <si>
    <t>ממשלתי צמוד 0527</t>
  </si>
  <si>
    <t>1140847</t>
  </si>
  <si>
    <t>ממשלתי צמוד 0536</t>
  </si>
  <si>
    <t>1097708</t>
  </si>
  <si>
    <t>ממשלתי צמוד 0841</t>
  </si>
  <si>
    <t>1120583</t>
  </si>
  <si>
    <t>ממשלתי צמוד 0923</t>
  </si>
  <si>
    <t>1128081</t>
  </si>
  <si>
    <t>ממשלתי צמוד 1020</t>
  </si>
  <si>
    <t>1137181</t>
  </si>
  <si>
    <t>ממשלתי צמוד 1025</t>
  </si>
  <si>
    <t>1135912</t>
  </si>
  <si>
    <t>ממשלתי צמוד 529</t>
  </si>
  <si>
    <t>1157023</t>
  </si>
  <si>
    <t>ממשלתי צמוד 545</t>
  </si>
  <si>
    <t>1134865</t>
  </si>
  <si>
    <t>ממשלתי צמוד 922</t>
  </si>
  <si>
    <t>1124056</t>
  </si>
  <si>
    <t>מקמ 1020</t>
  </si>
  <si>
    <t>8201022</t>
  </si>
  <si>
    <t>מקמ 1110</t>
  </si>
  <si>
    <t>8201113</t>
  </si>
  <si>
    <t>מקמ 120</t>
  </si>
  <si>
    <t>8200123</t>
  </si>
  <si>
    <t>מקמ 1210</t>
  </si>
  <si>
    <t>8201212</t>
  </si>
  <si>
    <t>מקמ 210</t>
  </si>
  <si>
    <t>8200214</t>
  </si>
  <si>
    <t>מקמ 310</t>
  </si>
  <si>
    <t>8200313</t>
  </si>
  <si>
    <t>מקמ 420</t>
  </si>
  <si>
    <t>8200420</t>
  </si>
  <si>
    <t>מקמ 510</t>
  </si>
  <si>
    <t>8200511</t>
  </si>
  <si>
    <t>מקמ 610</t>
  </si>
  <si>
    <t>8200610</t>
  </si>
  <si>
    <t>מקמ 720</t>
  </si>
  <si>
    <t>8200727</t>
  </si>
  <si>
    <t>מקמ 810</t>
  </si>
  <si>
    <t>8200818</t>
  </si>
  <si>
    <t>מקמ 910</t>
  </si>
  <si>
    <t>8200917</t>
  </si>
  <si>
    <t>ממשלתי שקלי  1026</t>
  </si>
  <si>
    <t>1099456</t>
  </si>
  <si>
    <t>ממשלתי שקלי 0324</t>
  </si>
  <si>
    <t>1130848</t>
  </si>
  <si>
    <t>ממשלתי שקלי 0347</t>
  </si>
  <si>
    <t>1140193</t>
  </si>
  <si>
    <t>ממשלתי שקלי 1122</t>
  </si>
  <si>
    <t>1141225</t>
  </si>
  <si>
    <t>ממשלתי שקלי 1123</t>
  </si>
  <si>
    <t>1155068</t>
  </si>
  <si>
    <t>ממשלתי שקלי 121</t>
  </si>
  <si>
    <t>1142223</t>
  </si>
  <si>
    <t>ממשלתי שקלי 122</t>
  </si>
  <si>
    <t>1123272</t>
  </si>
  <si>
    <t>ממשלתי שקלי 142</t>
  </si>
  <si>
    <t>1125400</t>
  </si>
  <si>
    <t>ממשלתי שקלי 323</t>
  </si>
  <si>
    <t>1126747</t>
  </si>
  <si>
    <t>ממשלתי שקלי 327</t>
  </si>
  <si>
    <t>1139344</t>
  </si>
  <si>
    <t>ממשלתי שקלי 421</t>
  </si>
  <si>
    <t>1138130</t>
  </si>
  <si>
    <t>ממשלתי שקלי 722</t>
  </si>
  <si>
    <t>1158104</t>
  </si>
  <si>
    <t>ממשלתי שקלי 825</t>
  </si>
  <si>
    <t>1135557</t>
  </si>
  <si>
    <t>ממשלתי שקלי 928</t>
  </si>
  <si>
    <t>1150879</t>
  </si>
  <si>
    <t>ממשק0120</t>
  </si>
  <si>
    <t>1115773</t>
  </si>
  <si>
    <t>ממשל משתנה 1121</t>
  </si>
  <si>
    <t>1127646</t>
  </si>
  <si>
    <t>ממשלתי משתנה 0520  גילון</t>
  </si>
  <si>
    <t>1116193</t>
  </si>
  <si>
    <t>ממשלתי משתנה 526</t>
  </si>
  <si>
    <t>1141795</t>
  </si>
  <si>
    <t>אלה פקדונות אגח ב</t>
  </si>
  <si>
    <t>1142215</t>
  </si>
  <si>
    <t>מגמה</t>
  </si>
  <si>
    <t>515666881</t>
  </si>
  <si>
    <t>אג"ח מובנות</t>
  </si>
  <si>
    <t>ilAAA</t>
  </si>
  <si>
    <t>מעלות S&amp;P</t>
  </si>
  <si>
    <t>דקאהנ.ק7</t>
  </si>
  <si>
    <t>1119825</t>
  </si>
  <si>
    <t>520019753</t>
  </si>
  <si>
    <t>בנקים</t>
  </si>
  <si>
    <t>דקסיה ישראל אגח ב</t>
  </si>
  <si>
    <t>1095066</t>
  </si>
  <si>
    <t>דקסיה ישראל הנפקות סד י</t>
  </si>
  <si>
    <t>1134147</t>
  </si>
  <si>
    <t>הבינלאומי אגח י</t>
  </si>
  <si>
    <t>1160290</t>
  </si>
  <si>
    <t>513141879</t>
  </si>
  <si>
    <t>Aaa.il</t>
  </si>
  <si>
    <t>הבינלאומי סדרה ט</t>
  </si>
  <si>
    <t>1135177</t>
  </si>
  <si>
    <t>לאומי אגח 177</t>
  </si>
  <si>
    <t>6040315</t>
  </si>
  <si>
    <t>520018078</t>
  </si>
  <si>
    <t>לאומי אגח 179</t>
  </si>
  <si>
    <t>6040372</t>
  </si>
  <si>
    <t>מזרחי הנפקות 38</t>
  </si>
  <si>
    <t>2310142</t>
  </si>
  <si>
    <t>520000522</t>
  </si>
  <si>
    <t>מזרחי הנפקות 39</t>
  </si>
  <si>
    <t>2310159</t>
  </si>
  <si>
    <t>מזרחי הנפקות 43</t>
  </si>
  <si>
    <t>2310191</t>
  </si>
  <si>
    <t>מזרחי הנפקות 44</t>
  </si>
  <si>
    <t>2310209</t>
  </si>
  <si>
    <t>מזרחי הנפקות 45</t>
  </si>
  <si>
    <t>2310217</t>
  </si>
  <si>
    <t>מזרחי הנפקות 46</t>
  </si>
  <si>
    <t>2310225</t>
  </si>
  <si>
    <t>מזרחי הנפקות 49</t>
  </si>
  <si>
    <t>2310282</t>
  </si>
  <si>
    <t>מזרחי הנפקות 51</t>
  </si>
  <si>
    <t>2310324</t>
  </si>
  <si>
    <t>מזרחי הנפקות אגח 42</t>
  </si>
  <si>
    <t>2310183</t>
  </si>
  <si>
    <t>מקורות אגח 11</t>
  </si>
  <si>
    <t>1158476</t>
  </si>
  <si>
    <t>520010869</t>
  </si>
  <si>
    <t>פועלים הנפקות אגח 32</t>
  </si>
  <si>
    <t>1940535</t>
  </si>
  <si>
    <t>520000118</t>
  </si>
  <si>
    <t>פועלים הנפקות אגח 33</t>
  </si>
  <si>
    <t>1940568</t>
  </si>
  <si>
    <t>פועלים הנפקות אגח 34</t>
  </si>
  <si>
    <t>1940576</t>
  </si>
  <si>
    <t>פועלים הנפקות אגח 35</t>
  </si>
  <si>
    <t>1940618</t>
  </si>
  <si>
    <t>פועלים הנפקות אגח 36</t>
  </si>
  <si>
    <t>1940659</t>
  </si>
  <si>
    <t>בינל הנפק התח כ</t>
  </si>
  <si>
    <t>1121953</t>
  </si>
  <si>
    <t>Aa1.il</t>
  </si>
  <si>
    <t>בינלאומי הנפקות התחייבות אגח ד</t>
  </si>
  <si>
    <t>1103126</t>
  </si>
  <si>
    <t>דיסק התחייבות י</t>
  </si>
  <si>
    <t>6910129</t>
  </si>
  <si>
    <t>520007030</t>
  </si>
  <si>
    <t>דסקמנ.ק4</t>
  </si>
  <si>
    <t>7480049</t>
  </si>
  <si>
    <t>וילאר אג 6</t>
  </si>
  <si>
    <t>4160115</t>
  </si>
  <si>
    <t>520038910</t>
  </si>
  <si>
    <t>נדל"ן מניב</t>
  </si>
  <si>
    <t>ilAA+</t>
  </si>
  <si>
    <t>לאומי מימון הת יד</t>
  </si>
  <si>
    <t>6040299</t>
  </si>
  <si>
    <t>נמלי ישראל אגח א</t>
  </si>
  <si>
    <t>1145564</t>
  </si>
  <si>
    <t>513569780</t>
  </si>
  <si>
    <t>נמלי ישראל אגח ב</t>
  </si>
  <si>
    <t>1145572</t>
  </si>
  <si>
    <t>נתיבי גז אגח ד</t>
  </si>
  <si>
    <t>1147503</t>
  </si>
  <si>
    <t>513436394</t>
  </si>
  <si>
    <t>עזריאלי אגח ב</t>
  </si>
  <si>
    <t>1134436</t>
  </si>
  <si>
    <t>510960719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</si>
  <si>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</si>
  <si>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</si>
  <si>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</si>
  <si>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</si>
  <si>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</si>
  <si>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</si>
  <si>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פועלים הנפקות התח אגח טו</t>
  </si>
  <si>
    <t>1940543</t>
  </si>
  <si>
    <t>פועלים הנפקות התח אגח י</t>
  </si>
  <si>
    <t>1940402</t>
  </si>
  <si>
    <t>פועלים הנפקות התח אגח יד</t>
  </si>
  <si>
    <t>1940501</t>
  </si>
  <si>
    <t>אירפורט אגח ה</t>
  </si>
  <si>
    <t>1133487</t>
  </si>
  <si>
    <t>511659401</t>
  </si>
  <si>
    <t>ilAA</t>
  </si>
  <si>
    <t>אירפורט אגח ז</t>
  </si>
  <si>
    <t>1140110</t>
  </si>
  <si>
    <t>אירפורט אגח ט</t>
  </si>
  <si>
    <t>1160944</t>
  </si>
  <si>
    <t>אמות אגח ב</t>
  </si>
  <si>
    <t>1126630</t>
  </si>
  <si>
    <t>520026683</t>
  </si>
  <si>
    <t>Aa2.il</t>
  </si>
  <si>
    <t>אמות אגח ג</t>
  </si>
  <si>
    <t>1117357</t>
  </si>
  <si>
    <t>אמות אגח ד</t>
  </si>
  <si>
    <t>1133149</t>
  </si>
  <si>
    <t>אמות אגח ו</t>
  </si>
  <si>
    <t>1158609</t>
  </si>
  <si>
    <t>ביג אגח יא</t>
  </si>
  <si>
    <t>1151117</t>
  </si>
  <si>
    <t>513623314</t>
  </si>
  <si>
    <t>ביג אגח יג</t>
  </si>
  <si>
    <t>1159516</t>
  </si>
  <si>
    <t>ביג אגח יד</t>
  </si>
  <si>
    <t>1161512</t>
  </si>
  <si>
    <t>בנק לאומי שה סדרה 200</t>
  </si>
  <si>
    <t>6040141</t>
  </si>
  <si>
    <t>גב ים     ו*</t>
  </si>
  <si>
    <t>7590128</t>
  </si>
  <si>
    <t>520001736</t>
  </si>
  <si>
    <t>הראל הנפקות אגח א</t>
  </si>
  <si>
    <t>1099738</t>
  </si>
  <si>
    <t>520033986</t>
  </si>
  <si>
    <t>ביטוח</t>
  </si>
  <si>
    <t>חשמל אגח 27</t>
  </si>
  <si>
    <t>6000210</t>
  </si>
  <si>
    <t>520000472</t>
  </si>
  <si>
    <t>אנרגיה</t>
  </si>
  <si>
    <t>חשמל אגח 29</t>
  </si>
  <si>
    <t>6000236</t>
  </si>
  <si>
    <t>חשמל אגח 31</t>
  </si>
  <si>
    <t>6000285</t>
  </si>
  <si>
    <t>ישרס אגח טו</t>
  </si>
  <si>
    <t>6130207</t>
  </si>
  <si>
    <t>520017807</t>
  </si>
  <si>
    <t>ישרס יח</t>
  </si>
  <si>
    <t>6130280</t>
  </si>
  <si>
    <t>כללביט אגח א</t>
  </si>
  <si>
    <t>1097138</t>
  </si>
  <si>
    <t>513754069</t>
  </si>
  <si>
    <t>לאומי COCO סדרה 401</t>
  </si>
  <si>
    <t>6040380</t>
  </si>
  <si>
    <t>לאומי COCO סדרה 402</t>
  </si>
  <si>
    <t>6040398</t>
  </si>
  <si>
    <t>לאומי COCO סדרה 403</t>
  </si>
  <si>
    <t>6040430</t>
  </si>
  <si>
    <t>לאומי COCO סדרה 404</t>
  </si>
  <si>
    <t>6040471</t>
  </si>
  <si>
    <t>למן.ק300</t>
  </si>
  <si>
    <t>6040257</t>
  </si>
  <si>
    <t>מליסרון   אגח ה*</t>
  </si>
  <si>
    <t>3230091</t>
  </si>
  <si>
    <t>520037789</t>
  </si>
  <si>
    <t>מליסרון 8*</t>
  </si>
  <si>
    <t>3230166</t>
  </si>
  <si>
    <t>מליסרון אגח טז*</t>
  </si>
  <si>
    <t>3230265</t>
  </si>
  <si>
    <t>מליסרון אגח י*</t>
  </si>
  <si>
    <t>3230190</t>
  </si>
  <si>
    <t>מליסרון אגח יד*</t>
  </si>
  <si>
    <t>3230232</t>
  </si>
  <si>
    <t>פועלים הנפקות שה 1</t>
  </si>
  <si>
    <t>1940444</t>
  </si>
  <si>
    <t>ריט 1 אגח 6*</t>
  </si>
  <si>
    <t>1138544</t>
  </si>
  <si>
    <t>513821488</t>
  </si>
  <si>
    <t>ריט1 אגח ד*</t>
  </si>
  <si>
    <t>1129899</t>
  </si>
  <si>
    <t>ריט1 אגח ה*</t>
  </si>
  <si>
    <t>1136753</t>
  </si>
  <si>
    <t>שופרסל אגח ו*</t>
  </si>
  <si>
    <t>7770217</t>
  </si>
  <si>
    <t>520022732</t>
  </si>
  <si>
    <t>אדמה לשעבר מכתשים אגן ב</t>
  </si>
  <si>
    <t>1110915</t>
  </si>
  <si>
    <t>520043605</t>
  </si>
  <si>
    <t>כימיה, גומי ופלסטיק</t>
  </si>
  <si>
    <t>ilAA-</t>
  </si>
  <si>
    <t>בזק סדרה ו</t>
  </si>
  <si>
    <t>2300143</t>
  </si>
  <si>
    <t>520031931</t>
  </si>
  <si>
    <t>בזק סדרה י</t>
  </si>
  <si>
    <t>2300184</t>
  </si>
  <si>
    <t>ביג 5</t>
  </si>
  <si>
    <t>1129279</t>
  </si>
  <si>
    <t>Aa3.il</t>
  </si>
  <si>
    <t>ביג אגח ד</t>
  </si>
  <si>
    <t>1118033</t>
  </si>
  <si>
    <t>ביג אגח ז</t>
  </si>
  <si>
    <t>1136084</t>
  </si>
  <si>
    <t>ביג אגח ח</t>
  </si>
  <si>
    <t>1138924</t>
  </si>
  <si>
    <t>ביג אגח ט</t>
  </si>
  <si>
    <t>1141050</t>
  </si>
  <si>
    <t>ביג אגח יב</t>
  </si>
  <si>
    <t>1156231</t>
  </si>
  <si>
    <t>בינל הנפק התח כב (COCO)</t>
  </si>
  <si>
    <t>1138585</t>
  </si>
  <si>
    <t>בינלאומי הנפ התח כג (coco)</t>
  </si>
  <si>
    <t>1142058</t>
  </si>
  <si>
    <t>בינלאומי הנפ התח כד (coco)</t>
  </si>
  <si>
    <t>1151000</t>
  </si>
  <si>
    <t>גזית גלוב אגח יב</t>
  </si>
  <si>
    <t>1260603</t>
  </si>
  <si>
    <t>520033234</t>
  </si>
  <si>
    <t>גזית גלוב אגח יג</t>
  </si>
  <si>
    <t>1260652</t>
  </si>
  <si>
    <t>דיסקונט מנ שה</t>
  </si>
  <si>
    <t>7480098</t>
  </si>
  <si>
    <t>דיסקונט מנפיקים ו COCO</t>
  </si>
  <si>
    <t>7480197</t>
  </si>
  <si>
    <t>הראל הנפקות 6</t>
  </si>
  <si>
    <t>1126069</t>
  </si>
  <si>
    <t>הראל הנפקות אגח ד</t>
  </si>
  <si>
    <t>1119213</t>
  </si>
  <si>
    <t>הראל הנפקות אגח ה</t>
  </si>
  <si>
    <t>1119221</t>
  </si>
  <si>
    <t>הראל הנפקות ז</t>
  </si>
  <si>
    <t>1126077</t>
  </si>
  <si>
    <t>ירושלים הנפקות אגח ט</t>
  </si>
  <si>
    <t>1127422</t>
  </si>
  <si>
    <t>520025636</t>
  </si>
  <si>
    <t>ישרס אגח טז</t>
  </si>
  <si>
    <t>6130223</t>
  </si>
  <si>
    <t>ישרס אגח יג</t>
  </si>
  <si>
    <t>6130181</t>
  </si>
  <si>
    <t>כללביט אגח ט</t>
  </si>
  <si>
    <t>1136050</t>
  </si>
  <si>
    <t>מבני תעשיה אגח יח</t>
  </si>
  <si>
    <t>2260479</t>
  </si>
  <si>
    <t>520024126</t>
  </si>
  <si>
    <t>מגה אור אגח ח</t>
  </si>
  <si>
    <t>1147602</t>
  </si>
  <si>
    <t>513257873</t>
  </si>
  <si>
    <t>מזרחי 48 COCO</t>
  </si>
  <si>
    <t>2310266</t>
  </si>
  <si>
    <t>מזרחי COCO 47</t>
  </si>
  <si>
    <t>2310233</t>
  </si>
  <si>
    <t>מזרחי הנפקות Coco 50</t>
  </si>
  <si>
    <t>2310290</t>
  </si>
  <si>
    <t>מזרחי טפחות שטר הון 1</t>
  </si>
  <si>
    <t>6950083</t>
  </si>
  <si>
    <t>מליסרון אגח ו*</t>
  </si>
  <si>
    <t>3230125</t>
  </si>
  <si>
    <t>מליסרון אגח יג*</t>
  </si>
  <si>
    <t>3230224</t>
  </si>
  <si>
    <t>מליסרון אגח יז*</t>
  </si>
  <si>
    <t>3230273</t>
  </si>
  <si>
    <t>מנורה הון</t>
  </si>
  <si>
    <t>1103670</t>
  </si>
  <si>
    <t>520007469</t>
  </si>
  <si>
    <t>סלע קפיטל נדלן אגח ג</t>
  </si>
  <si>
    <t>1138973</t>
  </si>
  <si>
    <t>513992529</t>
  </si>
  <si>
    <t>סלע קפיטל נדלן ב</t>
  </si>
  <si>
    <t>1132927</t>
  </si>
  <si>
    <t>פועלים הנפקות יח COCO</t>
  </si>
  <si>
    <t>1940600</t>
  </si>
  <si>
    <t>פועלים הנפקות סדרה יט COCO</t>
  </si>
  <si>
    <t>1940626</t>
  </si>
  <si>
    <t>פז נפט סדרה ו*</t>
  </si>
  <si>
    <t>1139542</t>
  </si>
  <si>
    <t>510216054</t>
  </si>
  <si>
    <t>פז נפט סדרה ז*</t>
  </si>
  <si>
    <t>1142595</t>
  </si>
  <si>
    <t>פניקס הון אגח ה</t>
  </si>
  <si>
    <t>1135417</t>
  </si>
  <si>
    <t>520017450</t>
  </si>
  <si>
    <t>שלמה אחזקות אגח טז</t>
  </si>
  <si>
    <t>1410281</t>
  </si>
  <si>
    <t>520034372</t>
  </si>
  <si>
    <t>שלמה אחזקות אגח יח</t>
  </si>
  <si>
    <t>1410307</t>
  </si>
  <si>
    <t>אגוד הנפקות  יט*</t>
  </si>
  <si>
    <t>1124080</t>
  </si>
  <si>
    <t>520018649</t>
  </si>
  <si>
    <t>A1.il</t>
  </si>
  <si>
    <t>אלדן אגח ה</t>
  </si>
  <si>
    <t>1155357</t>
  </si>
  <si>
    <t>510454333</t>
  </si>
  <si>
    <t>ilA+</t>
  </si>
  <si>
    <t>אלדן סדרה ד</t>
  </si>
  <si>
    <t>1140821</t>
  </si>
  <si>
    <t>גירון אגח 6</t>
  </si>
  <si>
    <t>1139849</t>
  </si>
  <si>
    <t>520044520</t>
  </si>
  <si>
    <t>גירון אגח ז</t>
  </si>
  <si>
    <t>1142629</t>
  </si>
  <si>
    <t>מבני תעש אגח כ</t>
  </si>
  <si>
    <t>2260495</t>
  </si>
  <si>
    <t>מבני תעשיה אגח יז</t>
  </si>
  <si>
    <t>2260446</t>
  </si>
  <si>
    <t>מבני תעשיה אגח כא</t>
  </si>
  <si>
    <t>2260529</t>
  </si>
  <si>
    <t>מבני תעשיה אגח כג</t>
  </si>
  <si>
    <t>2260545</t>
  </si>
  <si>
    <t>מבני תעשיה אגח כד</t>
  </si>
  <si>
    <t>2260552</t>
  </si>
  <si>
    <t>רבוע נדלן 4</t>
  </si>
  <si>
    <t>1119999</t>
  </si>
  <si>
    <t>513765859</t>
  </si>
  <si>
    <t>ריבוע נדלן ז</t>
  </si>
  <si>
    <t>1140615</t>
  </si>
  <si>
    <t>אגוד הנפקות שה נד 1*</t>
  </si>
  <si>
    <t>1115278</t>
  </si>
  <si>
    <t>A2.il</t>
  </si>
  <si>
    <t>אזורים סדרה 9*</t>
  </si>
  <si>
    <t>7150337</t>
  </si>
  <si>
    <t>520025990</t>
  </si>
  <si>
    <t>בנייה</t>
  </si>
  <si>
    <t>אשדר אגח א</t>
  </si>
  <si>
    <t>1104330</t>
  </si>
  <si>
    <t>510609761</t>
  </si>
  <si>
    <t>ilA</t>
  </si>
  <si>
    <t>אשטרום נכ אג7</t>
  </si>
  <si>
    <t>2510139</t>
  </si>
  <si>
    <t>520036617</t>
  </si>
  <si>
    <t>בזן.ק1</t>
  </si>
  <si>
    <t>2590255</t>
  </si>
  <si>
    <t>520036658</t>
  </si>
  <si>
    <t>דיסקונט שטר הון 1</t>
  </si>
  <si>
    <t>6910095</t>
  </si>
  <si>
    <t>ירושלים הנפקות נדחה אגח י</t>
  </si>
  <si>
    <t>1127414</t>
  </si>
  <si>
    <t>מגה אור אגח ו</t>
  </si>
  <si>
    <t>1138668</t>
  </si>
  <si>
    <t>מגה אור אגח ז</t>
  </si>
  <si>
    <t>1141696</t>
  </si>
  <si>
    <t>סלקום אגח ו</t>
  </si>
  <si>
    <t>1125996</t>
  </si>
  <si>
    <t>511930125</t>
  </si>
  <si>
    <t>סלקום אגח ח</t>
  </si>
  <si>
    <t>1132828</t>
  </si>
  <si>
    <t>אדגר אגח ט</t>
  </si>
  <si>
    <t>1820190</t>
  </si>
  <si>
    <t>520035171</t>
  </si>
  <si>
    <t>A3.il</t>
  </si>
  <si>
    <t>אדגר.ק7</t>
  </si>
  <si>
    <t>1820158</t>
  </si>
  <si>
    <t>אפריקה נכסים 6</t>
  </si>
  <si>
    <t>1129550</t>
  </si>
  <si>
    <t>510560188</t>
  </si>
  <si>
    <t>דה לסר אגח 3</t>
  </si>
  <si>
    <t>1127299</t>
  </si>
  <si>
    <t>1427976</t>
  </si>
  <si>
    <t>ilA-</t>
  </si>
  <si>
    <t>דה לסר אגח ד</t>
  </si>
  <si>
    <t>1132059</t>
  </si>
  <si>
    <t>קרדן אןוי אגח ב</t>
  </si>
  <si>
    <t>1113034</t>
  </si>
  <si>
    <t>NV1239114</t>
  </si>
  <si>
    <t>השקעה ואחזקות</t>
  </si>
  <si>
    <t>ilD</t>
  </si>
  <si>
    <t>בינלאומי סדרה ח</t>
  </si>
  <si>
    <t>1134212</t>
  </si>
  <si>
    <t>דיסקונט מנפיקים אגח יג</t>
  </si>
  <si>
    <t>7480155</t>
  </si>
  <si>
    <t>דיסקונט מנפיקים אגח יד</t>
  </si>
  <si>
    <t>7480163</t>
  </si>
  <si>
    <t>דקסיה ישראל הנפקות אגח יא</t>
  </si>
  <si>
    <t>1134154</t>
  </si>
  <si>
    <t>מזרחי הנפקות 40</t>
  </si>
  <si>
    <t>2310167</t>
  </si>
  <si>
    <t>מזרחי הנפקות 41</t>
  </si>
  <si>
    <t>2310175</t>
  </si>
  <si>
    <t>מרכנתיל אגח ב</t>
  </si>
  <si>
    <t>1138205</t>
  </si>
  <si>
    <t>513686154</t>
  </si>
  <si>
    <t>עמידר אגח א</t>
  </si>
  <si>
    <t>1143585</t>
  </si>
  <si>
    <t>520017393</t>
  </si>
  <si>
    <t>אלביט א</t>
  </si>
  <si>
    <t>1119635</t>
  </si>
  <si>
    <t>520043027</t>
  </si>
  <si>
    <t>ביטחוניות</t>
  </si>
  <si>
    <t>דיסקונט התחייבות יא</t>
  </si>
  <si>
    <t>6910137</t>
  </si>
  <si>
    <t>נמלי ישראל אגח ג</t>
  </si>
  <si>
    <t>1145580</t>
  </si>
  <si>
    <t>פועלים הנפקות התח אגח יא</t>
  </si>
  <si>
    <t>1940410</t>
  </si>
  <si>
    <t>שטראוס אגח ה</t>
  </si>
  <si>
    <t>7460389</t>
  </si>
  <si>
    <t>520003781</t>
  </si>
  <si>
    <t>מזון</t>
  </si>
  <si>
    <t>אמות אגח ה</t>
  </si>
  <si>
    <t>1138114</t>
  </si>
  <si>
    <t>בנק לאומי שה סדרה 201</t>
  </si>
  <si>
    <t>6040158</t>
  </si>
  <si>
    <t>גב ים ח*</t>
  </si>
  <si>
    <t>7590151</t>
  </si>
  <si>
    <t>1744984</t>
  </si>
  <si>
    <t>חשמל אגח 26</t>
  </si>
  <si>
    <t>6000202</t>
  </si>
  <si>
    <t>חשמל אגח 28</t>
  </si>
  <si>
    <t>6000228</t>
  </si>
  <si>
    <t>ישראכרט א</t>
  </si>
  <si>
    <t>1157536</t>
  </si>
  <si>
    <t>510706153</t>
  </si>
  <si>
    <t>לאומי כ.התחייבות 400  COCO</t>
  </si>
  <si>
    <t>6040331</t>
  </si>
  <si>
    <t>סילברסטין אגח א*</t>
  </si>
  <si>
    <t>1145598</t>
  </si>
  <si>
    <t>1970336</t>
  </si>
  <si>
    <t>פניקס הון אגח ד</t>
  </si>
  <si>
    <t>1133529</t>
  </si>
  <si>
    <t>שופרסל אגח ה*</t>
  </si>
  <si>
    <t>7770209</t>
  </si>
  <si>
    <t>תעשיה אוירית אגח ג</t>
  </si>
  <si>
    <t>1127547</t>
  </si>
  <si>
    <t>520027194</t>
  </si>
  <si>
    <t>תעשיה אוירית אגח ד</t>
  </si>
  <si>
    <t>1133131</t>
  </si>
  <si>
    <t>בזק סדרה ט</t>
  </si>
  <si>
    <t>2300176</t>
  </si>
  <si>
    <t>ביג אג"ח סדרה ו</t>
  </si>
  <si>
    <t>1132521</t>
  </si>
  <si>
    <t>דה זראסאי אגח ג</t>
  </si>
  <si>
    <t>1137975</t>
  </si>
  <si>
    <t>דיסקונט התח יב  COCO</t>
  </si>
  <si>
    <t>6910160</t>
  </si>
  <si>
    <t>הראל הנפקות אגח טו</t>
  </si>
  <si>
    <t>1143130</t>
  </si>
  <si>
    <t>הראל הנפקות אגח יד</t>
  </si>
  <si>
    <t>1143122</t>
  </si>
  <si>
    <t>הראל הנפקות טז</t>
  </si>
  <si>
    <t>1157601</t>
  </si>
  <si>
    <t>הראל הנפקות יב</t>
  </si>
  <si>
    <t>1138163</t>
  </si>
  <si>
    <t>הראל הנפקות יג</t>
  </si>
  <si>
    <t>1138171</t>
  </si>
  <si>
    <t>וורטון אגח א</t>
  </si>
  <si>
    <t>1140169</t>
  </si>
  <si>
    <t>1866231</t>
  </si>
  <si>
    <t>ישרס אגח יד</t>
  </si>
  <si>
    <t>6130199</t>
  </si>
  <si>
    <t>כללביט אגח י</t>
  </si>
  <si>
    <t>1136068</t>
  </si>
  <si>
    <t>כללביט אגח יא</t>
  </si>
  <si>
    <t>1160647</t>
  </si>
  <si>
    <t>מנורה הון הת 4</t>
  </si>
  <si>
    <t>1135920</t>
  </si>
  <si>
    <t>פז נפט ד*</t>
  </si>
  <si>
    <t>1132505</t>
  </si>
  <si>
    <t>פז נפט ה*</t>
  </si>
  <si>
    <t>1139534</t>
  </si>
  <si>
    <t>פניקס הון אגח ח</t>
  </si>
  <si>
    <t>1139815</t>
  </si>
  <si>
    <t>פניקס הון אגח ט</t>
  </si>
  <si>
    <t>1155522</t>
  </si>
  <si>
    <t>פניקס הון אגח יא</t>
  </si>
  <si>
    <t>1159359</t>
  </si>
  <si>
    <t>קרסו אגח א</t>
  </si>
  <si>
    <t>1136464</t>
  </si>
  <si>
    <t>514065283</t>
  </si>
  <si>
    <t>קרסו אגח ג</t>
  </si>
  <si>
    <t>1141829</t>
  </si>
  <si>
    <t>אלבר 14</t>
  </si>
  <si>
    <t>1132562</t>
  </si>
  <si>
    <t>512025891</t>
  </si>
  <si>
    <t>אלדן אגח ו</t>
  </si>
  <si>
    <t>1161678</t>
  </si>
  <si>
    <t>אלדן סדרה א</t>
  </si>
  <si>
    <t>1134840</t>
  </si>
  <si>
    <t>אלדן סדרה ב</t>
  </si>
  <si>
    <t>1138254</t>
  </si>
  <si>
    <t>אלדן סדרה ג</t>
  </si>
  <si>
    <t>1140813</t>
  </si>
  <si>
    <t>אלקטרה אגח ד*</t>
  </si>
  <si>
    <t>7390149</t>
  </si>
  <si>
    <t>520028911</t>
  </si>
  <si>
    <t>אלקטרה אגח ה*</t>
  </si>
  <si>
    <t>7390222</t>
  </si>
  <si>
    <t>טמפו משק  אגח א</t>
  </si>
  <si>
    <t>1118306</t>
  </si>
  <si>
    <t>513682625</t>
  </si>
  <si>
    <t>יוניברסל אגח ב</t>
  </si>
  <si>
    <t>1141647</t>
  </si>
  <si>
    <t>511809071</t>
  </si>
  <si>
    <t>לייטסטון אגח א</t>
  </si>
  <si>
    <t>1133891</t>
  </si>
  <si>
    <t>1838682</t>
  </si>
  <si>
    <t>מבני תעשייה אגח טו</t>
  </si>
  <si>
    <t>2260420</t>
  </si>
  <si>
    <t>מבני תעשייה אגח טז</t>
  </si>
  <si>
    <t>2260438</t>
  </si>
  <si>
    <t>מגה אור אגח ה</t>
  </si>
  <si>
    <t>1132687</t>
  </si>
  <si>
    <t>ממן אגח ב</t>
  </si>
  <si>
    <t>2380046</t>
  </si>
  <si>
    <t>520036435</t>
  </si>
  <si>
    <t>מנורה הון הת 5</t>
  </si>
  <si>
    <t>1143411</t>
  </si>
  <si>
    <t>ספנסר ג</t>
  </si>
  <si>
    <t>1147495</t>
  </si>
  <si>
    <t>1838863</t>
  </si>
  <si>
    <t>פרטנר     ד</t>
  </si>
  <si>
    <t>1118835</t>
  </si>
  <si>
    <t>520044314</t>
  </si>
  <si>
    <t>פרטנר ו</t>
  </si>
  <si>
    <t>1141415</t>
  </si>
  <si>
    <t>פתאל אגח ג*</t>
  </si>
  <si>
    <t>1161785</t>
  </si>
  <si>
    <t>512607888</t>
  </si>
  <si>
    <t>מלונאות ותיירות</t>
  </si>
  <si>
    <t>קרסו אגח ב</t>
  </si>
  <si>
    <t>1139591</t>
  </si>
  <si>
    <t>רילייטד אגח א</t>
  </si>
  <si>
    <t>1134923</t>
  </si>
  <si>
    <t>1849766</t>
  </si>
  <si>
    <t>שפיר אגח ב*</t>
  </si>
  <si>
    <t>1141951</t>
  </si>
  <si>
    <t>514892801</t>
  </si>
  <si>
    <t>מתכת ומוצרי בניה</t>
  </si>
  <si>
    <t>שפיר הנדסה אגח א*</t>
  </si>
  <si>
    <t>1136134</t>
  </si>
  <si>
    <t>אגוד הנפקות שה נד 2*</t>
  </si>
  <si>
    <t>1115286</t>
  </si>
  <si>
    <t>איי די איי הנפקות 5</t>
  </si>
  <si>
    <t>1155878</t>
  </si>
  <si>
    <t>513910703</t>
  </si>
  <si>
    <t>בזן 4</t>
  </si>
  <si>
    <t>2590362</t>
  </si>
  <si>
    <t>בזן אגח ה</t>
  </si>
  <si>
    <t>2590388</t>
  </si>
  <si>
    <t>סלקום אגח ט</t>
  </si>
  <si>
    <t>1132836</t>
  </si>
  <si>
    <t>סלקום אגח יב</t>
  </si>
  <si>
    <t>1143080</t>
  </si>
  <si>
    <t>סלקום יא</t>
  </si>
  <si>
    <t>1139252</t>
  </si>
  <si>
    <t>או.פי.סי אגח א*</t>
  </si>
  <si>
    <t>1141589</t>
  </si>
  <si>
    <t>514401702</t>
  </si>
  <si>
    <t>אול יר אגח 3</t>
  </si>
  <si>
    <t>1140136</t>
  </si>
  <si>
    <t>1841580</t>
  </si>
  <si>
    <t>אול יר אגח ה</t>
  </si>
  <si>
    <t>1143304</t>
  </si>
  <si>
    <t>דלשה קפיטל אגח ב</t>
  </si>
  <si>
    <t>1137314</t>
  </si>
  <si>
    <t>1888119</t>
  </si>
  <si>
    <t>טן דלק ג</t>
  </si>
  <si>
    <t>1131457</t>
  </si>
  <si>
    <t>511540809</t>
  </si>
  <si>
    <t>ilBBB+</t>
  </si>
  <si>
    <t>ישראמקו א*</t>
  </si>
  <si>
    <t>2320174</t>
  </si>
  <si>
    <t>550010003</t>
  </si>
  <si>
    <t>תמר פטרוליום אגח א*</t>
  </si>
  <si>
    <t>1141332</t>
  </si>
  <si>
    <t>515334662</t>
  </si>
  <si>
    <t>תמר פטרוליום אגח ב*</t>
  </si>
  <si>
    <t>1143593</t>
  </si>
  <si>
    <t>בזן אגח ו</t>
  </si>
  <si>
    <t>2590396</t>
  </si>
  <si>
    <t>DELEK &amp; AVNER TAMAR 5.082 2023</t>
  </si>
  <si>
    <t>IL0011321747</t>
  </si>
  <si>
    <t>בלומברג</t>
  </si>
  <si>
    <t>514914001</t>
  </si>
  <si>
    <t>ENERGY</t>
  </si>
  <si>
    <t>BBB-</t>
  </si>
  <si>
    <t>S&amp;P</t>
  </si>
  <si>
    <t>DELEK &amp; AVNER TAMAR 5.412 2025</t>
  </si>
  <si>
    <t>IL0011321820</t>
  </si>
  <si>
    <t>ISRAEL CHEMICALS 6.375 31/05/38</t>
  </si>
  <si>
    <t>IL0028103310</t>
  </si>
  <si>
    <t>520027830</t>
  </si>
  <si>
    <t>FITCH</t>
  </si>
  <si>
    <t>TEVA 6 01/25 10/24</t>
  </si>
  <si>
    <t>XS2083962691</t>
  </si>
  <si>
    <t>520013954</t>
  </si>
  <si>
    <t>פארמה</t>
  </si>
  <si>
    <t>BB-</t>
  </si>
  <si>
    <t>CYBERARK SOFT 11/15/24</t>
  </si>
  <si>
    <t>US23248VAA35</t>
  </si>
  <si>
    <t>512291642</t>
  </si>
  <si>
    <t>Software &amp; Services</t>
  </si>
  <si>
    <t>NR</t>
  </si>
  <si>
    <t>SRENVX 4.5 24/44</t>
  </si>
  <si>
    <t>XS1108784510</t>
  </si>
  <si>
    <t>Insurance</t>
  </si>
  <si>
    <t>A-</t>
  </si>
  <si>
    <t>ZURNVX 5.125 06/48</t>
  </si>
  <si>
    <t>XS1795323952</t>
  </si>
  <si>
    <t>BHP BILLITON 6.75 10/25</t>
  </si>
  <si>
    <t>USQ12441AB91</t>
  </si>
  <si>
    <t>BBB+</t>
  </si>
  <si>
    <t>NAB 3.933 08/2034 08/29</t>
  </si>
  <si>
    <t>USG6S94TAB96</t>
  </si>
  <si>
    <t>Banks</t>
  </si>
  <si>
    <t>WESTPAC BANKING 4.11 07/34 07/29</t>
  </si>
  <si>
    <t>US961214EF61</t>
  </si>
  <si>
    <t>ABBVIE 4.45 05/46 06/46</t>
  </si>
  <si>
    <t>US00287YAW93</t>
  </si>
  <si>
    <t>Health Care Equipment &amp; Services</t>
  </si>
  <si>
    <t>Baa2</t>
  </si>
  <si>
    <t>Moodys</t>
  </si>
  <si>
    <t>ABIBB 5.55 01/49</t>
  </si>
  <si>
    <t>US03523TBV98</t>
  </si>
  <si>
    <t>Food, Beverage &amp; Tobacco</t>
  </si>
  <si>
    <t>BBB</t>
  </si>
  <si>
    <t>ABNANV 4.4 03/28 03/23</t>
  </si>
  <si>
    <t>XS1586330604</t>
  </si>
  <si>
    <t>AT&amp;T 4.55 03/49 09/48</t>
  </si>
  <si>
    <t>US00206RDK59</t>
  </si>
  <si>
    <t>TELECOMMUNICATION SERVICES</t>
  </si>
  <si>
    <t>COMMONWEALTH BANK 3.61 9/34</t>
  </si>
  <si>
    <t>USQ2704MAA64</t>
  </si>
  <si>
    <t>CREDIT SUISSE 6.5 08/23</t>
  </si>
  <si>
    <t>XS0957135212</t>
  </si>
  <si>
    <t>EDF 3  PERP</t>
  </si>
  <si>
    <t>FR0013464922</t>
  </si>
  <si>
    <t>UTILITIES</t>
  </si>
  <si>
    <t>ENELIM 4.875 06/29</t>
  </si>
  <si>
    <t>US29278GAK40</t>
  </si>
  <si>
    <t>Diversified Financials</t>
  </si>
  <si>
    <t>FEDEX 5.1 01/44</t>
  </si>
  <si>
    <t>US31428XAW65</t>
  </si>
  <si>
    <t>Transportation</t>
  </si>
  <si>
    <t>PRU 4.5 PRUDENTIAL 09/47</t>
  </si>
  <si>
    <t>US744320AW24</t>
  </si>
  <si>
    <t>SRENVX 5.75 08/15/50 08/25</t>
  </si>
  <si>
    <t>XS1261170515</t>
  </si>
  <si>
    <t>ACAFP 7.875 01/29/49</t>
  </si>
  <si>
    <t>USF22797RT78</t>
  </si>
  <si>
    <t>ASHTEAD CAPITAL 4.25 11/29 11/27</t>
  </si>
  <si>
    <t>US045054AL70</t>
  </si>
  <si>
    <t>Other</t>
  </si>
  <si>
    <t>ASHTEAD CAPITAL 5.25 08/26 08/24</t>
  </si>
  <si>
    <t>US045054AH68</t>
  </si>
  <si>
    <t>AVGO 4.75 04/29</t>
  </si>
  <si>
    <t>US11135FAB76</t>
  </si>
  <si>
    <t>Semiconductors &amp; Semiconductor Equipment</t>
  </si>
  <si>
    <t>CHCOCH 3.7 11/29</t>
  </si>
  <si>
    <t>US16412XAH89</t>
  </si>
  <si>
    <t>DELL 5.3 01/29</t>
  </si>
  <si>
    <t>US24703DBA81</t>
  </si>
  <si>
    <t>Technology Hardware &amp; Equipment</t>
  </si>
  <si>
    <t>ECOPETROL 5.875 09/23</t>
  </si>
  <si>
    <t>US279158AC30</t>
  </si>
  <si>
    <t>ETP 5.25 04/29</t>
  </si>
  <si>
    <t>US29278NAG88</t>
  </si>
  <si>
    <t>FSK 4.125 02/25</t>
  </si>
  <si>
    <t>US302635AE72</t>
  </si>
  <si>
    <t>GM 5.25 03/26</t>
  </si>
  <si>
    <t>US37045XBG07</t>
  </si>
  <si>
    <t>MATERIALS</t>
  </si>
  <si>
    <t>Baa3</t>
  </si>
  <si>
    <t>LEAR 5.25 01/25</t>
  </si>
  <si>
    <t>US521865AX34</t>
  </si>
  <si>
    <t>Automobiles &amp; Components</t>
  </si>
  <si>
    <t>MACQUARIE BANK 4.875 06/2025</t>
  </si>
  <si>
    <t>US55608YAB11</t>
  </si>
  <si>
    <t>MERCK 2.875 06/29 06/79</t>
  </si>
  <si>
    <t>XS2011260705</t>
  </si>
  <si>
    <t>Pharmaceuticals &amp; Biotechnology</t>
  </si>
  <si>
    <t>MOLSON COORS 4.2 07/46 01/46</t>
  </si>
  <si>
    <t>US60871RAH30</t>
  </si>
  <si>
    <t>MOTOROLA SOLUTIONS 4.6 05/29 02/29</t>
  </si>
  <si>
    <t>US620076BN89</t>
  </si>
  <si>
    <t>NXP SEMICON 4.3 06/29</t>
  </si>
  <si>
    <t>US62954HAB42</t>
  </si>
  <si>
    <t>NXP SEMICON 5.55 12/28 09/28</t>
  </si>
  <si>
    <t>US62947QAY44</t>
  </si>
  <si>
    <t>SSE SSELN 4.75 9/77 06/22</t>
  </si>
  <si>
    <t>XS1572343744</t>
  </si>
  <si>
    <t>STANDARD CHARTERED 3.516 02/30 02/25</t>
  </si>
  <si>
    <t>XS2078692014</t>
  </si>
  <si>
    <t>STANDARD CHARTERED 4.3 02/27</t>
  </si>
  <si>
    <t>XS1480699641</t>
  </si>
  <si>
    <t>SVENSKA HANDELSB 6.25  PERP 01/24</t>
  </si>
  <si>
    <t>XS1952091202</t>
  </si>
  <si>
    <t>TRPCN 5.3 03/77</t>
  </si>
  <si>
    <t>US89356BAC28</t>
  </si>
  <si>
    <t>TRPCN 5.875 08/76</t>
  </si>
  <si>
    <t>US89356BAB45</t>
  </si>
  <si>
    <t>VW 4.625 PERP 06/28</t>
  </si>
  <si>
    <t>XS1799939027</t>
  </si>
  <si>
    <t>BAYNGR 3.125 11/79 11/27</t>
  </si>
  <si>
    <t>XS2077670342</t>
  </si>
  <si>
    <t>BB+</t>
  </si>
  <si>
    <t>BNP PARIBAS 7 PERP 08/28</t>
  </si>
  <si>
    <t>USF1R15XK854</t>
  </si>
  <si>
    <t>Ba1</t>
  </si>
  <si>
    <t>CHCOCH 7 6/30/24</t>
  </si>
  <si>
    <t>US16412XAD75</t>
  </si>
  <si>
    <t>CHENIERE CORPUS 5.125 06/27</t>
  </si>
  <si>
    <t>US16412XAG07</t>
  </si>
  <si>
    <t>CNC 4.625 12/29</t>
  </si>
  <si>
    <t>US15135BAS07</t>
  </si>
  <si>
    <t>CONTINENTAL RES 5 09/22 03/17</t>
  </si>
  <si>
    <t>US212015AH47</t>
  </si>
  <si>
    <t>CTXS 4.5 12/27</t>
  </si>
  <si>
    <t>US177376AE06</t>
  </si>
  <si>
    <t>ENBCN 6 01/27 01/77</t>
  </si>
  <si>
    <t>US29250NAN57</t>
  </si>
  <si>
    <t>FIBRBZ 5.25</t>
  </si>
  <si>
    <t>US31572UAE64</t>
  </si>
  <si>
    <t>FORD 5.596 01/22</t>
  </si>
  <si>
    <t>US345397ZM88</t>
  </si>
  <si>
    <t>HESM 5.125 06/28</t>
  </si>
  <si>
    <t>US428104AA14</t>
  </si>
  <si>
    <t>HOLCIM FIN 3 07/24</t>
  </si>
  <si>
    <t>XS1713466495</t>
  </si>
  <si>
    <t>LENNAR 4.125 01/22 10/21</t>
  </si>
  <si>
    <t>US526057BY96</t>
  </si>
  <si>
    <t>Consumer Durables &amp; Apparel</t>
  </si>
  <si>
    <t>PETROLEOS MEXICANOS 6.49 1/27 11/26</t>
  </si>
  <si>
    <t>USP78625DW03</t>
  </si>
  <si>
    <t>RBS 3.754 11/01/29 11/24</t>
  </si>
  <si>
    <t>US780097BM20</t>
  </si>
  <si>
    <t>REPSM 4.5 03/75</t>
  </si>
  <si>
    <t>XS1207058733</t>
  </si>
  <si>
    <t>SOLVAY 4.25 04/03/2024</t>
  </si>
  <si>
    <t>BE6309987400</t>
  </si>
  <si>
    <t>TOL 3.8 11/29</t>
  </si>
  <si>
    <t>US88947EAU47</t>
  </si>
  <si>
    <t>VERISIGN 4.625 05/23 05/18</t>
  </si>
  <si>
    <t>US92343EAF97</t>
  </si>
  <si>
    <t>VODAFONE 6.25 10/78 10/24</t>
  </si>
  <si>
    <t>XS1888180640</t>
  </si>
  <si>
    <t>CQP 4.5 10/29</t>
  </si>
  <si>
    <t>US16411QAE17</t>
  </si>
  <si>
    <t>BB</t>
  </si>
  <si>
    <t>EDF 6 PREP 01/26</t>
  </si>
  <si>
    <t>FR0011401728</t>
  </si>
  <si>
    <t>Electricite De Franc 5 01/26</t>
  </si>
  <si>
    <t>FR0011697028</t>
  </si>
  <si>
    <t>HILTON DOMESTIC OPER 4.875 01/30</t>
  </si>
  <si>
    <t>US432833AF84</t>
  </si>
  <si>
    <t>Hotels Restaurants &amp; Leisure</t>
  </si>
  <si>
    <t>Ba2</t>
  </si>
  <si>
    <t>UBS 7 PERP</t>
  </si>
  <si>
    <t>USH4209UAT37</t>
  </si>
  <si>
    <t>ALLISON TRANSM 5 10/24 10/21</t>
  </si>
  <si>
    <t>US019736AD97</t>
  </si>
  <si>
    <t>Ba3</t>
  </si>
  <si>
    <t>CS 7.25 09/25</t>
  </si>
  <si>
    <t>USH3698DBZ62</t>
  </si>
  <si>
    <t>CS 7.5 PERP</t>
  </si>
  <si>
    <t>USH3698DBW32</t>
  </si>
  <si>
    <t>HCA 5.875 02/29</t>
  </si>
  <si>
    <t>US404119BW86</t>
  </si>
  <si>
    <t>LLOYDS 7.5 09/25 PERP</t>
  </si>
  <si>
    <t>US539439AU36</t>
  </si>
  <si>
    <t>NGLS 6.5 07/27</t>
  </si>
  <si>
    <t>US87612BBK70</t>
  </si>
  <si>
    <t>NGLS 6.875 01/29</t>
  </si>
  <si>
    <t>US87612BBM37</t>
  </si>
  <si>
    <t>SIRIUS 4.625 07/24</t>
  </si>
  <si>
    <t>US82967NBE76</t>
  </si>
  <si>
    <t>Commercial &amp; Professional Services</t>
  </si>
  <si>
    <t>SIRIUS XM 4.625 05/23 05/18</t>
  </si>
  <si>
    <t>US82967NAL29</t>
  </si>
  <si>
    <t>UNITED CONT 4.875 01/25</t>
  </si>
  <si>
    <t>US910047AK50</t>
  </si>
  <si>
    <t>AMERICAN AIRLINES 5 06/22</t>
  </si>
  <si>
    <t>US02376RAC60</t>
  </si>
  <si>
    <t>B1</t>
  </si>
  <si>
    <t>BACR 8 PERP</t>
  </si>
  <si>
    <t>US06738EBG98</t>
  </si>
  <si>
    <t>B+</t>
  </si>
  <si>
    <t>BARCLAYS 7.75 PERP 15/09/2023</t>
  </si>
  <si>
    <t>US06738EBA29</t>
  </si>
  <si>
    <t>CCO HOLDINGS 4.75 03/30 09/24</t>
  </si>
  <si>
    <t>US1248EPCD32</t>
  </si>
  <si>
    <t>Media</t>
  </si>
  <si>
    <t>RBS 8 PERP 8 08/25</t>
  </si>
  <si>
    <t>US780099CK11</t>
  </si>
  <si>
    <t>TRANSOCEAN 7.75 10/24 10/20</t>
  </si>
  <si>
    <t>US893828AA14</t>
  </si>
  <si>
    <t>B</t>
  </si>
  <si>
    <t>סה"כ תל אביב 35</t>
  </si>
  <si>
    <t>אורמת טכנולוגיות*</t>
  </si>
  <si>
    <t>1134402</t>
  </si>
  <si>
    <t>520036716</t>
  </si>
  <si>
    <t>איי.אפ.אפ</t>
  </si>
  <si>
    <t>1155019</t>
  </si>
  <si>
    <t>איירפורט סיטי</t>
  </si>
  <si>
    <t>1095835</t>
  </si>
  <si>
    <t>אלביט מערכות</t>
  </si>
  <si>
    <t>1081124</t>
  </si>
  <si>
    <t>אמות</t>
  </si>
  <si>
    <t>1097278</t>
  </si>
  <si>
    <t>אנרגיאן נפט וגז</t>
  </si>
  <si>
    <t>1155290</t>
  </si>
  <si>
    <t>10758801</t>
  </si>
  <si>
    <t>בזק</t>
  </si>
  <si>
    <t>230011</t>
  </si>
  <si>
    <t>בינלאומי 5</t>
  </si>
  <si>
    <t>593038</t>
  </si>
  <si>
    <t>בתי זיקוק לנפט</t>
  </si>
  <si>
    <t>2590248</t>
  </si>
  <si>
    <t>דיסקונט</t>
  </si>
  <si>
    <t>691212</t>
  </si>
  <si>
    <t>דלק קדוחים*</t>
  </si>
  <si>
    <t>475020</t>
  </si>
  <si>
    <t>550013098</t>
  </si>
  <si>
    <t>הפניקס 1</t>
  </si>
  <si>
    <t>767012</t>
  </si>
  <si>
    <t>הראל השקעות</t>
  </si>
  <si>
    <t>585018</t>
  </si>
  <si>
    <t>טאואר</t>
  </si>
  <si>
    <t>1082379</t>
  </si>
  <si>
    <t>520041997</t>
  </si>
  <si>
    <t>מוליכים למחצה</t>
  </si>
  <si>
    <t>טבע</t>
  </si>
  <si>
    <t>629014</t>
  </si>
  <si>
    <t>כיל</t>
  </si>
  <si>
    <t>281014</t>
  </si>
  <si>
    <t>לאומי</t>
  </si>
  <si>
    <t>604611</t>
  </si>
  <si>
    <t>מזרחי</t>
  </si>
  <si>
    <t>695437</t>
  </si>
  <si>
    <t>מליסרון*</t>
  </si>
  <si>
    <t>323014</t>
  </si>
  <si>
    <t>נייס</t>
  </si>
  <si>
    <t>273011</t>
  </si>
  <si>
    <t>520036872</t>
  </si>
  <si>
    <t>פועלים</t>
  </si>
  <si>
    <t>662577</t>
  </si>
  <si>
    <t>פז נפט*</t>
  </si>
  <si>
    <t>1100007</t>
  </si>
  <si>
    <t>פריגו</t>
  </si>
  <si>
    <t>1130699</t>
  </si>
  <si>
    <t>529592</t>
  </si>
  <si>
    <t>קבוצת עזריאלי</t>
  </si>
  <si>
    <t>1119478</t>
  </si>
  <si>
    <t>שופרסל*</t>
  </si>
  <si>
    <t>777037</t>
  </si>
  <si>
    <t>שטראוס גרופ</t>
  </si>
  <si>
    <t>746016</t>
  </si>
  <si>
    <t>שפיר הנדסה*</t>
  </si>
  <si>
    <t>1133875</t>
  </si>
  <si>
    <t>סה"כ תל אביב 90</t>
  </si>
  <si>
    <t>אבגול*</t>
  </si>
  <si>
    <t>1100957</t>
  </si>
  <si>
    <t>510119068</t>
  </si>
  <si>
    <t>עץ, נייר ודפוס</t>
  </si>
  <si>
    <t>או פי סי*</t>
  </si>
  <si>
    <t>1141571</t>
  </si>
  <si>
    <t>אזורים*</t>
  </si>
  <si>
    <t>715011</t>
  </si>
  <si>
    <t>איי די איי חברה לביטוח בעמ</t>
  </si>
  <si>
    <t>1129501</t>
  </si>
  <si>
    <t>אינרום תעשיות בניה*</t>
  </si>
  <si>
    <t>1132356</t>
  </si>
  <si>
    <t>515001659</t>
  </si>
  <si>
    <t>אלוט תקשורת*</t>
  </si>
  <si>
    <t>1099654</t>
  </si>
  <si>
    <t>512394776</t>
  </si>
  <si>
    <t>אלקטרה*</t>
  </si>
  <si>
    <t>739037</t>
  </si>
  <si>
    <t>אנלייט אנרגיה*</t>
  </si>
  <si>
    <t>720011</t>
  </si>
  <si>
    <t>520041146</t>
  </si>
  <si>
    <t>אנרגיקס*</t>
  </si>
  <si>
    <t>1123355</t>
  </si>
  <si>
    <t>513901371</t>
  </si>
  <si>
    <t>אפקון החזקות*</t>
  </si>
  <si>
    <t>578013</t>
  </si>
  <si>
    <t>520033473</t>
  </si>
  <si>
    <t>חשמל</t>
  </si>
  <si>
    <t>אקויטל</t>
  </si>
  <si>
    <t>755017</t>
  </si>
  <si>
    <t>520030859</t>
  </si>
  <si>
    <t>ארד*</t>
  </si>
  <si>
    <t>1091651</t>
  </si>
  <si>
    <t>510007800</t>
  </si>
  <si>
    <t>אלקטרוניקה ואופטיקה</t>
  </si>
  <si>
    <t>גב ים 1*</t>
  </si>
  <si>
    <t>759019</t>
  </si>
  <si>
    <t>דמרי</t>
  </si>
  <si>
    <t>1090315</t>
  </si>
  <si>
    <t>511399388</t>
  </si>
  <si>
    <t>דנאל כא*</t>
  </si>
  <si>
    <t>314013</t>
  </si>
  <si>
    <t>520037565</t>
  </si>
  <si>
    <t>המלט*</t>
  </si>
  <si>
    <t>1080324</t>
  </si>
  <si>
    <t>520041575</t>
  </si>
  <si>
    <t>וואן תוכנה*</t>
  </si>
  <si>
    <t>161018</t>
  </si>
  <si>
    <t>520034695</t>
  </si>
  <si>
    <t>שירותי מידע</t>
  </si>
  <si>
    <t>חילן טק*</t>
  </si>
  <si>
    <t>1084698</t>
  </si>
  <si>
    <t>520039942</t>
  </si>
  <si>
    <t>ישראכרט</t>
  </si>
  <si>
    <t>1157403</t>
  </si>
  <si>
    <t>ישראמקו*</t>
  </si>
  <si>
    <t>232017</t>
  </si>
  <si>
    <t>ישרס</t>
  </si>
  <si>
    <t>613034</t>
  </si>
  <si>
    <t>כלל ביטוח</t>
  </si>
  <si>
    <t>224014</t>
  </si>
  <si>
    <t>520036120</t>
  </si>
  <si>
    <t>מבני תעשיה</t>
  </si>
  <si>
    <t>226019</t>
  </si>
  <si>
    <t>מטריקס*</t>
  </si>
  <si>
    <t>445015</t>
  </si>
  <si>
    <t>520039413</t>
  </si>
  <si>
    <t>מיטרוניקס*</t>
  </si>
  <si>
    <t>1091065</t>
  </si>
  <si>
    <t>511527202</t>
  </si>
  <si>
    <t>מנועי בית שמש</t>
  </si>
  <si>
    <t>1081561</t>
  </si>
  <si>
    <t>520043480</t>
  </si>
  <si>
    <t>מנורה</t>
  </si>
  <si>
    <t>566018</t>
  </si>
  <si>
    <t>נובה</t>
  </si>
  <si>
    <t>1084557</t>
  </si>
  <si>
    <t>511812463</t>
  </si>
  <si>
    <t>נפטא*</t>
  </si>
  <si>
    <t>643015</t>
  </si>
  <si>
    <t>520020942</t>
  </si>
  <si>
    <t>סלקום CEL</t>
  </si>
  <si>
    <t>1101534</t>
  </si>
  <si>
    <t>סקופ*</t>
  </si>
  <si>
    <t>288019</t>
  </si>
  <si>
    <t>520037425</t>
  </si>
  <si>
    <t>פלסאון תעשיות*</t>
  </si>
  <si>
    <t>1081603</t>
  </si>
  <si>
    <t>520042912</t>
  </si>
  <si>
    <t>פרטנר</t>
  </si>
  <si>
    <t>1083484</t>
  </si>
  <si>
    <t>קליל*</t>
  </si>
  <si>
    <t>797035</t>
  </si>
  <si>
    <t>520032442</t>
  </si>
  <si>
    <t>קמהדע</t>
  </si>
  <si>
    <t>1094119</t>
  </si>
  <si>
    <t>511524605</t>
  </si>
  <si>
    <t>ביוטכנולוגיה</t>
  </si>
  <si>
    <t>קמטק</t>
  </si>
  <si>
    <t>1095264</t>
  </si>
  <si>
    <t>511235434</t>
  </si>
  <si>
    <t>קרור 1*</t>
  </si>
  <si>
    <t>621011</t>
  </si>
  <si>
    <t>520001546</t>
  </si>
  <si>
    <t>רדהיל</t>
  </si>
  <si>
    <t>1122381</t>
  </si>
  <si>
    <t>514304005</t>
  </si>
  <si>
    <t>ריט 1*</t>
  </si>
  <si>
    <t>1098920</t>
  </si>
  <si>
    <t>רמי לוי</t>
  </si>
  <si>
    <t>1104249</t>
  </si>
  <si>
    <t>513770669</t>
  </si>
  <si>
    <t>רציו יהש*</t>
  </si>
  <si>
    <t>394015</t>
  </si>
  <si>
    <t>550012777</t>
  </si>
  <si>
    <t>תמר פטרוליום*</t>
  </si>
  <si>
    <t>1141357</t>
  </si>
  <si>
    <t>אוארטי*</t>
  </si>
  <si>
    <t>1086230</t>
  </si>
  <si>
    <t>513057588</t>
  </si>
  <si>
    <t>אוברסיז*</t>
  </si>
  <si>
    <t>1139617</t>
  </si>
  <si>
    <t>510490071</t>
  </si>
  <si>
    <t>אוריין*</t>
  </si>
  <si>
    <t>1103506</t>
  </si>
  <si>
    <t>511068256</t>
  </si>
  <si>
    <t>אילקס מדיקל</t>
  </si>
  <si>
    <t>1080753</t>
  </si>
  <si>
    <t>520042219</t>
  </si>
  <si>
    <t>איתמר מדיקל*</t>
  </si>
  <si>
    <t>1102458</t>
  </si>
  <si>
    <t>512434218</t>
  </si>
  <si>
    <t>מכשור רפואי</t>
  </si>
  <si>
    <t>אלספק*</t>
  </si>
  <si>
    <t>1090364</t>
  </si>
  <si>
    <t>511297541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</si>
  <si>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</si>
  <si>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</si>
  <si>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</si>
  <si>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</si>
  <si>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</si>
  <si>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</si>
  <si>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</si>
  <si>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</si>
  <si>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</si>
  <si>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אפריקה תעשיות*</t>
  </si>
  <si>
    <t>800011</t>
  </si>
  <si>
    <t>520026618</t>
  </si>
  <si>
    <t>אקסלנז*</t>
  </si>
  <si>
    <t>1104868</t>
  </si>
  <si>
    <t>513821504</t>
  </si>
  <si>
    <t>בריל*</t>
  </si>
  <si>
    <t>399014</t>
  </si>
  <si>
    <t>520038647</t>
  </si>
  <si>
    <t>ברנמילר*</t>
  </si>
  <si>
    <t>1141530</t>
  </si>
  <si>
    <t>514720374</t>
  </si>
  <si>
    <t>גולן פלסטיק*</t>
  </si>
  <si>
    <t>1091933</t>
  </si>
  <si>
    <t>513029975</t>
  </si>
  <si>
    <t>גניגר*</t>
  </si>
  <si>
    <t>1095892</t>
  </si>
  <si>
    <t>512416991</t>
  </si>
  <si>
    <t>גנריישן*</t>
  </si>
  <si>
    <t>1156926</t>
  </si>
  <si>
    <t>515846558</t>
  </si>
  <si>
    <t>דלק תמלוגים*</t>
  </si>
  <si>
    <t>1129493</t>
  </si>
  <si>
    <t>514837111</t>
  </si>
  <si>
    <t>זנלכל*</t>
  </si>
  <si>
    <t>130013</t>
  </si>
  <si>
    <t>520034208</t>
  </si>
  <si>
    <t>לודן*</t>
  </si>
  <si>
    <t>1081439</t>
  </si>
  <si>
    <t>520043381</t>
  </si>
  <si>
    <t>לוינשטין*</t>
  </si>
  <si>
    <t>573014</t>
  </si>
  <si>
    <t>520033424</t>
  </si>
  <si>
    <t>מ.יוחננוף ובניו</t>
  </si>
  <si>
    <t>1161264</t>
  </si>
  <si>
    <t>511344186</t>
  </si>
  <si>
    <t>מדטכניקה*</t>
  </si>
  <si>
    <t>253013</t>
  </si>
  <si>
    <t>520036195</t>
  </si>
  <si>
    <t>מהדרין</t>
  </si>
  <si>
    <t>686014</t>
  </si>
  <si>
    <t>520018482</t>
  </si>
  <si>
    <t>מנדלסון תשתיות ותעשיות בעמ*</t>
  </si>
  <si>
    <t>1129444</t>
  </si>
  <si>
    <t>513660373</t>
  </si>
  <si>
    <t>משביר לצרכן</t>
  </si>
  <si>
    <t>1104959</t>
  </si>
  <si>
    <t>513389270</t>
  </si>
  <si>
    <t>נובולוג*</t>
  </si>
  <si>
    <t>1140151</t>
  </si>
  <si>
    <t>510475312</t>
  </si>
  <si>
    <t>על בד*</t>
  </si>
  <si>
    <t>625012</t>
  </si>
  <si>
    <t>520040205</t>
  </si>
  <si>
    <t>ערד השקעות ופתוח תעשיה</t>
  </si>
  <si>
    <t>731018</t>
  </si>
  <si>
    <t>520025198</t>
  </si>
  <si>
    <t>פלאזה סנטרס</t>
  </si>
  <si>
    <t>1109917</t>
  </si>
  <si>
    <t>33248324</t>
  </si>
  <si>
    <t>פלסטופיל*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</si>
  <si>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</si>
  <si>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</si>
  <si>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</si>
  <si>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</si>
  <si>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</si>
  <si>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</si>
  <si>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</si>
  <si>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</si>
  <si>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קו מנחה*</t>
  </si>
  <si>
    <t>271015</t>
  </si>
  <si>
    <t>520036997</t>
  </si>
  <si>
    <t>קסטרו</t>
  </si>
  <si>
    <t>280016</t>
  </si>
  <si>
    <t>520037649</t>
  </si>
  <si>
    <t>רבל אי.סי.אס בעמ*</t>
  </si>
  <si>
    <t>1103878</t>
  </si>
  <si>
    <t>513506329</t>
  </si>
  <si>
    <t>רם און*</t>
  </si>
  <si>
    <t>1090943</t>
  </si>
  <si>
    <t>512776964</t>
  </si>
  <si>
    <t>תדיר גן</t>
  </si>
  <si>
    <t>1090141</t>
  </si>
  <si>
    <t>511870891</t>
  </si>
  <si>
    <t>ALLOT COMMUNICATIONS LTD*</t>
  </si>
  <si>
    <t>IL0010996549</t>
  </si>
  <si>
    <t>NASDAQ</t>
  </si>
  <si>
    <t>CAESAR STONE SDO</t>
  </si>
  <si>
    <t>IL0011259137</t>
  </si>
  <si>
    <t>511439507</t>
  </si>
  <si>
    <t>CAMTEK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</si>
  <si>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</si>
  <si>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</si>
  <si>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</si>
  <si>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</si>
  <si>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</si>
  <si>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</si>
  <si>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</si>
  <si>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</si>
  <si>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ELLOMAY CAPITAL LTD</t>
  </si>
  <si>
    <t>IL0010826357</t>
  </si>
  <si>
    <t>NYSE</t>
  </si>
  <si>
    <t>520039868</t>
  </si>
  <si>
    <t>ENERGEAN OIL &amp; GAS</t>
  </si>
  <si>
    <t>GB00BG12Y042</t>
  </si>
  <si>
    <t>FIVERR INTERNATIONAL LTD</t>
  </si>
  <si>
    <t>IL0011582033</t>
  </si>
  <si>
    <t>514440874</t>
  </si>
  <si>
    <t>Retailing</t>
  </si>
  <si>
    <t>INTL FLAVORS AND FRAGRANCES</t>
  </si>
  <si>
    <t>US4595061015</t>
  </si>
  <si>
    <t>ITURAN LOCATION AND CONTROL</t>
  </si>
  <si>
    <t>IL0010818685</t>
  </si>
  <si>
    <t>520043811</t>
  </si>
  <si>
    <t>KAMADA LTD</t>
  </si>
  <si>
    <t>IL0010941198</t>
  </si>
  <si>
    <t>KORNIT DIGITAL LTD</t>
  </si>
  <si>
    <t>IL0011216723</t>
  </si>
  <si>
    <t>513195420</t>
  </si>
  <si>
    <t>MediWound Ltd*</t>
  </si>
  <si>
    <t>IL0011316309</t>
  </si>
  <si>
    <t>512894940</t>
  </si>
  <si>
    <t>MELLANOX TECHNOLOGIES LTD</t>
  </si>
  <si>
    <t>IL0011017329</t>
  </si>
  <si>
    <t>512763285</t>
  </si>
  <si>
    <t>NICE</t>
  </si>
  <si>
    <t>US6536561086</t>
  </si>
  <si>
    <t>NOVA MEASURING INSTRUMENTS</t>
  </si>
  <si>
    <t>IL0010845571</t>
  </si>
  <si>
    <t>ORMAT TECHNOLOGIES INC*</t>
  </si>
  <si>
    <t>US6866881021</t>
  </si>
  <si>
    <t>PARTNER COMMUNICATIONS ADR</t>
  </si>
  <si>
    <t>US70211M1099</t>
  </si>
  <si>
    <t>PERRIGO CO</t>
  </si>
  <si>
    <t>IE00BGH1M568</t>
  </si>
  <si>
    <t>REDHILL BIOPHARMA LTD ADR</t>
  </si>
  <si>
    <t>US7574681034</t>
  </si>
  <si>
    <t>SOL GEL TECHNOLOGIES LTD</t>
  </si>
  <si>
    <t>IL0011417206</t>
  </si>
  <si>
    <t>512544693</t>
  </si>
  <si>
    <t>SOLAREDGE TECHNOLOGIES</t>
  </si>
  <si>
    <t>US83417M1045</t>
  </si>
  <si>
    <t>513865329</t>
  </si>
  <si>
    <t>TEVA PHARMACEUTICAL SP ADR</t>
  </si>
  <si>
    <t>US8816242098</t>
  </si>
  <si>
    <t>TOWER SEMICONDUCTOR LTD</t>
  </si>
  <si>
    <t>IL0010823792</t>
  </si>
  <si>
    <t>TUFIN SOFTWARE TECHNOLOGIES</t>
  </si>
  <si>
    <t>IL0011571556</t>
  </si>
  <si>
    <t>513627398</t>
  </si>
  <si>
    <t>UROGEN PHARMA</t>
  </si>
  <si>
    <t>IL0011407140</t>
  </si>
  <si>
    <t>513537621</t>
  </si>
  <si>
    <t>VERINT SYSTEMS</t>
  </si>
  <si>
    <t>US92343X1000</t>
  </si>
  <si>
    <t>512704867</t>
  </si>
  <si>
    <t>WIX.COM LTD</t>
  </si>
  <si>
    <t>IL0011301780</t>
  </si>
  <si>
    <t>513881177</t>
  </si>
  <si>
    <t>ABB LTD REG</t>
  </si>
  <si>
    <t>CH0012221716</t>
  </si>
  <si>
    <t>Capital Goods</t>
  </si>
  <si>
    <t>פרנק שווצרי</t>
  </si>
  <si>
    <t>ADIDAS AG</t>
  </si>
  <si>
    <t>DE000A1EWWW0</t>
  </si>
  <si>
    <t>ADO PROPERTIES</t>
  </si>
  <si>
    <t>LU1250154413</t>
  </si>
  <si>
    <t>Real Estate</t>
  </si>
  <si>
    <t>AIRBUS</t>
  </si>
  <si>
    <t>NL0000235190</t>
  </si>
  <si>
    <t>ALIBABA GROUP HOLDING_SP ADR</t>
  </si>
  <si>
    <t>US01609W1027</t>
  </si>
  <si>
    <t>ALPHABET INC CL C</t>
  </si>
  <si>
    <t>US02079K1079</t>
  </si>
  <si>
    <t>AMAZON.COM INC</t>
  </si>
  <si>
    <t>US0231351067</t>
  </si>
  <si>
    <t>AROUNDTOWN</t>
  </si>
  <si>
    <t>LU1673108939</t>
  </si>
  <si>
    <t>ASML HOLDING NV</t>
  </si>
  <si>
    <t>NL0010273215</t>
  </si>
  <si>
    <t>BANK OF AMERICA CORP</t>
  </si>
  <si>
    <t>US0605051046</t>
  </si>
  <si>
    <t>BLACKROCK</t>
  </si>
  <si>
    <t>US09247X1019</t>
  </si>
  <si>
    <t>BOEING</t>
  </si>
  <si>
    <t>US0970231058</t>
  </si>
  <si>
    <t>BP PLC</t>
  </si>
  <si>
    <t>GB0007980591</t>
  </si>
  <si>
    <t>CATERPILLAR INC</t>
  </si>
  <si>
    <t>US1491231015</t>
  </si>
  <si>
    <t>CISCO SYSTEMS</t>
  </si>
  <si>
    <t>US17275R1023</t>
  </si>
  <si>
    <t>CITIGROUP INC</t>
  </si>
  <si>
    <t>US1729674242</t>
  </si>
  <si>
    <t>DANONE</t>
  </si>
  <si>
    <t>FR0000120644</t>
  </si>
  <si>
    <t>DELEK US HOLDINGS</t>
  </si>
  <si>
    <t>US24665A1034</t>
  </si>
  <si>
    <t>DEUTSCHE POST AG REG</t>
  </si>
  <si>
    <t>DE0005552004</t>
  </si>
  <si>
    <t>EIFFAGE</t>
  </si>
  <si>
    <t>FR0000130452</t>
  </si>
  <si>
    <t>ERICSSON LM B SHS</t>
  </si>
  <si>
    <t>SE0000108656</t>
  </si>
  <si>
    <t>FERROVIAL SA</t>
  </si>
  <si>
    <t>ES0118900010</t>
  </si>
  <si>
    <t>BME</t>
  </si>
  <si>
    <t>GOLDMAN SACHS GROUP INC</t>
  </si>
  <si>
    <t>US38141G1040</t>
  </si>
  <si>
    <t>HENNES &amp; MAURITZ AB B SHS</t>
  </si>
  <si>
    <t>SE0000106270</t>
  </si>
  <si>
    <t>JPMORGAN CHASE</t>
  </si>
  <si>
    <t>US46625H1005</t>
  </si>
  <si>
    <t>LEVI STRAUSS &amp; CO  CLASS A</t>
  </si>
  <si>
    <t>US52736R1023</t>
  </si>
  <si>
    <t>LOCKHEED MARTIN CORP</t>
  </si>
  <si>
    <t>US5398301094</t>
  </si>
  <si>
    <t>MASTERCARD INC CLASS A</t>
  </si>
  <si>
    <t>US57636Q1040</t>
  </si>
  <si>
    <t>MCDONALDS</t>
  </si>
  <si>
    <t>US5801351017</t>
  </si>
  <si>
    <t>MICROSOFT CORP</t>
  </si>
  <si>
    <t>US5949181045</t>
  </si>
  <si>
    <t>MOODY`S</t>
  </si>
  <si>
    <t>US6153691059</t>
  </si>
  <si>
    <t>NESTLE SA REG</t>
  </si>
  <si>
    <t>CH0038863350</t>
  </si>
  <si>
    <t>NETFLIX INC</t>
  </si>
  <si>
    <t>US64110L1061</t>
  </si>
  <si>
    <t>NIKE INC CL B</t>
  </si>
  <si>
    <t>US6541061031</t>
  </si>
  <si>
    <t>NUTRIEN LTD</t>
  </si>
  <si>
    <t>CA67077M1086</t>
  </si>
  <si>
    <t>PALO ALTO NETWORKS</t>
  </si>
  <si>
    <t>US6974351057</t>
  </si>
  <si>
    <t>PAYPAL HOLDINGS INC</t>
  </si>
  <si>
    <t>US70450Y1038</t>
  </si>
  <si>
    <t>PROLOGIS INC</t>
  </si>
  <si>
    <t>US74340W1036</t>
  </si>
  <si>
    <t>ROSS STORES</t>
  </si>
  <si>
    <t>US7782961038</t>
  </si>
  <si>
    <t>S&amp;P GLOBAL</t>
  </si>
  <si>
    <t>US78409V1044</t>
  </si>
  <si>
    <t>SAAB AB B</t>
  </si>
  <si>
    <t>SE0000112385</t>
  </si>
  <si>
    <t>SAP AG</t>
  </si>
  <si>
    <t>DE0007164600</t>
  </si>
  <si>
    <t>SEGRO</t>
  </si>
  <si>
    <t>GB00B5ZN1N88</t>
  </si>
  <si>
    <t>SIEMENS AG REG</t>
  </si>
  <si>
    <t>DE0007236101</t>
  </si>
  <si>
    <t>STARBUCKS CORP</t>
  </si>
  <si>
    <t>US8552441094</t>
  </si>
  <si>
    <t>TARGET CORP</t>
  </si>
  <si>
    <t>US87612E1064</t>
  </si>
  <si>
    <t>THALES SA</t>
  </si>
  <si>
    <t>FR0000121329</t>
  </si>
  <si>
    <t>TJX COMPANIES INC</t>
  </si>
  <si>
    <t>US8725401090</t>
  </si>
  <si>
    <t>TOTAL SA</t>
  </si>
  <si>
    <t>FR0000120271</t>
  </si>
  <si>
    <t>UNITED PARCEL SERVICE CL B</t>
  </si>
  <si>
    <t>US9113121068</t>
  </si>
  <si>
    <t>UNITEDHEALTH GROUP INC</t>
  </si>
  <si>
    <t>US91324P1021</t>
  </si>
  <si>
    <t>VARONIS SYSTEMS</t>
  </si>
  <si>
    <t>US9222801022</t>
  </si>
  <si>
    <t>VINCI SA</t>
  </si>
  <si>
    <t>FR0000125486</t>
  </si>
  <si>
    <t>VISA</t>
  </si>
  <si>
    <t>US92826C8394</t>
  </si>
  <si>
    <t>WAL MART STORES INC</t>
  </si>
  <si>
    <t>US9311421039</t>
  </si>
  <si>
    <t>Food &amp; Staples Retailing</t>
  </si>
  <si>
    <t>WALT DISNEY CO/THE</t>
  </si>
  <si>
    <t>US2546871060</t>
  </si>
  <si>
    <t>WELLS FARGO &amp; CO</t>
  </si>
  <si>
    <t>US9497461015</t>
  </si>
  <si>
    <t>הראל סל כשר תל אביב 125</t>
  </si>
  <si>
    <t>1155340</t>
  </si>
  <si>
    <t>514103811</t>
  </si>
  <si>
    <t>הראל סל תא 125</t>
  </si>
  <si>
    <t>1148899</t>
  </si>
  <si>
    <t>הראל סל תא בנקים</t>
  </si>
  <si>
    <t>1148949</t>
  </si>
  <si>
    <t>פסגות ETF כש תא 125</t>
  </si>
  <si>
    <t>1155324</t>
  </si>
  <si>
    <t>513464289</t>
  </si>
  <si>
    <t>פסגות ETF תא צמיחה</t>
  </si>
  <si>
    <t>1148782</t>
  </si>
  <si>
    <t>פסגות ETF תל אביב 125</t>
  </si>
  <si>
    <t>1148808</t>
  </si>
  <si>
    <t>פסגות סל בנקים סדרה 1</t>
  </si>
  <si>
    <t>1148774</t>
  </si>
  <si>
    <t>קסם ETF כשרה תא 125</t>
  </si>
  <si>
    <t>1155365</t>
  </si>
  <si>
    <t>520041989</t>
  </si>
  <si>
    <t>קסם תא 35</t>
  </si>
  <si>
    <t>1146570</t>
  </si>
  <si>
    <t>קסם תא בנקים</t>
  </si>
  <si>
    <t>1146430</t>
  </si>
  <si>
    <t>קסם תא125</t>
  </si>
  <si>
    <t>1146356</t>
  </si>
  <si>
    <t>תכלית סל כש תא 125</t>
  </si>
  <si>
    <t>1155373</t>
  </si>
  <si>
    <t>513540310</t>
  </si>
  <si>
    <t>תכלית תא 125</t>
  </si>
  <si>
    <t>1143718</t>
  </si>
  <si>
    <t>תכלית תא 35</t>
  </si>
  <si>
    <t>1143700</t>
  </si>
  <si>
    <t>תכלית תא בנקים</t>
  </si>
  <si>
    <t>1143726</t>
  </si>
  <si>
    <t>הראל סל כשרה תל בונד 60</t>
  </si>
  <si>
    <t>1155092</t>
  </si>
  <si>
    <t>הראל סל כשרה תל בונד שקלי</t>
  </si>
  <si>
    <t>1155191</t>
  </si>
  <si>
    <t>הראל סל תלבונד 20</t>
  </si>
  <si>
    <t>1150440</t>
  </si>
  <si>
    <t>הראל סל תלבונד 40</t>
  </si>
  <si>
    <t>1150499</t>
  </si>
  <si>
    <t>הראל סל תלבונד 60</t>
  </si>
  <si>
    <t>1150473</t>
  </si>
  <si>
    <t>הראל סל תלבונד שקלי</t>
  </si>
  <si>
    <t>1150523</t>
  </si>
  <si>
    <t>פסגות ETF כש תלבונד 60</t>
  </si>
  <si>
    <t>1155076</t>
  </si>
  <si>
    <t>פסגות ETF תל בונד 60</t>
  </si>
  <si>
    <t>1148006</t>
  </si>
  <si>
    <t>פסגות ETF תל בונד שקלי כשר</t>
  </si>
  <si>
    <t>1155175</t>
  </si>
  <si>
    <t>פסגות ETF תלבונד 20</t>
  </si>
  <si>
    <t>1147958</t>
  </si>
  <si>
    <t>פסגות ETF תלבונד 40</t>
  </si>
  <si>
    <t>1147974</t>
  </si>
  <si>
    <t>פסגות ETF תלבונד שקלי</t>
  </si>
  <si>
    <t>1148261</t>
  </si>
  <si>
    <t>קסם  ETF כשרה תל בונד שקלי</t>
  </si>
  <si>
    <t>1155159</t>
  </si>
  <si>
    <t>קסם ETF כשרה תל בונד 60</t>
  </si>
  <si>
    <t>1155126</t>
  </si>
  <si>
    <t>קסם ETF תלבונד 20</t>
  </si>
  <si>
    <t>1145960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</si>
  <si>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</si>
  <si>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</si>
  <si>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</si>
  <si>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</si>
  <si>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</si>
  <si>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</si>
  <si>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כש תלבונד שקלי</t>
  </si>
  <si>
    <t>1155183</t>
  </si>
  <si>
    <t>תכלית סל תלבונד 20</t>
  </si>
  <si>
    <t>1143791</t>
  </si>
  <si>
    <t>תכלית סל תלבונד 40</t>
  </si>
  <si>
    <t>1145093</t>
  </si>
  <si>
    <t>תכלית סל תלבונד 60</t>
  </si>
  <si>
    <t>1145101</t>
  </si>
  <si>
    <t>תכלית סל תלבונד שקלי</t>
  </si>
  <si>
    <t>1145184</t>
  </si>
  <si>
    <t>AMUNDI ETF MSCI EMERGING MAR</t>
  </si>
  <si>
    <t>LU1681045453</t>
  </si>
  <si>
    <t>AMUNDI INDEX MSCI EM UCITS</t>
  </si>
  <si>
    <t>LU1437017350</t>
  </si>
  <si>
    <t>CONSUMER STAPLES SPDR</t>
  </si>
  <si>
    <t>US81369Y3080</t>
  </si>
  <si>
    <t>DAIWA ETF TOPIX</t>
  </si>
  <si>
    <t>JP3027620008</t>
  </si>
  <si>
    <t>DBX HARVEST CSI 300 1D</t>
  </si>
  <si>
    <t>LU0875160326</t>
  </si>
  <si>
    <t>FINANCIAL SELECT SECTOR SPDR</t>
  </si>
  <si>
    <t>US81369Y6059</t>
  </si>
  <si>
    <t>HEALTH CARE SELECT SECTOR</t>
  </si>
  <si>
    <t>US81369Y2090</t>
  </si>
  <si>
    <t>HORIZONS S&amp;P/TSX 60 INDEX</t>
  </si>
  <si>
    <t>CA44056G1054</t>
  </si>
  <si>
    <t>I SHARES MSCI CHINA A</t>
  </si>
  <si>
    <t>IE00BQT3WG13</t>
  </si>
  <si>
    <t>INDUSTRIAL SELECT SECT SPDR</t>
  </si>
  <si>
    <t>US81369Y7040</t>
  </si>
  <si>
    <t>ISHARE EUR 600 AUTO&amp;PARTS DE</t>
  </si>
  <si>
    <t>DE000A0Q4R28</t>
  </si>
  <si>
    <t>ISHARES CORE EM IMI ACC</t>
  </si>
  <si>
    <t>IE00BKM4GZ66</t>
  </si>
  <si>
    <t>ISHARES CORE MSCI CH IND ETF</t>
  </si>
  <si>
    <t>HK2801040828</t>
  </si>
  <si>
    <t>HKSE</t>
  </si>
  <si>
    <t>ISHARES CORE MSCI EMERGING</t>
  </si>
  <si>
    <t>US46434G1031</t>
  </si>
  <si>
    <t>ISHARES CORE MSCI EURPOE</t>
  </si>
  <si>
    <t>IE00B1YZSC51</t>
  </si>
  <si>
    <t>ISHARES CORE S&amp;P 500 UCITS ETF</t>
  </si>
  <si>
    <t>IE00B5BMR087</t>
  </si>
  <si>
    <t>ISHARES CORE S&amp;P MIDCAP ETF</t>
  </si>
  <si>
    <t>US4642875078</t>
  </si>
  <si>
    <t>ISHARES CRNCY HEDGD MSCI EM</t>
  </si>
  <si>
    <t>US46434G5099</t>
  </si>
  <si>
    <t>ISHARES CURR HEDGED MSCI JAPAN</t>
  </si>
  <si>
    <t>US46434V8862</t>
  </si>
  <si>
    <t>ISHARES DJ US MEDICAL DEVICE</t>
  </si>
  <si>
    <t>US4642888105</t>
  </si>
  <si>
    <t>ISHARES EUR600 INSURANCE (DE)</t>
  </si>
  <si>
    <t>DE000A0H08K7</t>
  </si>
  <si>
    <t>ISHARES MSCI CHINA ETF</t>
  </si>
  <si>
    <t>US46429B6719</t>
  </si>
  <si>
    <t>ISHARES RUSSELL 2000</t>
  </si>
  <si>
    <t>US4642876555</t>
  </si>
  <si>
    <t>ISHARES S&amp;P HEALTH CARE</t>
  </si>
  <si>
    <t>IE00B43HR379</t>
  </si>
  <si>
    <t>ISHARES S&amp;P NA TECH SOFT IF</t>
  </si>
  <si>
    <t>US4642875151</t>
  </si>
  <si>
    <t>ISHARES STOXXEURSMALL200 DE</t>
  </si>
  <si>
    <t>DE000A0D8QZ7</t>
  </si>
  <si>
    <t>ISHARES U.S. AEROSPACE &amp; DEFENSE ETF</t>
  </si>
  <si>
    <t>US4642887602</t>
  </si>
  <si>
    <t>ISHR EUR600 IND GDS&amp;SERV (DE)</t>
  </si>
  <si>
    <t>DE000A0H08J9</t>
  </si>
  <si>
    <t>KRANESHARES CSI CHINA INTERNET</t>
  </si>
  <si>
    <t>US5007673065</t>
  </si>
  <si>
    <t>KRANESHARES MSCI CHINA A USD</t>
  </si>
  <si>
    <t>IE00BJLFK515</t>
  </si>
  <si>
    <t>LYXOR ETF S&amp;P 500</t>
  </si>
  <si>
    <t>LU0496786657</t>
  </si>
  <si>
    <t>LYXOR ETF STOXX OIL &amp; GAS</t>
  </si>
  <si>
    <t>LU1834988278</t>
  </si>
  <si>
    <t>LYXOR EURSTX600 HALTHCARE</t>
  </si>
  <si>
    <t>LU1834986900</t>
  </si>
  <si>
    <t>LYXOR STOXX BASIC RSRCES</t>
  </si>
  <si>
    <t>LU1834983550</t>
  </si>
  <si>
    <t>LYXOR STOXX EUROPE 600 BKS UCITS</t>
  </si>
  <si>
    <t>LU1834983477</t>
  </si>
  <si>
    <t>MARKET VECTORS SEMICONDUCTOR</t>
  </si>
  <si>
    <t>US92189F6768</t>
  </si>
  <si>
    <t>NEXT FUNDS TOPIX 17 EL&amp;PR</t>
  </si>
  <si>
    <t>JP3046640003</t>
  </si>
  <si>
    <t>NEXT FUNDS TOPIX 17 MACHINER</t>
  </si>
  <si>
    <t>JP3046630004</t>
  </si>
  <si>
    <t>SCHWAB FUNDAMENTAL EM L/C</t>
  </si>
  <si>
    <t>US8085247307</t>
  </si>
  <si>
    <t>SOURCE S&amp;P 500 UCITS ETF</t>
  </si>
  <si>
    <t>IE00B3YCGJ38</t>
  </si>
  <si>
    <t>SPDR EUROPE CON DISCRETIONARY</t>
  </si>
  <si>
    <t>IE00BKWQ0C77</t>
  </si>
  <si>
    <t>SPDR EUROPE SMALL CAP</t>
  </si>
  <si>
    <t>IE00BKWQ0M75</t>
  </si>
  <si>
    <t>SPDR MSCI EUROPE CONSUMER ST</t>
  </si>
  <si>
    <t>IE00BKWQ0D84</t>
  </si>
  <si>
    <t>SPDR S&amp;P 500 ETF TRUST</t>
  </si>
  <si>
    <t>US78462F1030</t>
  </si>
  <si>
    <t>SPDR S&amp;P OIL &amp; GAS EXP &amp; PR</t>
  </si>
  <si>
    <t>US78464A7303</t>
  </si>
  <si>
    <t>VANGUARD AUST SHARES IDX ETF</t>
  </si>
  <si>
    <t>AU000000VAS1</t>
  </si>
  <si>
    <t>VANGUARD FTSE 250 UCITS ETF</t>
  </si>
  <si>
    <t>IE00BKX55Q28</t>
  </si>
  <si>
    <t>Vanguard info tech ETF</t>
  </si>
  <si>
    <t>US92204A7028</t>
  </si>
  <si>
    <t>Vanguard MSCI emerging markets</t>
  </si>
  <si>
    <t>US9220428588</t>
  </si>
  <si>
    <t>VANGUARD S&amp;P 500 ETF</t>
  </si>
  <si>
    <t>US9229083632</t>
  </si>
  <si>
    <t>VANGUARD S&amp;P 500 UCITS ETF</t>
  </si>
  <si>
    <t>IE00B3XXRP09</t>
  </si>
  <si>
    <t>WISDMTREE EMERG MKT EX ST</t>
  </si>
  <si>
    <t>US97717X5784</t>
  </si>
  <si>
    <t>WISDOMTREE EUROPE HEDGED EQU</t>
  </si>
  <si>
    <t>US97717X7012</t>
  </si>
  <si>
    <t>DB X TR II TRX CROSSOVER 5 Y</t>
  </si>
  <si>
    <t>LU0290359032</t>
  </si>
  <si>
    <t>ISHARES JP MORGAN USD EM CORP</t>
  </si>
  <si>
    <t>IE00B6TLBW47</t>
  </si>
  <si>
    <t>ISHARES MARKIT IBOXX $ HIGH</t>
  </si>
  <si>
    <t>IE00B4PY7Y77</t>
  </si>
  <si>
    <t>ISHARES MARKIT IBOXX EUR HIGH YIELD</t>
  </si>
  <si>
    <t>IE00B66F4759</t>
  </si>
  <si>
    <t>ISHARES USD CORP BND</t>
  </si>
  <si>
    <t>IE0032895942</t>
  </si>
  <si>
    <t>REAL ESTATE CREDIT GBP</t>
  </si>
  <si>
    <t>GB00B0HW5366</t>
  </si>
  <si>
    <t>SPDR BARCLAYS CAPITAL HIGH</t>
  </si>
  <si>
    <t>US78468R6229</t>
  </si>
  <si>
    <t>SPDR EMERGING MKTS LOCAL BD</t>
  </si>
  <si>
    <t>IE00B4613386</t>
  </si>
  <si>
    <t>SPDR PORTFOLIO INTERMEDIATE</t>
  </si>
  <si>
    <t>US78464A3757</t>
  </si>
  <si>
    <t>VANGUARD S.T CORP BOND</t>
  </si>
  <si>
    <t>US92206C4096</t>
  </si>
  <si>
    <t>LION 4 Series 7</t>
  </si>
  <si>
    <t>IE00BD2YCK45</t>
  </si>
  <si>
    <t>אג"ח</t>
  </si>
  <si>
    <t>AA-</t>
  </si>
  <si>
    <t>MONEDA LATAM CORP DEBT D</t>
  </si>
  <si>
    <t>KYG620101306</t>
  </si>
  <si>
    <t>AMUNDI PLANET</t>
  </si>
  <si>
    <t>LU1688575437</t>
  </si>
  <si>
    <t>LION 7 S1</t>
  </si>
  <si>
    <t>IE00B62G6V03</t>
  </si>
  <si>
    <t>SICAV Santander LatAm Corp Fund</t>
  </si>
  <si>
    <t>LU0363170191</t>
  </si>
  <si>
    <t xml:space="preserve"> BLA/GSO EUR A ACC</t>
  </si>
  <si>
    <t>IE00B3DS7666</t>
  </si>
  <si>
    <t>Amundi Funds Pioneer US High</t>
  </si>
  <si>
    <t>LU1883863851</t>
  </si>
  <si>
    <t>CS NL GL SEN LO MC</t>
  </si>
  <si>
    <t>LU0635707705</t>
  </si>
  <si>
    <t>FIDELITY US HIGH YD I ACC</t>
  </si>
  <si>
    <t>LU0891474172</t>
  </si>
  <si>
    <t>ING US Senior Loans</t>
  </si>
  <si>
    <t>LU0426533492</t>
  </si>
  <si>
    <t>NOMURA US HIGH YLD BD I USD</t>
  </si>
  <si>
    <t>IE00B3RW8498</t>
  </si>
  <si>
    <t>Babson European Bank Loan Fund</t>
  </si>
  <si>
    <t>IE00B6YX4R11</t>
  </si>
  <si>
    <t>Guggenheim US Loan Fund</t>
  </si>
  <si>
    <t>IE00BCFKMH92</t>
  </si>
  <si>
    <t>LION III EUR C3 ACC</t>
  </si>
  <si>
    <t>IE00B804LV55</t>
  </si>
  <si>
    <t>Specialist M&amp;G European Class R</t>
  </si>
  <si>
    <t>IE00B95WZM02</t>
  </si>
  <si>
    <t>Cheyne Real Estate Debt Fund Class X</t>
  </si>
  <si>
    <t>KYG210181668</t>
  </si>
  <si>
    <t>Neuberger EM LC</t>
  </si>
  <si>
    <t>IE00B9Z1CN71</t>
  </si>
  <si>
    <t>COMGEST GROWTH EUROPE EUR IA</t>
  </si>
  <si>
    <t>IE00B5WN3467</t>
  </si>
  <si>
    <t>מניות</t>
  </si>
  <si>
    <t>COMGEST GROWTH JAPAN YEN IA</t>
  </si>
  <si>
    <t>IE00BQ1YBP44</t>
  </si>
  <si>
    <t>Dws invest CROCI</t>
  </si>
  <si>
    <t>LU1769937829</t>
  </si>
  <si>
    <t>ISHARE EMKT IF I AUSD</t>
  </si>
  <si>
    <t>IE00B3D07G23</t>
  </si>
  <si>
    <t>Tokio Marine Japan</t>
  </si>
  <si>
    <t>IE00BYYTL417</t>
  </si>
  <si>
    <t>VANGUARD EMR MK ST IN USD IN</t>
  </si>
  <si>
    <t>IE0031787223</t>
  </si>
  <si>
    <t>כתבי אופציה בישראל</t>
  </si>
  <si>
    <t>אנרג'יקס אופציה 3*</t>
  </si>
  <si>
    <t>1158922</t>
  </si>
  <si>
    <t>ברנמילר אפ 1*</t>
  </si>
  <si>
    <t>1143494</t>
  </si>
  <si>
    <t>plC 2700 FEB 2020</t>
  </si>
  <si>
    <t>82934381</t>
  </si>
  <si>
    <t>ל.ר.</t>
  </si>
  <si>
    <t>plP 2700 FEB 2020</t>
  </si>
  <si>
    <t>82934597</t>
  </si>
  <si>
    <t>SPX US 02/21/20 P2800</t>
  </si>
  <si>
    <t>SPX02202800</t>
  </si>
  <si>
    <t>SPX US 02/21/20 P3050</t>
  </si>
  <si>
    <t>SPX022093050</t>
  </si>
  <si>
    <t>SPXW US 12/19 C3150</t>
  </si>
  <si>
    <t>SPXW19C3150</t>
  </si>
  <si>
    <t>TGT 01/17/20 C135</t>
  </si>
  <si>
    <t>TGT0120C135</t>
  </si>
  <si>
    <t>MSCI EMGMKT MAR20</t>
  </si>
  <si>
    <t>MESH0</t>
  </si>
  <si>
    <t>S&amp;P500 EMINI FUT MAR20</t>
  </si>
  <si>
    <t>ESH0</t>
  </si>
  <si>
    <t>STOXX EUROPE 600 MAR20</t>
  </si>
  <si>
    <t>SXOH0</t>
  </si>
  <si>
    <t>TOPIX FUTR MAR20</t>
  </si>
  <si>
    <t>TPH0</t>
  </si>
  <si>
    <t>ערד   4.8%   סדרה    8707</t>
  </si>
  <si>
    <t>98707000</t>
  </si>
  <si>
    <t>ערד   4.8%   סדרה    8710</t>
  </si>
  <si>
    <t>98710100</t>
  </si>
  <si>
    <t>ערד   4.8%   סדרה    8711</t>
  </si>
  <si>
    <t>98711100</t>
  </si>
  <si>
    <t>ערד   4.8%   סדרה   8706</t>
  </si>
  <si>
    <t>98706000</t>
  </si>
  <si>
    <t>ערד   4.8%   סדרה   8708</t>
  </si>
  <si>
    <t>98708000</t>
  </si>
  <si>
    <t>ערד   4.8%   סדרה   8712</t>
  </si>
  <si>
    <t>98712000</t>
  </si>
  <si>
    <t>ערד   4.8%   סדרה  8714</t>
  </si>
  <si>
    <t>98715000</t>
  </si>
  <si>
    <t>ערד   4.8%   סדרה  8730</t>
  </si>
  <si>
    <t>8287302</t>
  </si>
  <si>
    <t>ערד   4.8%   סדרה  8731</t>
  </si>
  <si>
    <t>8287310</t>
  </si>
  <si>
    <t>ערד   4.8%   סדרה  8732</t>
  </si>
  <si>
    <t>8287328</t>
  </si>
  <si>
    <t>ערד   4.8%   סדרה  8733</t>
  </si>
  <si>
    <t>8287336</t>
  </si>
  <si>
    <t>ערד   4.8%   סדרה  8735</t>
  </si>
  <si>
    <t>8287351</t>
  </si>
  <si>
    <t>ערד   4.8%   סדרה  8736</t>
  </si>
  <si>
    <t>8287369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</si>
  <si>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</si>
  <si>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</si>
  <si>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</si>
  <si>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</si>
  <si>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</si>
  <si>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</si>
  <si>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 8705   4.8%</t>
  </si>
  <si>
    <t>98705000</t>
  </si>
  <si>
    <t>ערד  8738 % 4.8  2023</t>
  </si>
  <si>
    <t>98732000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</si>
  <si>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</si>
  <si>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</si>
  <si>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</si>
  <si>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</si>
  <si>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</si>
  <si>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</si>
  <si>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</si>
  <si>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</si>
  <si>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8704 % 4.8</t>
  </si>
  <si>
    <t>98704000</t>
  </si>
  <si>
    <t>ערד 8742</t>
  </si>
  <si>
    <t>8287427</t>
  </si>
  <si>
    <t>ערד 8745</t>
  </si>
  <si>
    <t>8287450</t>
  </si>
  <si>
    <t>ערד 8746</t>
  </si>
  <si>
    <t>8287468</t>
  </si>
  <si>
    <t>ערד 8786_1/2027</t>
  </si>
  <si>
    <t>71116487</t>
  </si>
  <si>
    <t>ערד 8790 2027 4.8%</t>
  </si>
  <si>
    <t>ערד 8792</t>
  </si>
  <si>
    <t>8287928</t>
  </si>
  <si>
    <t>ערד 8793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</si>
  <si>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</si>
  <si>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</si>
  <si>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</si>
  <si>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</si>
  <si>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</si>
  <si>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</si>
  <si>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</si>
  <si>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</si>
  <si>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</si>
  <si>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</si>
  <si>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</si>
  <si>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</si>
  <si>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</si>
  <si>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</si>
  <si>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</si>
  <si>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</si>
  <si>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</si>
  <si>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</si>
  <si>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</si>
  <si>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</si>
  <si>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</si>
  <si>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</si>
  <si>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</si>
  <si>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</si>
  <si>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</si>
  <si>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</si>
  <si>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</si>
  <si>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</si>
  <si>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</si>
  <si>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</si>
  <si>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</si>
  <si>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</si>
  <si>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</si>
  <si>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</si>
  <si>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</si>
  <si>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</si>
  <si>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</si>
  <si>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</si>
  <si>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</si>
  <si>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</si>
  <si>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</si>
  <si>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</si>
  <si>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</si>
  <si>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</si>
  <si>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</si>
  <si>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</si>
  <si>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</si>
  <si>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</si>
  <si>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</si>
  <si>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</si>
  <si>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</si>
  <si>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</si>
  <si>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</si>
  <si>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</si>
  <si>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</si>
  <si>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</si>
  <si>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</si>
  <si>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</si>
  <si>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</si>
  <si>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</si>
  <si>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</si>
  <si>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</si>
  <si>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</si>
  <si>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8832</t>
  </si>
  <si>
    <t>8831000</t>
  </si>
  <si>
    <t>ערד 8833</t>
  </si>
  <si>
    <t>8833000</t>
  </si>
  <si>
    <t>ערד 8834</t>
  </si>
  <si>
    <t>8834000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</si>
  <si>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</si>
  <si>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</si>
  <si>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</si>
  <si>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</si>
  <si>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</si>
  <si>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</si>
  <si>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</si>
  <si>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</si>
  <si>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</si>
  <si>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</si>
  <si>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8842</t>
  </si>
  <si>
    <t>8842000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</si>
  <si>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</si>
  <si>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</si>
  <si>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</si>
  <si>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</si>
  <si>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</si>
  <si>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</si>
  <si>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</si>
  <si>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</si>
  <si>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</si>
  <si>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</si>
  <si>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</si>
  <si>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</si>
  <si>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</si>
  <si>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</si>
  <si>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</si>
  <si>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</si>
  <si>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</si>
  <si>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</si>
  <si>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</si>
  <si>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</si>
  <si>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</si>
  <si>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</si>
  <si>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8854</t>
  </si>
  <si>
    <t>8854000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</si>
  <si>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</si>
  <si>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</si>
  <si>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</si>
  <si>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</si>
  <si>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</si>
  <si>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</si>
  <si>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</si>
  <si>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</si>
  <si>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</si>
  <si>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</si>
  <si>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</si>
  <si>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</si>
  <si>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</si>
  <si>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</si>
  <si>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</si>
  <si>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</si>
  <si>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</si>
  <si>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</si>
  <si>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</si>
  <si>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</si>
  <si>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</si>
  <si>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</si>
  <si>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</si>
  <si>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</si>
  <si>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8868</t>
  </si>
  <si>
    <t>88680000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</si>
  <si>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</si>
  <si>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</si>
  <si>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</si>
  <si>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</si>
  <si>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</si>
  <si>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</si>
  <si>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</si>
  <si>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</si>
  <si>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</si>
  <si>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</si>
  <si>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8875</t>
  </si>
  <si>
    <t>88750000</t>
  </si>
  <si>
    <t>ערד 8876</t>
  </si>
  <si>
    <t>88760000</t>
  </si>
  <si>
    <t>ערד 8877</t>
  </si>
  <si>
    <t>88770000</t>
  </si>
  <si>
    <t>ערד 8878</t>
  </si>
  <si>
    <t>88780000</t>
  </si>
  <si>
    <t>ערד 8879</t>
  </si>
  <si>
    <t>88790000</t>
  </si>
  <si>
    <t>ערד 8880</t>
  </si>
  <si>
    <t>88800000</t>
  </si>
  <si>
    <t>ערד 8881</t>
  </si>
  <si>
    <t>88810000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</si>
  <si>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</si>
  <si>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</si>
  <si>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</si>
  <si>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</si>
  <si>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</si>
  <si>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</si>
  <si>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8740  4.8%  2023</t>
  </si>
  <si>
    <t>8287401</t>
  </si>
  <si>
    <t>ערד סדרה 8743  4.8%  2023</t>
  </si>
  <si>
    <t>8287435</t>
  </si>
  <si>
    <t>ערד סדרה 8744  4.8%  2023</t>
  </si>
  <si>
    <t>8287443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</si>
  <si>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</si>
  <si>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</si>
  <si>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</si>
  <si>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</si>
  <si>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</si>
  <si>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</si>
  <si>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</si>
  <si>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</si>
  <si>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</si>
  <si>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</si>
  <si>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</si>
  <si>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</si>
  <si>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</si>
  <si>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</si>
  <si>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</si>
  <si>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</si>
  <si>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</si>
  <si>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</si>
  <si>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</si>
  <si>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</si>
  <si>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</si>
  <si>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</si>
  <si>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</si>
  <si>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</si>
  <si>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</si>
  <si>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</si>
  <si>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</si>
  <si>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</si>
  <si>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8776 2026 4.8%</t>
  </si>
  <si>
    <t>8287765</t>
  </si>
  <si>
    <t>ערד סדרה 8777 2026 4.8%</t>
  </si>
  <si>
    <t>8287773</t>
  </si>
  <si>
    <t>ערד סדרה 8778 2026 4.8%</t>
  </si>
  <si>
    <t>8287781</t>
  </si>
  <si>
    <t>ערד סדרה 8781 2026 4.8%</t>
  </si>
  <si>
    <t>8287815</t>
  </si>
  <si>
    <t>ערד סדרה 8784  4.8%  2026</t>
  </si>
  <si>
    <t>8287849</t>
  </si>
  <si>
    <t>ערד סדרה 8787 4.8% 2027</t>
  </si>
  <si>
    <t>8287872</t>
  </si>
  <si>
    <t>ערד סדרה 8788 4.8% 2027</t>
  </si>
  <si>
    <t>71116727</t>
  </si>
  <si>
    <t>ערד סדרה 8789 2027 4.8%</t>
  </si>
  <si>
    <t>ערד סדרה 8810 2029 4.8%</t>
  </si>
  <si>
    <t>71121438</t>
  </si>
  <si>
    <t>מקורות אג סדרה 6 ל.ס 4.9%</t>
  </si>
  <si>
    <t>1100908</t>
  </si>
  <si>
    <t>מרווח הוגן</t>
  </si>
  <si>
    <t>מקורות אגח 8 רמ</t>
  </si>
  <si>
    <t>1124346</t>
  </si>
  <si>
    <t>עירית רעננה 5% 2021</t>
  </si>
  <si>
    <t>1098698</t>
  </si>
  <si>
    <t>500287008</t>
  </si>
  <si>
    <t>רפאל אגח ג רצף מוסדי</t>
  </si>
  <si>
    <t>1140276</t>
  </si>
  <si>
    <t>520042185</t>
  </si>
  <si>
    <t>חשמל צמוד 2020   אגח ל.ס</t>
  </si>
  <si>
    <t>6000111</t>
  </si>
  <si>
    <t>לאומי למשכנתאות שה</t>
  </si>
  <si>
    <t>6020903</t>
  </si>
  <si>
    <t>נתיבי גז  סדרה א ל.ס 5.6%</t>
  </si>
  <si>
    <t>1103084</t>
  </si>
  <si>
    <t>אגח ל.ס חשמל 2022</t>
  </si>
  <si>
    <t>6000129</t>
  </si>
  <si>
    <t>דור גז בעמ 4.95% 5.2020 ל.ס</t>
  </si>
  <si>
    <t>1093491</t>
  </si>
  <si>
    <t>513689059</t>
  </si>
  <si>
    <t>שטרהון נדחה פועלים ג ל.ס 5.75%</t>
  </si>
  <si>
    <t>6620280</t>
  </si>
  <si>
    <t>אספיסי אל עד 6.7%   סדרה 2</t>
  </si>
  <si>
    <t>1092774</t>
  </si>
  <si>
    <t>אספיסי אל עד 6.7%   סדרה 3</t>
  </si>
  <si>
    <t>1093939</t>
  </si>
  <si>
    <t>אספיסי אל עד 7%   סדרה 1</t>
  </si>
  <si>
    <t>1092162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</si>
  <si>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</si>
  <si>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</si>
  <si>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</si>
  <si>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</si>
  <si>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</si>
  <si>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</si>
  <si>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</si>
  <si>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</si>
  <si>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</si>
  <si>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</si>
  <si>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גמא אגח א רמ</t>
  </si>
  <si>
    <t>1160852</t>
  </si>
  <si>
    <t>512711789</t>
  </si>
  <si>
    <t>גב ים נגב אגח א</t>
  </si>
  <si>
    <t>1151141</t>
  </si>
  <si>
    <t>514189596</t>
  </si>
  <si>
    <t>אמקור א</t>
  </si>
  <si>
    <t>1133545</t>
  </si>
  <si>
    <t>510064603</t>
  </si>
  <si>
    <t>נתיבים אגח א</t>
  </si>
  <si>
    <t>1090281</t>
  </si>
  <si>
    <t>513502229</t>
  </si>
  <si>
    <t>אורמת אגח 2*</t>
  </si>
  <si>
    <t>1139161</t>
  </si>
  <si>
    <t>אורמת אגח 3*</t>
  </si>
  <si>
    <t>1139179</t>
  </si>
  <si>
    <t>צים אג"ח סדרה ד רצף מוסדיים</t>
  </si>
  <si>
    <t>6510069</t>
  </si>
  <si>
    <t>520015041</t>
  </si>
  <si>
    <t>CRSLNX 4.555 06/51</t>
  </si>
  <si>
    <t>RUBY PIPELINE 6 04/22</t>
  </si>
  <si>
    <t>TRANSED PARTNERS 3.951 09/50 12/37</t>
  </si>
  <si>
    <t>אלון דלק מניה לא סחירה</t>
  </si>
  <si>
    <t>אמריקה ישראל   נדלן*</t>
  </si>
  <si>
    <t>512480971</t>
  </si>
  <si>
    <t>מניה לא סחירה BIG USA*</t>
  </si>
  <si>
    <t>35000</t>
  </si>
  <si>
    <t>514435395</t>
  </si>
  <si>
    <t>צים מניה</t>
  </si>
  <si>
    <t>347283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</si>
  <si>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</si>
  <si>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</si>
  <si>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</si>
  <si>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</si>
  <si>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</si>
  <si>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</si>
  <si>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</si>
  <si>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</si>
  <si>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</si>
  <si>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</si>
  <si>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</si>
  <si>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</si>
  <si>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Adgar Invest and Dev Poland</t>
  </si>
  <si>
    <t>BERO CENTER*</t>
  </si>
  <si>
    <t>330500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</si>
  <si>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</si>
  <si>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</si>
  <si>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</si>
  <si>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</si>
  <si>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</si>
  <si>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</si>
  <si>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</si>
  <si>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Hampton of Town Center  HG 3*</t>
  </si>
  <si>
    <t>MM Texas*</t>
  </si>
  <si>
    <t>386423</t>
  </si>
  <si>
    <t>North LaSalle   HG 4*</t>
  </si>
  <si>
    <t>Project Hush*</t>
  </si>
  <si>
    <t>Rialto Elite Portfolio makefet*</t>
  </si>
  <si>
    <t>508308</t>
  </si>
  <si>
    <t>ROBIN*</t>
  </si>
  <si>
    <t>505145</t>
  </si>
  <si>
    <t>Sacramento 353*</t>
  </si>
  <si>
    <t>Tanfield 1*</t>
  </si>
  <si>
    <t>Terraces*</t>
  </si>
  <si>
    <t>Town Center   HG 6*</t>
  </si>
  <si>
    <t>Walgreens*</t>
  </si>
  <si>
    <t>330511</t>
  </si>
  <si>
    <t>White Oak*</t>
  </si>
  <si>
    <t>white oak 2*</t>
  </si>
  <si>
    <t>white oak 3 mkf*</t>
  </si>
  <si>
    <t>494381</t>
  </si>
  <si>
    <t>הילטון מלונות</t>
  </si>
  <si>
    <t>סה"כ קרנות השקעה</t>
  </si>
  <si>
    <t>סה"כ קרנות השקעה בישראל</t>
  </si>
  <si>
    <t>Accelmed Medical Partners LP</t>
  </si>
  <si>
    <t>Evergreen V</t>
  </si>
  <si>
    <t>Evolution Venture Capital Fun I</t>
  </si>
  <si>
    <t>Medica III Investments Israel B LP</t>
  </si>
  <si>
    <t>Orbimed Israel Partners II LP</t>
  </si>
  <si>
    <t>Orbimed Israel Partners LP</t>
  </si>
  <si>
    <t>Vertex III Israel Fund LP</t>
  </si>
  <si>
    <t>קרן אנטומיה טכנולוגיה רפואית I ש מ</t>
  </si>
  <si>
    <t>קרן אנטומיה טכנולוגיה רפואית II ש מ</t>
  </si>
  <si>
    <t>ריאליטי קרן השקעות בנדל"ן III ש מ</t>
  </si>
  <si>
    <t>ריאליטי קרן השקעות בנדל"ן IV</t>
  </si>
  <si>
    <t>Accelmed Growth Partners LP</t>
  </si>
  <si>
    <t>FIMI ISRAEL OPPORTUNITY 6</t>
  </si>
  <si>
    <t>Fimi Israel Opportunity II</t>
  </si>
  <si>
    <t>Fimi Israel Opportunity IV</t>
  </si>
  <si>
    <t>Fortissimo Capital Fund Israel II</t>
  </si>
  <si>
    <t>Fortissimo Capital Fund Israel III</t>
  </si>
  <si>
    <t>Fortissimo Capital Fund Israel LP</t>
  </si>
  <si>
    <t>Helios Renewable Energy 1*</t>
  </si>
  <si>
    <t>Kedma Capital III</t>
  </si>
  <si>
    <t>MA Movilim Renewable Energies L.P*</t>
  </si>
  <si>
    <t>NOY 2 Infrastructure &amp;Energy Investments</t>
  </si>
  <si>
    <t>Noy Negev Energy LP</t>
  </si>
  <si>
    <t>Plenus II L.P</t>
  </si>
  <si>
    <t>Plenus III L.P</t>
  </si>
  <si>
    <t>Plenus Mezzanine Fund</t>
  </si>
  <si>
    <t>S.H. SKY 3 L.P</t>
  </si>
  <si>
    <t>S.H. SKY II L.P.s</t>
  </si>
  <si>
    <t>S.H. SKY LP</t>
  </si>
  <si>
    <t>Shamrock Israel Growth Fund LP</t>
  </si>
  <si>
    <t>Tene Growth Capital III PEF</t>
  </si>
  <si>
    <t>TENE GROWTH CAPITAL IV</t>
  </si>
  <si>
    <t>Vintage Migdal Co inv</t>
  </si>
  <si>
    <t>Vintage Migdal Co Investment II</t>
  </si>
  <si>
    <t>Viola Private Equity I LP</t>
  </si>
  <si>
    <t>Yesodot Gimmel</t>
  </si>
  <si>
    <t>טנא להשקעה בגדות שותפות מוגבלת</t>
  </si>
  <si>
    <t>טנא להשקעה בקיונרג'י שותפות מוגבלת</t>
  </si>
  <si>
    <t>סה"כ קרנות השקעה בחו"ל</t>
  </si>
  <si>
    <t>Horsley Bridge XII Ventures</t>
  </si>
  <si>
    <t>Israel Cleantech Ventures Cayman I A</t>
  </si>
  <si>
    <t>Israel Cleantech Ventures II Israel LP</t>
  </si>
  <si>
    <t>Magma Venture Capital II Israel Fund LP</t>
  </si>
  <si>
    <t>Omega fund lll</t>
  </si>
  <si>
    <t>Strategic Investors Fund IX L.P</t>
  </si>
  <si>
    <t>Strategic Investors Fund VIII LP</t>
  </si>
  <si>
    <t>Vintage fund of funds ISRAEL V</t>
  </si>
  <si>
    <t>Vintage Fund of Funds IV (Migdal) L.P</t>
  </si>
  <si>
    <t>Vintage Fund of Funds V ACCESS</t>
  </si>
  <si>
    <t>קרנות גידור</t>
  </si>
  <si>
    <t>Cheyne CRECH3/9/15</t>
  </si>
  <si>
    <t>XD0297816635</t>
  </si>
  <si>
    <t>Pond View class B 02/2008</t>
  </si>
  <si>
    <t>XD0038388035</t>
  </si>
  <si>
    <t>Blackstone R E Partners VIII F LP</t>
  </si>
  <si>
    <t>Blackstone Real Estate Partners IX</t>
  </si>
  <si>
    <t>Brookfield SREP III F2</t>
  </si>
  <si>
    <t>Brookfield Strategic R E Partners II</t>
  </si>
  <si>
    <t>Co Invest Antlia BSREP III</t>
  </si>
  <si>
    <t>E d R Europportunities S.C.A. SICAR</t>
  </si>
  <si>
    <t>Europan Office Incom Venture S.C.A</t>
  </si>
  <si>
    <t>Portfolio EDGE מקפת</t>
  </si>
  <si>
    <t>Waterton Residential P V XIII</t>
  </si>
  <si>
    <t>ACE IV*</t>
  </si>
  <si>
    <t>ADLS</t>
  </si>
  <si>
    <t>Advent International GPE IX L.P</t>
  </si>
  <si>
    <t>Advent International GPE VIII A</t>
  </si>
  <si>
    <t>Aksia Capital III LP</t>
  </si>
  <si>
    <t>APCS LP*</t>
  </si>
  <si>
    <t>Apollo Fund IX</t>
  </si>
  <si>
    <t>Apollo Natural Resources Partners II LP</t>
  </si>
  <si>
    <t>Arclight Energy Partners Fund II LP</t>
  </si>
  <si>
    <t>Ares Special Situations Fund IV LP*</t>
  </si>
  <si>
    <t>Argan Capital LP</t>
  </si>
  <si>
    <t>Astorg VII</t>
  </si>
  <si>
    <t>Avista Capital Partners LP</t>
  </si>
  <si>
    <t>Brookfield Capital Partners IV</t>
  </si>
  <si>
    <t>Brookfield Capital Partners V</t>
  </si>
  <si>
    <t>Brookfield coinv JCI</t>
  </si>
  <si>
    <t>Brookfield HSO Co Invest L.P</t>
  </si>
  <si>
    <t>CDL II</t>
  </si>
  <si>
    <t>CICC Growth capital fund I</t>
  </si>
  <si>
    <t>ClearWater Capital Partner I</t>
  </si>
  <si>
    <t>CMPVIIC</t>
  </si>
  <si>
    <t>co investment Anesthesia</t>
  </si>
  <si>
    <t>Copenhagen Infrastructure III</t>
  </si>
  <si>
    <t>Core Infrastructure India Fund Pte Ltd</t>
  </si>
  <si>
    <t>Court Square IV</t>
  </si>
  <si>
    <t>CRECH V</t>
  </si>
  <si>
    <t>Dover Street IX LP</t>
  </si>
  <si>
    <t>EC   1</t>
  </si>
  <si>
    <t>EC   2</t>
  </si>
  <si>
    <t>Esprit Capital I Fund</t>
  </si>
  <si>
    <t>Gavea Investment Fund III LP</t>
  </si>
  <si>
    <t>Gavea Investment Fund IV LP</t>
  </si>
  <si>
    <t>GIP GEMINI FUND CAYMAN FEEDER II LP</t>
  </si>
  <si>
    <t>Global Infrastructure Partners IV L.P</t>
  </si>
  <si>
    <t>GrafTech Co Invest LP</t>
  </si>
  <si>
    <t>GTCR harbourvest tranche B</t>
  </si>
  <si>
    <t>harbourvest A</t>
  </si>
  <si>
    <t>HARBOURVEST A AE II</t>
  </si>
  <si>
    <t>harbourvest co inv DNLD</t>
  </si>
  <si>
    <t>harbourvest co inv Dwyer</t>
  </si>
  <si>
    <t>Harbourvest co inv perston</t>
  </si>
  <si>
    <t>HarbourVest International V</t>
  </si>
  <si>
    <t>harbourvest part' co inv fund IV</t>
  </si>
  <si>
    <t>Harbourvest Project Starboard</t>
  </si>
  <si>
    <t>harbourvest Sec gridiron</t>
  </si>
  <si>
    <t>HBOS Mezzanine Portfolio</t>
  </si>
  <si>
    <t>HIG harbourvest Tranche B</t>
  </si>
  <si>
    <t>Hunter Acquisition Limited</t>
  </si>
  <si>
    <t>ICGLV</t>
  </si>
  <si>
    <t>IFM GIF</t>
  </si>
  <si>
    <t>IK harbourvest tranche B</t>
  </si>
  <si>
    <t>INCLINE   HARBOURVEST A</t>
  </si>
  <si>
    <t>InfraRed Infrastructure Fund V</t>
  </si>
  <si>
    <t>Insight harbourvest tranche B</t>
  </si>
  <si>
    <t>Investindustrial VII Harbourvest B</t>
  </si>
  <si>
    <t>JP Morgan IIF</t>
  </si>
  <si>
    <t>KASS</t>
  </si>
  <si>
    <t>KCOIV SCS</t>
  </si>
  <si>
    <t>KCOV</t>
  </si>
  <si>
    <t>KELSO INVESTMENT ASSOCIATES X   HARB B</t>
  </si>
  <si>
    <t>Klirmark III</t>
  </si>
  <si>
    <t>Klirmark Opportunity Fund II LP</t>
  </si>
  <si>
    <t>Klirmark Opportunity Fund LP</t>
  </si>
  <si>
    <t>KSO</t>
  </si>
  <si>
    <t>LS POWER FUND IV</t>
  </si>
  <si>
    <t>MediFox harbourvest</t>
  </si>
  <si>
    <t>Meridiam Infrastructure Europe III SLP</t>
  </si>
  <si>
    <t>Migdal HarbourVes Cruise.co.uk</t>
  </si>
  <si>
    <t>Migdal HarbourVes Elatec</t>
  </si>
  <si>
    <t>Migdal HarbourVes project Draco</t>
  </si>
  <si>
    <t>migdal harbourvest ABENEX partners 7</t>
  </si>
  <si>
    <t>migdal harbourvest LYTX</t>
  </si>
  <si>
    <t>Migdal HarbourVest Project Saxa</t>
  </si>
  <si>
    <t>Migdal HarbourVest Tranche B</t>
  </si>
  <si>
    <t>MTDL</t>
  </si>
  <si>
    <t>Olympus Capital Asia III LP</t>
  </si>
  <si>
    <t>ORCC</t>
  </si>
  <si>
    <t>Pamlico capital IV</t>
  </si>
  <si>
    <t>Pantheon Global Secondary Fund VI</t>
  </si>
  <si>
    <t>Paragon III HarbourVest B</t>
  </si>
  <si>
    <t>Patria Private Equity Fund VI</t>
  </si>
  <si>
    <t>PCSIII LP</t>
  </si>
  <si>
    <t>PGCO IV Co mingled Fund SCSP</t>
  </si>
  <si>
    <t>PPCSIV</t>
  </si>
  <si>
    <t>project Celtics</t>
  </si>
  <si>
    <t>Rhone Offshore Partners V LP</t>
  </si>
  <si>
    <t>Rocket Dog L.P</t>
  </si>
  <si>
    <t>SDPIII</t>
  </si>
  <si>
    <t>Selene RMOF</t>
  </si>
  <si>
    <t>Senior Loan Fund I A SLP</t>
  </si>
  <si>
    <t>Silverfleet Capital Partners II LP</t>
  </si>
  <si>
    <t>Sun Capital Partners  harbourvest B</t>
  </si>
  <si>
    <t>TDLIV</t>
  </si>
  <si>
    <t>Tene Growth Capital LP</t>
  </si>
  <si>
    <t>Thoma Bravo Fund XII A  L P</t>
  </si>
  <si>
    <t>Thoma Bravo Fund XIII</t>
  </si>
  <si>
    <t>Thoma Bravo Harbourvest B</t>
  </si>
  <si>
    <t>TPG Asia VII L.P</t>
  </si>
  <si>
    <t>Trilantic Capital Partners V Europe LP</t>
  </si>
  <si>
    <t>VESTCOM</t>
  </si>
  <si>
    <t>Victoria South American Partners II LP</t>
  </si>
  <si>
    <t>Viola Private Equity II B LP</t>
  </si>
  <si>
    <t>Warburg Pincus China II L.P</t>
  </si>
  <si>
    <t>Warburg Pincus China LP</t>
  </si>
  <si>
    <t>WestView IV harbourvest</t>
  </si>
  <si>
    <t>windjammer V har A</t>
  </si>
  <si>
    <t>WSREDII</t>
  </si>
  <si>
    <t>Infinity I China Fund Israel 2 אופ לס</t>
  </si>
  <si>
    <t>50581</t>
  </si>
  <si>
    <t>₪ / מט"ח</t>
  </si>
  <si>
    <t>+ILS/-USD 3.385 19-11-20 (20) -930</t>
  </si>
  <si>
    <t>10011810</t>
  </si>
  <si>
    <t>+ILS/-USD 3.39315 24-11-20 (12) -698.5</t>
  </si>
  <si>
    <t>10011966</t>
  </si>
  <si>
    <t>+ILS/-USD 3.3943 24-11-20 (10) -697</t>
  </si>
  <si>
    <t>10000422</t>
  </si>
  <si>
    <t>10003093</t>
  </si>
  <si>
    <t>10000963</t>
  </si>
  <si>
    <t>10001171</t>
  </si>
  <si>
    <t>10001585</t>
  </si>
  <si>
    <t>10002284</t>
  </si>
  <si>
    <t>+ILS/-USD 3.3963 18-11-20 (12) -687</t>
  </si>
  <si>
    <t>10011962</t>
  </si>
  <si>
    <t>+ILS/-USD 3.3983 18-11-20 (11) -687</t>
  </si>
  <si>
    <t>10011960</t>
  </si>
  <si>
    <t>+ILS/-USD 3.404 10-11-20 (10) -910</t>
  </si>
  <si>
    <t>10000128</t>
  </si>
  <si>
    <t>10000509</t>
  </si>
  <si>
    <t>+ILS/-USD 3.4045 20-10-20 (10) -880</t>
  </si>
  <si>
    <t>10000372</t>
  </si>
  <si>
    <t>+ILS/-USD 3.406 10-11-20 (10) -665</t>
  </si>
  <si>
    <t>10000628</t>
  </si>
  <si>
    <t>10000827</t>
  </si>
  <si>
    <t>10001332</t>
  </si>
  <si>
    <t>+ILS/-USD 3.4065 05-11-20 (10) -660</t>
  </si>
  <si>
    <t>10001597</t>
  </si>
  <si>
    <t>10001183</t>
  </si>
  <si>
    <t>+ILS/-USD 3.408 10-11-20 (10) -915</t>
  </si>
  <si>
    <t>10000029</t>
  </si>
  <si>
    <t>+ILS/-USD 3.415 19-11-20 (11) -925</t>
  </si>
  <si>
    <t>10011806</t>
  </si>
  <si>
    <t>+ILS/-USD 3.4166 05-11-20 (12) -904</t>
  </si>
  <si>
    <t>10003033</t>
  </si>
  <si>
    <t>10011808</t>
  </si>
  <si>
    <t>+ILS/-USD 3.4174 05-11-20 (10) -906</t>
  </si>
  <si>
    <t>10011804</t>
  </si>
  <si>
    <t>10001526</t>
  </si>
  <si>
    <t>10000918</t>
  </si>
  <si>
    <t>10002859</t>
  </si>
  <si>
    <t>10001116</t>
  </si>
  <si>
    <t>10000371</t>
  </si>
  <si>
    <t>10003031</t>
  </si>
  <si>
    <t>+ILS/-USD 3.4178 10-11-20 (10) -657</t>
  </si>
  <si>
    <t>10000828</t>
  </si>
  <si>
    <t>10000629</t>
  </si>
  <si>
    <t>10000567</t>
  </si>
  <si>
    <t>10001333</t>
  </si>
  <si>
    <t>+ILS/-USD 3.4237 11-06-20 (10) -613</t>
  </si>
  <si>
    <t>10000816</t>
  </si>
  <si>
    <t>10000668</t>
  </si>
  <si>
    <t>10000146</t>
  </si>
  <si>
    <t>10000789</t>
  </si>
  <si>
    <t>+ILS/-USD 3.4246 11-06-20 (10) -604</t>
  </si>
  <si>
    <t>10000786</t>
  </si>
  <si>
    <t>+ILS/-USD 3.4272 11-06-20 (10) -368</t>
  </si>
  <si>
    <t>10001334</t>
  </si>
  <si>
    <t>10000473</t>
  </si>
  <si>
    <t>10000198</t>
  </si>
  <si>
    <t>10000144</t>
  </si>
  <si>
    <t>10000630</t>
  </si>
  <si>
    <t>10000803</t>
  </si>
  <si>
    <t>10000830</t>
  </si>
  <si>
    <t>10000212</t>
  </si>
  <si>
    <t>10000568</t>
  </si>
  <si>
    <t>+ILS/-USD 3.4274 11-06-20 (10) -376</t>
  </si>
  <si>
    <t>10000833</t>
  </si>
  <si>
    <t>10001335</t>
  </si>
  <si>
    <t>+ILS/-USD 3.428 11-06-20 (10) -645</t>
  </si>
  <si>
    <t>10000180</t>
  </si>
  <si>
    <t>+ILS/-USD 3.429 11-06-20 (10) -575</t>
  </si>
  <si>
    <t>10000787</t>
  </si>
  <si>
    <t>10000199</t>
  </si>
  <si>
    <t>10000611</t>
  </si>
  <si>
    <t>10000790</t>
  </si>
  <si>
    <t>+ILS/-USD 3.4308 17-06-20 (11) -382</t>
  </si>
  <si>
    <t>10012003</t>
  </si>
  <si>
    <t>+ILS/-USD 3.4312 11-06-20 (10) -388</t>
  </si>
  <si>
    <t>10000557</t>
  </si>
  <si>
    <t>+ILS/-USD 3.4312 23-11-20 (11) -938</t>
  </si>
  <si>
    <t>10011802</t>
  </si>
  <si>
    <t>+ILS/-USD 3.4315 16-11-20 (11) -925</t>
  </si>
  <si>
    <t>10011796</t>
  </si>
  <si>
    <t>+ILS/-USD 3.4319 17-06-20 (10) -386</t>
  </si>
  <si>
    <t>10000976</t>
  </si>
  <si>
    <t>10001189</t>
  </si>
  <si>
    <t>10001604</t>
  </si>
  <si>
    <t>10003107</t>
  </si>
  <si>
    <t>+ILS/-USD 3.4325 11-06-20 (10) -375</t>
  </si>
  <si>
    <t>10000201</t>
  </si>
  <si>
    <t>+ILS/-USD 3.4327 16-11-20 (10) -928</t>
  </si>
  <si>
    <t>10002857</t>
  </si>
  <si>
    <t>10003027</t>
  </si>
  <si>
    <t>10001524</t>
  </si>
  <si>
    <t>10002238</t>
  </si>
  <si>
    <t>10001114</t>
  </si>
  <si>
    <t>10000368</t>
  </si>
  <si>
    <t>10000916</t>
  </si>
  <si>
    <t>+ILS/-USD 3.433 11-06-20 (10) -320</t>
  </si>
  <si>
    <t>10000585</t>
  </si>
  <si>
    <t>+ILS/-USD 3.433 30-11-20 (12) -950</t>
  </si>
  <si>
    <t>10011800</t>
  </si>
  <si>
    <t>10011798</t>
  </si>
  <si>
    <t>+ILS/-USD 3.4336 12-11-20 (10) -714</t>
  </si>
  <si>
    <t>10011958</t>
  </si>
  <si>
    <t>+ILS/-USD 3.4337 10-11-20 (10) -918</t>
  </si>
  <si>
    <t>10000179</t>
  </si>
  <si>
    <t>+ILS/-USD 3.4344 11-06-20 (10) -321</t>
  </si>
  <si>
    <t>10001346</t>
  </si>
  <si>
    <t>10000636</t>
  </si>
  <si>
    <t>10000583</t>
  </si>
  <si>
    <t>10000841</t>
  </si>
  <si>
    <t>10000135</t>
  </si>
  <si>
    <t>10000047</t>
  </si>
  <si>
    <t>10000808</t>
  </si>
  <si>
    <t>10000477</t>
  </si>
  <si>
    <t>10000204</t>
  </si>
  <si>
    <t>+ILS/-USD 3.4345 23-11-20 (10) -935</t>
  </si>
  <si>
    <t>10003029</t>
  </si>
  <si>
    <t>+ILS/-USD 3.435 11-06-20 (10) -597</t>
  </si>
  <si>
    <t>10000515</t>
  </si>
  <si>
    <t>10000140</t>
  </si>
  <si>
    <t>+ILS/-USD 3.4365 18-06-20 (10) -375</t>
  </si>
  <si>
    <t>10000981</t>
  </si>
  <si>
    <t>+ILS/-USD 3.4372 11-06-20 (10) -333</t>
  </si>
  <si>
    <t>10001341</t>
  </si>
  <si>
    <t>10000806</t>
  </si>
  <si>
    <t>10000839</t>
  </si>
  <si>
    <t>+ILS/-USD 3.4382 11-06-20 (10) -488</t>
  </si>
  <si>
    <t>10000173</t>
  </si>
  <si>
    <t>+ILS/-USD 3.4392 11-06-20 (10) -333</t>
  </si>
  <si>
    <t>10000838</t>
  </si>
  <si>
    <t>10000634</t>
  </si>
  <si>
    <t>10000805</t>
  </si>
  <si>
    <t>10000202</t>
  </si>
  <si>
    <t>10001340</t>
  </si>
  <si>
    <t>10000134</t>
  </si>
  <si>
    <t>+ILS/-USD 3.4398 26-06-20 (12) -402</t>
  </si>
  <si>
    <t>10003106</t>
  </si>
  <si>
    <t>10012002</t>
  </si>
  <si>
    <t>+ILS/-USD 3.44 06-05-20 (20) -306</t>
  </si>
  <si>
    <t>10011981</t>
  </si>
  <si>
    <t>+ILS/-USD 3.44 20-05-20 (10) -336</t>
  </si>
  <si>
    <t>10001185</t>
  </si>
  <si>
    <t>10000973</t>
  </si>
  <si>
    <t>10001599</t>
  </si>
  <si>
    <t>10011984</t>
  </si>
  <si>
    <t>10002931</t>
  </si>
  <si>
    <t>10002288</t>
  </si>
  <si>
    <t>10003103</t>
  </si>
  <si>
    <t>+ILS/-USD 3.44 20-05-20 (20) -335</t>
  </si>
  <si>
    <t>10011990</t>
  </si>
  <si>
    <t>+ILS/-USD 3.4401 11-06-20 (10) -489</t>
  </si>
  <si>
    <t>10001311</t>
  </si>
  <si>
    <t>+ILS/-USD 3.4402 11-06-20 (10) -373</t>
  </si>
  <si>
    <t>10000044</t>
  </si>
  <si>
    <t>10000627</t>
  </si>
  <si>
    <t>10000197</t>
  </si>
  <si>
    <t>10000802</t>
  </si>
  <si>
    <t>10000472</t>
  </si>
  <si>
    <t>+ILS/-USD 3.441 06-05-20 (10) -306</t>
  </si>
  <si>
    <t>10002929</t>
  </si>
  <si>
    <t>10001182</t>
  </si>
  <si>
    <t>10011979</t>
  </si>
  <si>
    <t>10000971</t>
  </si>
  <si>
    <t>+ILS/-USD 3.4413 20-05-20 (12) -337</t>
  </si>
  <si>
    <t>10011988</t>
  </si>
  <si>
    <t>+ILS/-USD 3.4414 20-05-20 (11) -336</t>
  </si>
  <si>
    <t>10011986</t>
  </si>
  <si>
    <t>+ILS/-USD 3.4422 26-06-20 (10) -398</t>
  </si>
  <si>
    <t>10002290</t>
  </si>
  <si>
    <t>10000424</t>
  </si>
  <si>
    <t>+ILS/-USD 3.4429 17-03-20 (12) -221</t>
  </si>
  <si>
    <t>10002926</t>
  </si>
  <si>
    <t>10003097</t>
  </si>
  <si>
    <t>10011973</t>
  </si>
  <si>
    <t>+ILS/-USD 3.4431 16-03-20 (20) -194</t>
  </si>
  <si>
    <t>10012012</t>
  </si>
  <si>
    <t>+ILS/-USD 3.4435 03-06-20 (20) -360</t>
  </si>
  <si>
    <t>10011992</t>
  </si>
  <si>
    <t>+ILS/-USD 3.4437 11-03-20 (12) -183</t>
  </si>
  <si>
    <t>10012011</t>
  </si>
  <si>
    <t>+ILS/-USD 3.4438 11-03-20 (11) -182</t>
  </si>
  <si>
    <t>10012010</t>
  </si>
  <si>
    <t>+ILS/-USD 3.444 03-06-20 (10) -360</t>
  </si>
  <si>
    <t>10001601</t>
  </si>
  <si>
    <t>10003104</t>
  </si>
  <si>
    <t>+ILS/-USD 3.4443 15-06-20 (12) -387</t>
  </si>
  <si>
    <t>10011995</t>
  </si>
  <si>
    <t>+ILS/-USD 3.4446 11-03-20 (10) -184</t>
  </si>
  <si>
    <t>10001609</t>
  </si>
  <si>
    <t>+ILS/-USD 3.4456 03-06-20 (20) -359</t>
  </si>
  <si>
    <t>10011998</t>
  </si>
  <si>
    <t>+ILS/-USD 3.4456 11-03-20 (10) -184</t>
  </si>
  <si>
    <t>10001608</t>
  </si>
  <si>
    <t>10003110</t>
  </si>
  <si>
    <t>10000978</t>
  </si>
  <si>
    <t>10000425</t>
  </si>
  <si>
    <t>10001191</t>
  </si>
  <si>
    <t>+ILS/-USD 3.4458 17-03-20 (20) -222</t>
  </si>
  <si>
    <t>10011975</t>
  </si>
  <si>
    <t>+ILS/-USD 3.4459 15-06-20 (10) -386</t>
  </si>
  <si>
    <t>10001603</t>
  </si>
  <si>
    <t>10000975</t>
  </si>
  <si>
    <t>10001188</t>
  </si>
  <si>
    <t>+ILS/-USD 3.446 17-03-20 (11) -222</t>
  </si>
  <si>
    <t>10011977</t>
  </si>
  <si>
    <t>+ILS/-USD 3.446 26-06-20 (20) -400</t>
  </si>
  <si>
    <t>10012000</t>
  </si>
  <si>
    <t>+ILS/-USD 3.4461 18-03-20 (10) -219</t>
  </si>
  <si>
    <t>10001591</t>
  </si>
  <si>
    <t>+ILS/-USD 3.4462 22-04-20 (10) -278</t>
  </si>
  <si>
    <t>10001600</t>
  </si>
  <si>
    <t>10001186</t>
  </si>
  <si>
    <t>+ILS/-USD 3.4467 03-06-20 (11) -358</t>
  </si>
  <si>
    <t>10011993</t>
  </si>
  <si>
    <t>+ILS/-USD 3.4468 22-04-20 (11) -277</t>
  </si>
  <si>
    <t>10011991</t>
  </si>
  <si>
    <t>+ILS/-USD 3.4481 18-03-20 (12) -219</t>
  </si>
  <si>
    <t>10011968</t>
  </si>
  <si>
    <t>+ILS/-USD 3.4491 01-04-20 (10) -174</t>
  </si>
  <si>
    <t>10002298</t>
  </si>
  <si>
    <t>10000439</t>
  </si>
  <si>
    <t>10000991</t>
  </si>
  <si>
    <t>10001625</t>
  </si>
  <si>
    <t>10001208</t>
  </si>
  <si>
    <t>10003127</t>
  </si>
  <si>
    <t>+ILS/-USD 3.4492 01-04-20 (20) -168</t>
  </si>
  <si>
    <t>10012027</t>
  </si>
  <si>
    <t>+ILS/-USD 3.45 27-10-20 (11) -892</t>
  </si>
  <si>
    <t>10011774</t>
  </si>
  <si>
    <t>+ILS/-USD 3.4503 24-03-20 (10) -209</t>
  </si>
  <si>
    <t>10001193</t>
  </si>
  <si>
    <t>10003112</t>
  </si>
  <si>
    <t>10002294</t>
  </si>
  <si>
    <t>10012014</t>
  </si>
  <si>
    <t>+ILS/-USD 3.4504 27-10-20 (20) -896</t>
  </si>
  <si>
    <t>10011772</t>
  </si>
  <si>
    <t>+ILS/-USD 3.4505 20-10-20 (10) -885</t>
  </si>
  <si>
    <t>10001515</t>
  </si>
  <si>
    <t>10001105</t>
  </si>
  <si>
    <t>+ILS/-USD 3.451 11-06-20 (10) -520</t>
  </si>
  <si>
    <t>10000797</t>
  </si>
  <si>
    <t>10000535</t>
  </si>
  <si>
    <t>+ILS/-USD 3.4515 16-03-20 (20) -205</t>
  </si>
  <si>
    <t>10011982</t>
  </si>
  <si>
    <t>+ILS/-USD 3.4515 26-03-20 (20) -175</t>
  </si>
  <si>
    <t>10012025</t>
  </si>
  <si>
    <t>+ILS/-USD 3.4519 22-10-20 (12) -881</t>
  </si>
  <si>
    <t>10011783</t>
  </si>
  <si>
    <t>10003023</t>
  </si>
  <si>
    <t>+ILS/-USD 3.452 10-11-20 (10) -800</t>
  </si>
  <si>
    <t>10000664</t>
  </si>
  <si>
    <t>10000127</t>
  </si>
  <si>
    <t>10000117</t>
  </si>
  <si>
    <t>10000606</t>
  </si>
  <si>
    <t>10000176</t>
  </si>
  <si>
    <t>10000195</t>
  </si>
  <si>
    <t>10000812</t>
  </si>
  <si>
    <t>10000784</t>
  </si>
  <si>
    <t>10000460</t>
  </si>
  <si>
    <t>10000028</t>
  </si>
  <si>
    <t>10000496</t>
  </si>
  <si>
    <t>10000782</t>
  </si>
  <si>
    <t>10001280</t>
  </si>
  <si>
    <t>10000124</t>
  </si>
  <si>
    <t>10000091</t>
  </si>
  <si>
    <t>+ILS/-USD 3.4522 25-03-20 (12) -208</t>
  </si>
  <si>
    <t>10002935</t>
  </si>
  <si>
    <t>+ILS/-USD 3.4526 25-03-20 (10) -209</t>
  </si>
  <si>
    <t>10001197</t>
  </si>
  <si>
    <t>10000429</t>
  </si>
  <si>
    <t>10003116</t>
  </si>
  <si>
    <t>10001613</t>
  </si>
  <si>
    <t>+ILS/-USD 3.4527 26-03-20 (20) -173</t>
  </si>
  <si>
    <t>10012024</t>
  </si>
  <si>
    <t>+ILS/-USD 3.453 03-11-20 (20) -925</t>
  </si>
  <si>
    <t>10011779</t>
  </si>
  <si>
    <t>+ILS/-USD 3.4531 26-03-20 (10) -174</t>
  </si>
  <si>
    <t>10001206</t>
  </si>
  <si>
    <t>10001622</t>
  </si>
  <si>
    <t>10002297</t>
  </si>
  <si>
    <t>10003125</t>
  </si>
  <si>
    <t>+ILS/-USD 3.454 11-06-20 (10) -660</t>
  </si>
  <si>
    <t>10000132</t>
  </si>
  <si>
    <t>+ILS/-USD 3.455 11-06-20 (10) -460</t>
  </si>
  <si>
    <t>10000798</t>
  </si>
  <si>
    <t>+ILS/-USD 3.4551 26-03-20 (10) -174</t>
  </si>
  <si>
    <t>10002296</t>
  </si>
  <si>
    <t>10000437</t>
  </si>
  <si>
    <t>10003124</t>
  </si>
  <si>
    <t>10001621</t>
  </si>
  <si>
    <t>10001205</t>
  </si>
  <si>
    <t>+ILS/-USD 3.4557 03-11-20 (11) -908</t>
  </si>
  <si>
    <t>10011777</t>
  </si>
  <si>
    <t>+ILS/-USD 3.456 11-06-20 (10) -415</t>
  </si>
  <si>
    <t>10001327</t>
  </si>
  <si>
    <t>10000191</t>
  </si>
  <si>
    <t>10000043</t>
  </si>
  <si>
    <t>10000623</t>
  </si>
  <si>
    <t>10000196</t>
  </si>
  <si>
    <t>10000801</t>
  </si>
  <si>
    <t>10000469</t>
  </si>
  <si>
    <t>10000130</t>
  </si>
  <si>
    <t>+ILS/-USD 3.4568 18-03-20 (10) -207</t>
  </si>
  <si>
    <t>10002927</t>
  </si>
  <si>
    <t>10001596</t>
  </si>
  <si>
    <t>10003100</t>
  </si>
  <si>
    <t>10001180</t>
  </si>
  <si>
    <t>+ILS/-USD 3.4574 11-06-20 (10) -366</t>
  </si>
  <si>
    <t>10000576</t>
  </si>
  <si>
    <t>+ILS/-USD 3.458 10-09-20 (10) -810</t>
  </si>
  <si>
    <t>10000912</t>
  </si>
  <si>
    <t>10000364</t>
  </si>
  <si>
    <t>10001110</t>
  </si>
  <si>
    <t>+ILS/-USD 3.4585 11-06-20 (10) -665</t>
  </si>
  <si>
    <t>10000505</t>
  </si>
  <si>
    <t>+ILS/-USD 3.459 11-06-20 (10) -580</t>
  </si>
  <si>
    <t>10000520</t>
  </si>
  <si>
    <t>10000095</t>
  </si>
  <si>
    <t>+ILS/-USD 3.4614 07-07-20 (20) -596</t>
  </si>
  <si>
    <t>10011869</t>
  </si>
  <si>
    <t>+ILS/-USD 3.4615 11-06-20 (10) -535</t>
  </si>
  <si>
    <t>10000676</t>
  </si>
  <si>
    <t>+ILS/-USD 3.4628 11-06-20 (10) -582</t>
  </si>
  <si>
    <t>10000118</t>
  </si>
  <si>
    <t>10000791</t>
  </si>
  <si>
    <t>10000183</t>
  </si>
  <si>
    <t>+ILS/-USD 3.4641 11-06-20 (10) -579</t>
  </si>
  <si>
    <t>10000162</t>
  </si>
  <si>
    <t>+ILS/-USD 3.4646 11-06-20 (93) -402</t>
  </si>
  <si>
    <t>10000624</t>
  </si>
  <si>
    <t>+ILS/-USD 3.465 02-07-20 (10) -580</t>
  </si>
  <si>
    <t>10002257</t>
  </si>
  <si>
    <t>10001541</t>
  </si>
  <si>
    <t>+ILS/-USD 3.4653 11-06-20 (10) -537</t>
  </si>
  <si>
    <t>+ILS/-USD 3.4653 16-06-20 (93) -412</t>
  </si>
  <si>
    <t>10003089</t>
  </si>
  <si>
    <t>+ILS/-USD 3.4662 02-07-20 (20) -588</t>
  </si>
  <si>
    <t>10011868</t>
  </si>
  <si>
    <t>+ILS/-USD 3.4663 11-06-20 (93) -402</t>
  </si>
  <si>
    <t>10000820</t>
  </si>
  <si>
    <t>+ILS/-USD 3.4665 11-06-20 (10) -580</t>
  </si>
  <si>
    <t>10000156</t>
  </si>
  <si>
    <t>+ILS/-USD 3.4665 11-06-20 (93) -550</t>
  </si>
  <si>
    <t>10001301</t>
  </si>
  <si>
    <t>+ILS/-USD 3.4672 02-07-20 (12) -588</t>
  </si>
  <si>
    <t>10011871</t>
  </si>
  <si>
    <t>+ILS/-USD 3.4672 07-07-20 (10) -600</t>
  </si>
  <si>
    <t>10000383</t>
  </si>
  <si>
    <t>10001129</t>
  </si>
  <si>
    <t>+ILS/-USD 3.4673 14-07-20 (10) -627</t>
  </si>
  <si>
    <t>10002898</t>
  </si>
  <si>
    <t>10002259</t>
  </si>
  <si>
    <t>10000387</t>
  </si>
  <si>
    <t>10003055</t>
  </si>
  <si>
    <t>10000932</t>
  </si>
  <si>
    <t>10001134</t>
  </si>
  <si>
    <t>+ILS/-USD 3.4693 14-07-20 (93) -627</t>
  </si>
  <si>
    <t>10002900</t>
  </si>
  <si>
    <t>+ILS/-USD 3.4697 09-07-20 (11) -603</t>
  </si>
  <si>
    <t>10011873</t>
  </si>
  <si>
    <t>+ILS/-USD 3.4704 03-12-20 (11) -996</t>
  </si>
  <si>
    <t>10011768</t>
  </si>
  <si>
    <t>+ILS/-USD 3.471 03-12-20 (10) -997</t>
  </si>
  <si>
    <t>10000907</t>
  </si>
  <si>
    <t>10011764</t>
  </si>
  <si>
    <t>10001513</t>
  </si>
  <si>
    <t>+ILS/-USD 3.4726 11-06-20 (10) -546</t>
  </si>
  <si>
    <t>10000461</t>
  </si>
  <si>
    <t>10000165</t>
  </si>
  <si>
    <t>10000527</t>
  </si>
  <si>
    <t>10000185</t>
  </si>
  <si>
    <t>10000121</t>
  </si>
  <si>
    <t>+ILS/-USD 3.473 03-12-20 (12) -994</t>
  </si>
  <si>
    <t>10011766</t>
  </si>
  <si>
    <t>+ILS/-USD 3.474 11-06-20 (10) -570</t>
  </si>
  <si>
    <t>10000120</t>
  </si>
  <si>
    <t>+ILS/-USD 3.475 22-01-20 (12) -220</t>
  </si>
  <si>
    <t>10011900</t>
  </si>
  <si>
    <t>+ILS/-USD 3.4755 10-11-20 (10) -935</t>
  </si>
  <si>
    <t>10000659</t>
  </si>
  <si>
    <t>+ILS/-USD 3.4766 11-06-20 (10) -664</t>
  </si>
  <si>
    <t>10000610</t>
  </si>
  <si>
    <t>+ILS/-USD 3.477 11-06-20 (10) -550</t>
  </si>
  <si>
    <t>10000814</t>
  </si>
  <si>
    <t>10000608</t>
  </si>
  <si>
    <t>+ILS/-USD 3.477 11-06-20 (10) -555</t>
  </si>
  <si>
    <t>10000099</t>
  </si>
  <si>
    <t>+ILS/-USD 3.4777 11-06-20 (10) -433</t>
  </si>
  <si>
    <t>10000815</t>
  </si>
  <si>
    <t>+ILS/-USD 3.4793 11-06-20 (10) -547</t>
  </si>
  <si>
    <t>10000528</t>
  </si>
  <si>
    <t>+ILS/-USD 3.48 10-11-20 (10) -940</t>
  </si>
  <si>
    <t>10000654</t>
  </si>
  <si>
    <t>+ILS/-USD 3.4803 11-06-20 (10) -667</t>
  </si>
  <si>
    <t>10000178</t>
  </si>
  <si>
    <t>+ILS/-USD 3.4804 11-06-20 (10) -556</t>
  </si>
  <si>
    <t>10000168</t>
  </si>
  <si>
    <t>10000188</t>
  </si>
  <si>
    <t>10000616</t>
  </si>
  <si>
    <t>10000793</t>
  </si>
  <si>
    <t>+ILS/-USD 3.4807 22-01-20 (10) -223</t>
  </si>
  <si>
    <t>10001144</t>
  </si>
  <si>
    <t>10000937</t>
  </si>
  <si>
    <t>10001553</t>
  </si>
  <si>
    <t>10003063</t>
  </si>
  <si>
    <t>10002266</t>
  </si>
  <si>
    <t>+ILS/-USD 3.4833 10-11-20 (10) -892</t>
  </si>
  <si>
    <t>10000085</t>
  </si>
  <si>
    <t>+ILS/-USD 3.4837 11-06-20 (10) -438</t>
  </si>
  <si>
    <t>10000620</t>
  </si>
  <si>
    <t>10000809</t>
  </si>
  <si>
    <t>+ILS/-USD 3.484 11-06-20 (10) -605</t>
  </si>
  <si>
    <t>10000184</t>
  </si>
  <si>
    <t>10000032</t>
  </si>
  <si>
    <t>10001298</t>
  </si>
  <si>
    <t>10000129</t>
  </si>
  <si>
    <t>10000792</t>
  </si>
  <si>
    <t>10000612</t>
  </si>
  <si>
    <t>10000788</t>
  </si>
  <si>
    <t>10000119</t>
  </si>
  <si>
    <t>10000200</t>
  </si>
  <si>
    <t>+ILS/-USD 3.4848 11-06-20 (10) -442</t>
  </si>
  <si>
    <t>+ILS/-USD 3.4858 06-02-20 (20) -402</t>
  </si>
  <si>
    <t>10011792</t>
  </si>
  <si>
    <t>+ILS/-USD 3.4867 06-02-20 (10) -403</t>
  </si>
  <si>
    <t>10001112</t>
  </si>
  <si>
    <t>10001522</t>
  </si>
  <si>
    <t>+ILS/-USD 3.4867 06-02-20 (12) -403</t>
  </si>
  <si>
    <t>10011794</t>
  </si>
  <si>
    <t>+ILS/-USD 3.4885 30-01-20 (10) -95</t>
  </si>
  <si>
    <t>10001204</t>
  </si>
  <si>
    <t>10000988</t>
  </si>
  <si>
    <t>10003122</t>
  </si>
  <si>
    <t>10001620</t>
  </si>
  <si>
    <t>10000436</t>
  </si>
  <si>
    <t>+ILS/-USD 3.49 15-09-20 (11) -863</t>
  </si>
  <si>
    <t>10011761</t>
  </si>
  <si>
    <t>+ILS/-USD 3.493 15-09-20 (10) -865</t>
  </si>
  <si>
    <t>10001508</t>
  </si>
  <si>
    <t>10011759</t>
  </si>
  <si>
    <t>+ILS/-USD 3.4932 20-10-20 (10) -888</t>
  </si>
  <si>
    <t>10002222</t>
  </si>
  <si>
    <t>10001502</t>
  </si>
  <si>
    <t>10000350</t>
  </si>
  <si>
    <t>10003008</t>
  </si>
  <si>
    <t>10001093</t>
  </si>
  <si>
    <t>+ILS/-USD 3.4937 10-11-20 (10) -898</t>
  </si>
  <si>
    <t>10001272</t>
  </si>
  <si>
    <t>10000169</t>
  </si>
  <si>
    <t>10000652</t>
  </si>
  <si>
    <t>10000804</t>
  </si>
  <si>
    <t>10000774</t>
  </si>
  <si>
    <t>10000780</t>
  </si>
  <si>
    <t>10000599</t>
  </si>
  <si>
    <t>+ILS/-USD 3.4937 27-10-20 (12) -893</t>
  </si>
  <si>
    <t>10011743</t>
  </si>
  <si>
    <t>+ILS/-USD 3.4941 20-10-20 (93) -884</t>
  </si>
  <si>
    <t>10011742</t>
  </si>
  <si>
    <t>+ILS/-USD 3.4945 16-06-20 (93) -700</t>
  </si>
  <si>
    <t>10001511</t>
  </si>
  <si>
    <t>10001103</t>
  </si>
  <si>
    <t>+ILS/-USD 3.4963 11-06-20 (10) -447</t>
  </si>
  <si>
    <t>10000546</t>
  </si>
  <si>
    <t>+ILS/-USD 3.4969 19-02-20 (20) -351</t>
  </si>
  <si>
    <t>10011858</t>
  </si>
  <si>
    <t>+ILS/-USD 3.497 19-02-20 (10) -352</t>
  </si>
  <si>
    <t>10002883</t>
  </si>
  <si>
    <t>10001128</t>
  </si>
  <si>
    <t>10002253</t>
  </si>
  <si>
    <t>+ILS/-USD 3.4973 15-01-20 (11) -127</t>
  </si>
  <si>
    <t>10011950</t>
  </si>
  <si>
    <t>+ILS/-USD 3.4973 15-01-20 (12) -127</t>
  </si>
  <si>
    <t>10011952</t>
  </si>
  <si>
    <t>+ILS/-USD 3.4975 25-02-20 (11) -340</t>
  </si>
  <si>
    <t>10011889</t>
  </si>
  <si>
    <t>+ILS/-USD 3.4983 28-01-20 (12) -257</t>
  </si>
  <si>
    <t>10003059</t>
  </si>
  <si>
    <t>+ILS/-USD 3.4993 28-01-20 (11) -257</t>
  </si>
  <si>
    <t>10011895</t>
  </si>
  <si>
    <t>+ILS/-USD 3.5 25-02-20 (12) -339</t>
  </si>
  <si>
    <t>10011891</t>
  </si>
  <si>
    <t>+ILS/-USD 3.5018 26-02-20 (10) -342</t>
  </si>
  <si>
    <t>10000388</t>
  </si>
  <si>
    <t>10001135</t>
  </si>
  <si>
    <t>10003056</t>
  </si>
  <si>
    <t>10001545</t>
  </si>
  <si>
    <t>+ILS/-USD 3.5021 06-02-20 (10) -189</t>
  </si>
  <si>
    <t>10001158</t>
  </si>
  <si>
    <t>10001568</t>
  </si>
  <si>
    <t>10000406</t>
  </si>
  <si>
    <t>+ILS/-USD 3.5021 10-11-20 (10) -904</t>
  </si>
  <si>
    <t>10000598</t>
  </si>
  <si>
    <t>10000107</t>
  </si>
  <si>
    <t>10000649</t>
  </si>
  <si>
    <t>10000454</t>
  </si>
  <si>
    <t>10000773</t>
  </si>
  <si>
    <t>10000487</t>
  </si>
  <si>
    <t>10000779</t>
  </si>
  <si>
    <t>10001271</t>
  </si>
  <si>
    <t>+ILS/-USD 3.503 26-02-20 (11) -340</t>
  </si>
  <si>
    <t>10011892</t>
  </si>
  <si>
    <t>+ILS/-USD 3.504 11-06-20 (11) -695</t>
  </si>
  <si>
    <t>10011749</t>
  </si>
  <si>
    <t>+ILS/-USD 3.5042 20-10-20 (20) -898</t>
  </si>
  <si>
    <t>10011733</t>
  </si>
  <si>
    <t>+ILS/-USD 3.5049 11-02-20 (10) -221</t>
  </si>
  <si>
    <t>10000398</t>
  </si>
  <si>
    <t>10003071</t>
  </si>
  <si>
    <t>10001561</t>
  </si>
  <si>
    <t>10001152</t>
  </si>
  <si>
    <t>+ILS/-USD 3.505 11-06-20 (10) -695</t>
  </si>
  <si>
    <t>10011747</t>
  </si>
  <si>
    <t>+ILS/-USD 3.505 14-10-20 (11) -864</t>
  </si>
  <si>
    <t>10011735</t>
  </si>
  <si>
    <t>+ILS/-USD 3.5055 11-06-20 (10) -690</t>
  </si>
  <si>
    <t>10000772</t>
  </si>
  <si>
    <t>10001263</t>
  </si>
  <si>
    <t>10000642</t>
  </si>
  <si>
    <t>10000484</t>
  </si>
  <si>
    <t>10000020</t>
  </si>
  <si>
    <t>10000187</t>
  </si>
  <si>
    <t>+ILS/-USD 3.5057 11-06-20 (10) -758</t>
  </si>
  <si>
    <t>10001265</t>
  </si>
  <si>
    <t>+ILS/-USD 3.5068 20-02-20 (20) -202</t>
  </si>
  <si>
    <t>10011946</t>
  </si>
  <si>
    <t>+ILS/-USD 3.5069 14-10-20 (10) -866</t>
  </si>
  <si>
    <t>10003005</t>
  </si>
  <si>
    <t>+ILS/-USD 3.5072 20-10-20 (10) -873</t>
  </si>
  <si>
    <t>10000108</t>
  </si>
  <si>
    <t>10001090</t>
  </si>
  <si>
    <t>10001499</t>
  </si>
  <si>
    <t>10003003</t>
  </si>
  <si>
    <t>10000892</t>
  </si>
  <si>
    <t>+ILS/-USD 3.5083 11-02-20 (11) -217</t>
  </si>
  <si>
    <t>10011913</t>
  </si>
  <si>
    <t>+ILS/-USD 3.5085 30-01-20 (20) -295</t>
  </si>
  <si>
    <t>10011874</t>
  </si>
  <si>
    <t>+ILS/-USD 3.5088 11-06-20 (10) -772</t>
  </si>
  <si>
    <t>10000481</t>
  </si>
  <si>
    <t>10001261</t>
  </si>
  <si>
    <t>10000115</t>
  </si>
  <si>
    <t>+ILS/-USD 3.5095 11-06-20 (10) -755</t>
  </si>
  <si>
    <t>10000594</t>
  </si>
  <si>
    <t>10000770</t>
  </si>
  <si>
    <t>+ILS/-USD 3.51 06-03-20 (20) -249</t>
  </si>
  <si>
    <t>10011924</t>
  </si>
  <si>
    <t>+ILS/-USD 3.51 12-05-20 (10) -707</t>
  </si>
  <si>
    <t>10001073</t>
  </si>
  <si>
    <t>10011689</t>
  </si>
  <si>
    <t>10001484</t>
  </si>
  <si>
    <t>10000874</t>
  </si>
  <si>
    <t>10002206</t>
  </si>
  <si>
    <t>10002987</t>
  </si>
  <si>
    <t>+ILS/-USD 3.51 23-01-20 (10) -180</t>
  </si>
  <si>
    <t>10000819</t>
  </si>
  <si>
    <t>10001324</t>
  </si>
  <si>
    <t>10000105</t>
  </si>
  <si>
    <t>10003080</t>
  </si>
  <si>
    <t>10000412</t>
  </si>
  <si>
    <t>10000553</t>
  </si>
  <si>
    <t>10001162</t>
  </si>
  <si>
    <t>10000685</t>
  </si>
  <si>
    <t>10000954</t>
  </si>
  <si>
    <t>10000141</t>
  </si>
  <si>
    <t>+ILS/-USD 3.5101 23-01-20 (10) -180</t>
  </si>
  <si>
    <t>10001574</t>
  </si>
  <si>
    <t>+ILS/-USD 3.5103 12-05-20 (11) -707</t>
  </si>
  <si>
    <t>10011691</t>
  </si>
  <si>
    <t>+ILS/-USD 3.5106 13-02-20 (10) -314</t>
  </si>
  <si>
    <t>10003053</t>
  </si>
  <si>
    <t>10001132</t>
  </si>
  <si>
    <t>10002896</t>
  </si>
  <si>
    <t>10000385</t>
  </si>
  <si>
    <t>10001544</t>
  </si>
  <si>
    <t>+ILS/-USD 3.511 05-02-20 (20) -190</t>
  </si>
  <si>
    <t>10011914</t>
  </si>
  <si>
    <t>+ILS/-USD 3.5117 23-01-20 (12) -173</t>
  </si>
  <si>
    <t>10002913</t>
  </si>
  <si>
    <t>+ILS/-USD 3.5119 20-02-20 (10) -201</t>
  </si>
  <si>
    <t>10001578</t>
  </si>
  <si>
    <t>10011940</t>
  </si>
  <si>
    <t>10002279</t>
  </si>
  <si>
    <t>10002919</t>
  </si>
  <si>
    <t>+ILS/-USD 3.5128 20-02-20 (12) -202</t>
  </si>
  <si>
    <t>10011944</t>
  </si>
  <si>
    <t>+ILS/-USD 3.513 06-03-20 (10) -250</t>
  </si>
  <si>
    <t>10000952</t>
  </si>
  <si>
    <t>10001572</t>
  </si>
  <si>
    <t>10000410</t>
  </si>
  <si>
    <t>+ILS/-USD 3.513 06-03-20 (11) -248</t>
  </si>
  <si>
    <t>10011922</t>
  </si>
  <si>
    <t>+ILS/-USD 3.513 20-02-20 (11) -201</t>
  </si>
  <si>
    <t>10011942</t>
  </si>
  <si>
    <t>+ILS/-USD 3.513 23-01-20 (11) -168.5</t>
  </si>
  <si>
    <t>10011930</t>
  </si>
  <si>
    <t>+ILS/-USD 3.5136 19-05-20 (10) -714</t>
  </si>
  <si>
    <t>10002202</t>
  </si>
  <si>
    <t>10000870</t>
  </si>
  <si>
    <t>10001069</t>
  </si>
  <si>
    <t>+ILS/-USD 3.5141 06-03-20 (12) -249</t>
  </si>
  <si>
    <t>10003078</t>
  </si>
  <si>
    <t>+ILS/-USD 3.5153 13-02-20 (11) -312</t>
  </si>
  <si>
    <t>10011884</t>
  </si>
  <si>
    <t>+ILS/-USD 3.5157 04-02-20 (20) -328</t>
  </si>
  <si>
    <t>10011854</t>
  </si>
  <si>
    <t>+ILS/-USD 3.5164 04-02-20 (11) -326</t>
  </si>
  <si>
    <t>10011852</t>
  </si>
  <si>
    <t>+ILS/-USD 3.5165 05-02-20 (10) -190</t>
  </si>
  <si>
    <t>10001562</t>
  </si>
  <si>
    <t>+ILS/-USD 3.5168 29-01-20 (10) -192</t>
  </si>
  <si>
    <t>10000396</t>
  </si>
  <si>
    <t>10001150</t>
  </si>
  <si>
    <t>10000943</t>
  </si>
  <si>
    <t>10001559</t>
  </si>
  <si>
    <t>10003069</t>
  </si>
  <si>
    <t>+ILS/-USD 3.517 19-05-20 (11) -715</t>
  </si>
  <si>
    <t>10011683</t>
  </si>
  <si>
    <t>+ILS/-USD 3.517 29-01-20 (12) -190</t>
  </si>
  <si>
    <t>10011911</t>
  </si>
  <si>
    <t>+ILS/-USD 3.5173 04-02-20 (10) -327</t>
  </si>
  <si>
    <t>10002881</t>
  </si>
  <si>
    <t>+ILS/-USD 3.5234 16-06-20 (10) -776</t>
  </si>
  <si>
    <t>10000330</t>
  </si>
  <si>
    <t>+ILS/-USD 3.5234 16-06-20 (10) -796</t>
  </si>
  <si>
    <t>10001479</t>
  </si>
  <si>
    <t>10002981</t>
  </si>
  <si>
    <t>10001065</t>
  </si>
  <si>
    <t>10000866</t>
  </si>
  <si>
    <t>+ILS/-USD 3.5256 16-06-20 (20) -794</t>
  </si>
  <si>
    <t>10011675</t>
  </si>
  <si>
    <t>+ILS/-USD 3.53 18-06-20 (10) -680</t>
  </si>
  <si>
    <t>10001498</t>
  </si>
  <si>
    <t>10002847</t>
  </si>
  <si>
    <t>10000891</t>
  </si>
  <si>
    <t>10002221</t>
  </si>
  <si>
    <t>10011732</t>
  </si>
  <si>
    <t>10003002</t>
  </si>
  <si>
    <t>10000346</t>
  </si>
  <si>
    <t>10001089</t>
  </si>
  <si>
    <t>+ILS/-USD 3.5303 16-06-20 (10) -787</t>
  </si>
  <si>
    <t>10001063</t>
  </si>
  <si>
    <t>+ILS/-USD 3.5309 16-06-20 (20) -791</t>
  </si>
  <si>
    <t>10011673</t>
  </si>
  <si>
    <t>+ILS/-USD 3.531 11-06-20 (10) -780</t>
  </si>
  <si>
    <t>10000451</t>
  </si>
  <si>
    <t>10000478</t>
  </si>
  <si>
    <t>10000766</t>
  </si>
  <si>
    <t>10000768</t>
  </si>
  <si>
    <t>10000592</t>
  </si>
  <si>
    <t>+ILS/-USD 3.5313 11-06-20 (10) -787</t>
  </si>
  <si>
    <t>10000475</t>
  </si>
  <si>
    <t>+ILS/-USD 3.5315 11-06-20 (10) -665</t>
  </si>
  <si>
    <t>10000106</t>
  </si>
  <si>
    <t>+ILS/-USD 3.5315 16-06-20 (93) -775</t>
  </si>
  <si>
    <t>10000333</t>
  </si>
  <si>
    <t>+ILS/-USD 3.532 28-05-20 (11) -695</t>
  </si>
  <si>
    <t>10011708</t>
  </si>
  <si>
    <t>+ILS/-USD 3.5324 04-06-20 (20) -786</t>
  </si>
  <si>
    <t>10011670</t>
  </si>
  <si>
    <t>+ILS/-USD 3.5335 04-06-20 (11) -785</t>
  </si>
  <si>
    <t>10011666</t>
  </si>
  <si>
    <t>+ILS/-USD 3.5335 04-06-20 (12) -785</t>
  </si>
  <si>
    <t>10011668</t>
  </si>
  <si>
    <t>10002832</t>
  </si>
  <si>
    <t>+ILS/-USD 3.5335 28-05-20 (10) -696</t>
  </si>
  <si>
    <t>10001081</t>
  </si>
  <si>
    <t>10000342</t>
  </si>
  <si>
    <t>10002215</t>
  </si>
  <si>
    <t>+ILS/-USD 3.537 21-05-20 (20) -680</t>
  </si>
  <si>
    <t>10011710</t>
  </si>
  <si>
    <t>+ILS/-USD 3.5372 11-06-20 (10) -718</t>
  </si>
  <si>
    <t>10000775</t>
  </si>
  <si>
    <t>+ILS/-USD 3.54 14-05-20 (20) -675</t>
  </si>
  <si>
    <t>10011701</t>
  </si>
  <si>
    <t>+ILS/-USD 3.5402 11-06-20 (10) -713</t>
  </si>
  <si>
    <t>10000104</t>
  </si>
  <si>
    <t>10000486</t>
  </si>
  <si>
    <t>10000596</t>
  </si>
  <si>
    <t>+ILS/-USD 3.54135 14-05-20 (10) -676.5</t>
  </si>
  <si>
    <t>10000877</t>
  </si>
  <si>
    <t>10001487</t>
  </si>
  <si>
    <t>+ILS/-USD 3.542 07-05-20 (20) -613</t>
  </si>
  <si>
    <t>10011721</t>
  </si>
  <si>
    <t>+ILS/-USD 3.542 14-05-20 (12) -675</t>
  </si>
  <si>
    <t>10011699</t>
  </si>
  <si>
    <t>+ILS/-USD 3.5465 07-05-20 (10) -610</t>
  </si>
  <si>
    <t>10002219</t>
  </si>
  <si>
    <t>+ILS/-USD 3.548 07-05-20 (11) -610</t>
  </si>
  <si>
    <t>10011719</t>
  </si>
  <si>
    <t>+ILS/-USD 3.55 07-05-20 (12) -610</t>
  </si>
  <si>
    <t>10002996</t>
  </si>
  <si>
    <t>10011723</t>
  </si>
  <si>
    <t>+ILS/-USD 3.551 09-06-20 (11) -810</t>
  </si>
  <si>
    <t>10011664</t>
  </si>
  <si>
    <t>+ILS/-USD 3.552 02-06-20 (10) -800</t>
  </si>
  <si>
    <t>10011662</t>
  </si>
  <si>
    <t>10002830</t>
  </si>
  <si>
    <t>+USD/-ILS 3.4126 10-11-20 (10) -614</t>
  </si>
  <si>
    <t>10000207</t>
  </si>
  <si>
    <t>+USD/-ILS 3.42 15-09-20 (11) -545</t>
  </si>
  <si>
    <t>10012020</t>
  </si>
  <si>
    <t>+USD/-ILS 3.4206 11-06-20 (10) -579</t>
  </si>
  <si>
    <t>10001295</t>
  </si>
  <si>
    <t>+USD/-ILS 3.4235 15-09-20 (10) -545</t>
  </si>
  <si>
    <t>10012018</t>
  </si>
  <si>
    <t>+USD/-ILS 3.4272 10-11-20 (10) -763</t>
  </si>
  <si>
    <t>10000138</t>
  </si>
  <si>
    <t>+USD/-ILS 3.428 11-06-20 (10) -560</t>
  </si>
  <si>
    <t>10000671</t>
  </si>
  <si>
    <t>+USD/-ILS 3.4365 11-06-20 (10) -630</t>
  </si>
  <si>
    <t>10001291</t>
  </si>
  <si>
    <t>+USD/-ILS 3.4401 11-06-20 (10) -489</t>
  </si>
  <si>
    <t>10000175</t>
  </si>
  <si>
    <t>+USD/-ILS 3.4428 11-06-20 (10) -372</t>
  </si>
  <si>
    <t>10001339</t>
  </si>
  <si>
    <t>+USD/-ILS 3.4435 11-06-20 (10) -465</t>
  </si>
  <si>
    <t>10000681</t>
  </si>
  <si>
    <t>+USD/-ILS 3.4463 11-06-20 (10) -472</t>
  </si>
  <si>
    <t>10000538</t>
  </si>
  <si>
    <t>+USD/-ILS 3.448 23-01-20 (10) -105</t>
  </si>
  <si>
    <t>+USD/-ILS 3.455 11-06-20 (10) -460</t>
  </si>
  <si>
    <t>10000539</t>
  </si>
  <si>
    <t>+USD/-ILS 3.4641 11-06-20 (10) -579</t>
  </si>
  <si>
    <t>10000526</t>
  </si>
  <si>
    <t>+USD/-ILS 3.4648 11-06-20 (10) -562</t>
  </si>
  <si>
    <t>10000153</t>
  </si>
  <si>
    <t>+USD/-ILS 3.468 23-01-20 (12) -120</t>
  </si>
  <si>
    <t>10002924</t>
  </si>
  <si>
    <t>+USD/-ILS 3.4705 11-06-20 (10) -595</t>
  </si>
  <si>
    <t>10000151</t>
  </si>
  <si>
    <t>+USD/-ILS 3.4859 11-06-20 (10) -551</t>
  </si>
  <si>
    <t>10000532</t>
  </si>
  <si>
    <t>+USD/-ILS 3.4908 11-06-20 (10) -563</t>
  </si>
  <si>
    <t>10000097</t>
  </si>
  <si>
    <t>10000164</t>
  </si>
  <si>
    <t>+USD/-ILS 3.5085 23-01-20 (10) -145</t>
  </si>
  <si>
    <t>10000688</t>
  </si>
  <si>
    <t>+USD/-ILS 3.5116 23-01-20 (10) -154</t>
  </si>
  <si>
    <t>10002915</t>
  </si>
  <si>
    <t>+USD/-ILS 3.5156 23-01-20 (10) -148</t>
  </si>
  <si>
    <t>10000109</t>
  </si>
  <si>
    <t>+EUR/-USD 1.11132 21-01-20 (20) +37.2</t>
  </si>
  <si>
    <t>10000093</t>
  </si>
  <si>
    <t>+EUR/-USD 1.12285 21-01-20 (20) +128.5</t>
  </si>
  <si>
    <t>10000051</t>
  </si>
  <si>
    <t>+EUR/-USD 1.12406 21-01-20 (12) +125.6</t>
  </si>
  <si>
    <t>10000056</t>
  </si>
  <si>
    <t>+USD/-EUR 1.10684 12-03-20 (20) +121.4</t>
  </si>
  <si>
    <t>10000067</t>
  </si>
  <si>
    <t>+USD/-EUR 1.108 12-03-20 (12) +117</t>
  </si>
  <si>
    <t>10000070</t>
  </si>
  <si>
    <t>+USD/-EUR 1.1105 21-01-20 (20) +73</t>
  </si>
  <si>
    <t>10000073</t>
  </si>
  <si>
    <t>+USD/-EUR 1.1108 21-01-20 (12) +73</t>
  </si>
  <si>
    <t>10000072</t>
  </si>
  <si>
    <t>+USD/-EUR 1.1123 04-05-20 (12) +153</t>
  </si>
  <si>
    <t>10000069</t>
  </si>
  <si>
    <t>+USD/-EUR 1.1123 04-05-20 (20) +153</t>
  </si>
  <si>
    <t>10000068</t>
  </si>
  <si>
    <t>+USD/-EUR 1.11272 12-03-20 (12) +107.2</t>
  </si>
  <si>
    <t>10000071</t>
  </si>
  <si>
    <t>+USD/-EUR 1.11933 05-03-20 (20) +98.3</t>
  </si>
  <si>
    <t>10000081</t>
  </si>
  <si>
    <t>+USD/-EUR 1.1218 04-05-20 (12) +193</t>
  </si>
  <si>
    <t>10000061</t>
  </si>
  <si>
    <t>+USD/-EUR 1.12187 04-05-20 (20) +193.7</t>
  </si>
  <si>
    <t>10000063</t>
  </si>
  <si>
    <t>+USD/-EUR 1.12275 05-03-20 (12) +100.5</t>
  </si>
  <si>
    <t>10000077</t>
  </si>
  <si>
    <t>+USD/-EUR 1.12345 12-03-20 (12) +105.5</t>
  </si>
  <si>
    <t>10000079</t>
  </si>
  <si>
    <t>+USD/-EUR 1.12355 05-03-20 (12) +100.5</t>
  </si>
  <si>
    <t>10000076</t>
  </si>
  <si>
    <t>+USD/-EUR 1.12505 04-05-20 (12) +136.5</t>
  </si>
  <si>
    <t>10000084</t>
  </si>
  <si>
    <t>+USD/-EUR 1.1274 21-01-20 (12) +155</t>
  </si>
  <si>
    <t>+USD/-EUR 1.1297 21-01-20 (12) +155</t>
  </si>
  <si>
    <t>10000037</t>
  </si>
  <si>
    <t>+USD/-EUR 1.1297 21-01-20 (20) +155</t>
  </si>
  <si>
    <t>10000036</t>
  </si>
  <si>
    <t>+USD/-EUR 1.13 21-01-20 (20) +157</t>
  </si>
  <si>
    <t>10000035</t>
  </si>
  <si>
    <t>+EUR/-USD 1.10740083 09-04-20 (10) +0</t>
  </si>
  <si>
    <t>10000209</t>
  </si>
  <si>
    <t>+EUR/-USD 1.10905 13-01-20 (10) +91.5</t>
  </si>
  <si>
    <t>10000935</t>
  </si>
  <si>
    <t>+EUR/-USD 1.1093 27-03-20 (10) +89</t>
  </si>
  <si>
    <t>10000562</t>
  </si>
  <si>
    <t>+EUR/-USD 1.1094 09-04-20 (10) +97</t>
  </si>
  <si>
    <t>10000111</t>
  </si>
  <si>
    <t>+EUR/-USD 1.1148 27-03-20 (10) +149</t>
  </si>
  <si>
    <t>10000821</t>
  </si>
  <si>
    <t>10000619</t>
  </si>
  <si>
    <t>10000466</t>
  </si>
  <si>
    <t>+EUR/-USD 1.1173 27-03-20 (10) +83</t>
  </si>
  <si>
    <t>10001337</t>
  </si>
  <si>
    <t>+EUR/-USD 1.11787 27-03-20 (10) +93.7</t>
  </si>
  <si>
    <t>10000560</t>
  </si>
  <si>
    <t>+EUR/-USD 1.11956 13-01-20 (10) +120.6</t>
  </si>
  <si>
    <t>10000927</t>
  </si>
  <si>
    <t>+EUR/-USD 1.12021 27-03-20 (10) +112.1</t>
  </si>
  <si>
    <t>10000824</t>
  </si>
  <si>
    <t>10000041</t>
  </si>
  <si>
    <t>10000683</t>
  </si>
  <si>
    <t>10000192</t>
  </si>
  <si>
    <t>10000139</t>
  </si>
  <si>
    <t>+EUR/-USD 1.12206 27-01-20 (12) +20.6</t>
  </si>
  <si>
    <t>10002939</t>
  </si>
  <si>
    <t>+EUR/-USD 1.12313 12-03-20 (12) +108.3</t>
  </si>
  <si>
    <t>10000049</t>
  </si>
  <si>
    <t>+EUR/-USD 1.12594 09-04-20 (10) +184.4</t>
  </si>
  <si>
    <t>+EUR/-USD 1.12612 09-04-20 (10) +183.2</t>
  </si>
  <si>
    <t>10000524</t>
  </si>
  <si>
    <t>+EUR/-USD 1.12625 27-03-20 (10) +62.5</t>
  </si>
  <si>
    <t>10001348</t>
  </si>
  <si>
    <t>+EUR/-USD 1.127 09-04-20 (10) +186</t>
  </si>
  <si>
    <t>+EUR/-USD 1.1318 04-05-20 (12) +202</t>
  </si>
  <si>
    <t>+EUR/-USD 1.139 27-01-20 (10) +180</t>
  </si>
  <si>
    <t>10000360</t>
  </si>
  <si>
    <t>+EUR/-USD 1.1447 09-04-20 (10) +238</t>
  </si>
  <si>
    <t>10000174</t>
  </si>
  <si>
    <t>+GBP/-USD 1.29285 23-04-20 (10) +70.5</t>
  </si>
  <si>
    <t>10002911</t>
  </si>
  <si>
    <t>10002273</t>
  </si>
  <si>
    <t>+GBP/-USD 1.29325 11-05-20 (10) +74.5</t>
  </si>
  <si>
    <t>10000468</t>
  </si>
  <si>
    <t>10000193</t>
  </si>
  <si>
    <t>10000622</t>
  </si>
  <si>
    <t>10001322</t>
  </si>
  <si>
    <t>+GBP/-USD 1.29365 18-05-20 (10) +78.5</t>
  </si>
  <si>
    <t>10002274</t>
  </si>
  <si>
    <t>+GBP/-USD 1.2937 03-02-20 (10) +45</t>
  </si>
  <si>
    <t>10000682</t>
  </si>
  <si>
    <t>+GBP/-USD 1.2946 02-03-20 (10) +54</t>
  </si>
  <si>
    <t>10002270</t>
  </si>
  <si>
    <t>10002909</t>
  </si>
  <si>
    <t>+GBP/-USD 1.2963 23-04-20 (10) +71</t>
  </si>
  <si>
    <t>10002271</t>
  </si>
  <si>
    <t>+GBP/-USD 1.29685 11-05-20 (10) +76.5</t>
  </si>
  <si>
    <t>10000621</t>
  </si>
  <si>
    <t>10000550</t>
  </si>
  <si>
    <t>10000467</t>
  </si>
  <si>
    <t>10001320</t>
  </si>
  <si>
    <t>+GBP/-USD 1.29927 16-01-20 (20) +14.7</t>
  </si>
  <si>
    <t>10000060</t>
  </si>
  <si>
    <t>+GBP/-USD 1.3364 03-02-20 (20) +24</t>
  </si>
  <si>
    <t>10012022</t>
  </si>
  <si>
    <t>+GBP/-USD 1.3406 02-03-20 (10) +34</t>
  </si>
  <si>
    <t>10000434</t>
  </si>
  <si>
    <t>10000986</t>
  </si>
  <si>
    <t>10001618</t>
  </si>
  <si>
    <t>10001202</t>
  </si>
  <si>
    <t>+GBP/-USD 1.3425 23-04-20 (10) +53</t>
  </si>
  <si>
    <t>10002936</t>
  </si>
  <si>
    <t>+GBP/-USD 1.3431 11-05-20 (10) +59</t>
  </si>
  <si>
    <t>10000633</t>
  </si>
  <si>
    <t>10000133</t>
  </si>
  <si>
    <t>10000837</t>
  </si>
  <si>
    <t>10000476</t>
  </si>
  <si>
    <t>10000825</t>
  </si>
  <si>
    <t>10000692</t>
  </si>
  <si>
    <t>+GBP/-USD 1.34335 18-05-20 (10) +61.5</t>
  </si>
  <si>
    <t>10002295</t>
  </si>
  <si>
    <t>+JPY/-USD 107.04 26-05-20 (10) -137</t>
  </si>
  <si>
    <t>10002281</t>
  </si>
  <si>
    <t>+JPY/-USD 107.065 26-05-20 (12) -136.5</t>
  </si>
  <si>
    <t>10002921</t>
  </si>
  <si>
    <t>+JPY/-USD 107.7 12-02-20 (10) -71</t>
  </si>
  <si>
    <t>10000190</t>
  </si>
  <si>
    <t>10001326</t>
  </si>
  <si>
    <t>10000800</t>
  </si>
  <si>
    <t>10000555</t>
  </si>
  <si>
    <t>+JPY/-USD 107.715 10-02-20 (10) -69.5</t>
  </si>
  <si>
    <t>10000958</t>
  </si>
  <si>
    <t>10001166</t>
  </si>
  <si>
    <t>10003086</t>
  </si>
  <si>
    <t>10000416</t>
  </si>
  <si>
    <t>10001580</t>
  </si>
  <si>
    <t>+JPY/-USD 107.742 10-02-20 (12) -68.8</t>
  </si>
  <si>
    <t>10011948</t>
  </si>
  <si>
    <t>+JPY/-USD 108.3 26-05-20 (12) -85</t>
  </si>
  <si>
    <t>10002940</t>
  </si>
  <si>
    <t>+JPY/-USD 108.345 26-05-20 (10) -85.5</t>
  </si>
  <si>
    <t>10002299</t>
  </si>
  <si>
    <t>+JPY/-USD 108.558 12-02-20 (10) -57.2</t>
  </si>
  <si>
    <t>10000564</t>
  </si>
  <si>
    <t>10001330</t>
  </si>
  <si>
    <t>+JPY/-USD 108.98 12-02-20 (10) -22</t>
  </si>
  <si>
    <t>10000829</t>
  </si>
  <si>
    <t>+JPY/-USD 108.99 10-02-20 (10) -21</t>
  </si>
  <si>
    <t>10000992</t>
  </si>
  <si>
    <t>+USD/-CAD 1.3072 18-02-20 (10) -38</t>
  </si>
  <si>
    <t>10002854</t>
  </si>
  <si>
    <t>10000899</t>
  </si>
  <si>
    <t>10002225</t>
  </si>
  <si>
    <t>10000353</t>
  </si>
  <si>
    <t>10001096</t>
  </si>
  <si>
    <t>10011752</t>
  </si>
  <si>
    <t>10001505</t>
  </si>
  <si>
    <t>10003011</t>
  </si>
  <si>
    <t>+USD/-CAD 1.30724 18-02-20 (12) -37.6</t>
  </si>
  <si>
    <t>10011754</t>
  </si>
  <si>
    <t>+USD/-CAD 1.30725 18-02-20 (20) -37.5</t>
  </si>
  <si>
    <t>10011756</t>
  </si>
  <si>
    <t>+USD/-CAD 1.33546 09-01-20 (10) -49.4</t>
  </si>
  <si>
    <t>10002983</t>
  </si>
  <si>
    <t>10001067</t>
  </si>
  <si>
    <t>10001482</t>
  </si>
  <si>
    <t>10002200</t>
  </si>
  <si>
    <t>10011677</t>
  </si>
  <si>
    <t>10000868</t>
  </si>
  <si>
    <t>10000332</t>
  </si>
  <si>
    <t>10002834</t>
  </si>
  <si>
    <t>+USD/-CAD 1.33558 09-01-20 (11) -49.2</t>
  </si>
  <si>
    <t>10011679</t>
  </si>
  <si>
    <t>+USD/-CAD 1.336 09-01-20 (20) -49</t>
  </si>
  <si>
    <t>10011681</t>
  </si>
  <si>
    <t>+USD/-EUR 1.1084 27-03-20 (10) +87</t>
  </si>
  <si>
    <t>10000045</t>
  </si>
  <si>
    <t>10000691</t>
  </si>
  <si>
    <t>10000211</t>
  </si>
  <si>
    <t>+USD/-EUR 1.10845 12-03-20 (12) +121.5</t>
  </si>
  <si>
    <t>+USD/-EUR 1.1086 30-03-20 (10) +89</t>
  </si>
  <si>
    <t>10003101</t>
  </si>
  <si>
    <t>+USD/-EUR 1.1088 05-03-20 (12) +75</t>
  </si>
  <si>
    <t>10003099</t>
  </si>
  <si>
    <t>+USD/-EUR 1.10949 05-03-20 (20) +74.9</t>
  </si>
  <si>
    <t>+USD/-EUR 1.1097 27-03-20 (10) +128</t>
  </si>
  <si>
    <t>10000540</t>
  </si>
  <si>
    <t>+USD/-EUR 1.1102 09-04-20 (10) +145</t>
  </si>
  <si>
    <t>+USD/-EUR 1.1106 09-04-20 (10) +137</t>
  </si>
  <si>
    <t>10001312</t>
  </si>
  <si>
    <t>10000103</t>
  </si>
  <si>
    <t>+USD/-EUR 1.11122 09-04-20 (10) +98.2</t>
  </si>
  <si>
    <t>10000969</t>
  </si>
  <si>
    <t>10001179</t>
  </si>
  <si>
    <t>10000826</t>
  </si>
  <si>
    <t>10001595</t>
  </si>
  <si>
    <t>10000690</t>
  </si>
  <si>
    <t>+USD/-EUR 1.11142 27-04-20 (10) +157.2</t>
  </si>
  <si>
    <t>10001557</t>
  </si>
  <si>
    <t>10001148</t>
  </si>
  <si>
    <t>10000941</t>
  </si>
  <si>
    <t>10000394</t>
  </si>
  <si>
    <t>+USD/-EUR 1.11155 20-04-20 (12) +151.5</t>
  </si>
  <si>
    <t>10011909</t>
  </si>
  <si>
    <t>+USD/-EUR 1.11202 27-03-20 (10) +130.2</t>
  </si>
  <si>
    <t>10000542</t>
  </si>
  <si>
    <t>+USD/-EUR 1.1126 27-03-20 (10) +144</t>
  </si>
  <si>
    <t>10000677</t>
  </si>
  <si>
    <t>10000533</t>
  </si>
  <si>
    <t>+USD/-EUR 1.11335 20-04-20 (10) +176.5</t>
  </si>
  <si>
    <t>10011883</t>
  </si>
  <si>
    <t>10002895</t>
  </si>
  <si>
    <t>+USD/-EUR 1.1143 20-04-20 (10) +161</t>
  </si>
  <si>
    <t>10002902</t>
  </si>
  <si>
    <t>+USD/-EUR 1.115 27-03-20 (10) +78</t>
  </si>
  <si>
    <t>10000832</t>
  </si>
  <si>
    <t>10000214</t>
  </si>
  <si>
    <t>10000632</t>
  </si>
  <si>
    <t>10000046</t>
  </si>
  <si>
    <t>+USD/-EUR 1.115 27-03-20 (10) +94</t>
  </si>
  <si>
    <t>10000210</t>
  </si>
  <si>
    <t>+USD/-EUR 1.11527 09-04-20 (10) +128.7</t>
  </si>
  <si>
    <t>10001314</t>
  </si>
  <si>
    <t>+USD/-EUR 1.11565 09-04-20 (10) +157.5</t>
  </si>
  <si>
    <t>10001306</t>
  </si>
  <si>
    <t>+USD/-EUR 1.1158 04-05-20 (20) +144</t>
  </si>
  <si>
    <t>+USD/-EUR 1.11595 09-04-20 (10) +88.5</t>
  </si>
  <si>
    <t>10000474</t>
  </si>
  <si>
    <t>10000831</t>
  </si>
  <si>
    <t>10000631</t>
  </si>
  <si>
    <t>10000213</t>
  </si>
  <si>
    <t>10000145</t>
  </si>
  <si>
    <t>+USD/-EUR 1.1166 09-04-20 (10) +81</t>
  </si>
  <si>
    <t>10000694</t>
  </si>
  <si>
    <t>+USD/-EUR 1.1166 23-03-20 (10) +91</t>
  </si>
  <si>
    <t>10001173</t>
  </si>
  <si>
    <t>10001587</t>
  </si>
  <si>
    <t>10000965</t>
  </si>
  <si>
    <t>10000822</t>
  </si>
  <si>
    <t>+USD/-EUR 1.1171 04-05-20 (20) +95</t>
  </si>
  <si>
    <t>+USD/-EUR 1.1183 13-01-20 (12) +63</t>
  </si>
  <si>
    <t>10011917</t>
  </si>
  <si>
    <t>+USD/-EUR 1.11915 05-03-20 (12) +61.5</t>
  </si>
  <si>
    <t>10003120</t>
  </si>
  <si>
    <t>+USD/-EUR 1.1194 27-04-20 (10) +104</t>
  </si>
  <si>
    <t>10000431</t>
  </si>
  <si>
    <t>+USD/-EUR 1.1202 27-03-20 (10) +112</t>
  </si>
  <si>
    <t>10000181</t>
  </si>
  <si>
    <t>10001321</t>
  </si>
  <si>
    <t>10000551</t>
  </si>
  <si>
    <t>+USD/-EUR 1.1203 27-03-20 (10) +156</t>
  </si>
  <si>
    <t>10000136</t>
  </si>
  <si>
    <t>10000795</t>
  </si>
  <si>
    <t>10001305</t>
  </si>
  <si>
    <t>10000465</t>
  </si>
  <si>
    <t>10000040</t>
  </si>
  <si>
    <t>10000799</t>
  </si>
  <si>
    <t>10000206</t>
  </si>
  <si>
    <t>10000675</t>
  </si>
  <si>
    <t>10000618</t>
  </si>
  <si>
    <t>+USD/-EUR 1.1205 27-03-20 (10) +76</t>
  </si>
  <si>
    <t>10000836</t>
  </si>
  <si>
    <t>10000578</t>
  </si>
  <si>
    <t>+USD/-EUR 1.12072 20-04-20 (10) +118.2</t>
  </si>
  <si>
    <t>10001169</t>
  </si>
  <si>
    <t>10000961</t>
  </si>
  <si>
    <t>10001583</t>
  </si>
  <si>
    <t>10000419</t>
  </si>
  <si>
    <t>+USD/-EUR 1.12086 20-04-20 (12) +118.6</t>
  </si>
  <si>
    <t>10011956</t>
  </si>
  <si>
    <t>+USD/-EUR 1.1219 20-04-20 (10) +129</t>
  </si>
  <si>
    <t>10001159</t>
  </si>
  <si>
    <t>10000407</t>
  </si>
  <si>
    <t>10000949</t>
  </si>
  <si>
    <t>10001569</t>
  </si>
  <si>
    <t>+USD/-EUR 1.1219 20-04-20 (12) +129</t>
  </si>
  <si>
    <t>10011920</t>
  </si>
  <si>
    <t>+USD/-EUR 1.1224 08-06-20 (11) +139</t>
  </si>
  <si>
    <t>10011970</t>
  </si>
  <si>
    <t>+USD/-EUR 1.1224 20-04-20 (10) +119</t>
  </si>
  <si>
    <t>10003087</t>
  </si>
  <si>
    <t>10002922</t>
  </si>
  <si>
    <t>10001581</t>
  </si>
  <si>
    <t>10000417</t>
  </si>
  <si>
    <t>10002282</t>
  </si>
  <si>
    <t>10001167</t>
  </si>
  <si>
    <t>10000959</t>
  </si>
  <si>
    <t>+USD/-EUR 1.1225 20-04-20 (12) +119</t>
  </si>
  <si>
    <t>10011953</t>
  </si>
  <si>
    <t>+USD/-EUR 1.12251 08-06-20 (10) +139.1</t>
  </si>
  <si>
    <t>10001593</t>
  </si>
  <si>
    <t>10001177</t>
  </si>
  <si>
    <t>10003095</t>
  </si>
  <si>
    <t>+USD/-EUR 1.12275 20-07-20 (12) +156.5</t>
  </si>
  <si>
    <t>10012015</t>
  </si>
  <si>
    <t>+USD/-EUR 1.1228 20-07-20 (10) +156</t>
  </si>
  <si>
    <t>10001611</t>
  </si>
  <si>
    <t>10003114</t>
  </si>
  <si>
    <t>10001195</t>
  </si>
  <si>
    <t>10000427</t>
  </si>
  <si>
    <t>10000980</t>
  </si>
  <si>
    <t>+USD/-EUR 1.12283 20-07-20 (10) +157.3</t>
  </si>
  <si>
    <t>10001610</t>
  </si>
  <si>
    <t>10000426</t>
  </si>
  <si>
    <t>10003113</t>
  </si>
  <si>
    <t>10001194</t>
  </si>
  <si>
    <t>10000979</t>
  </si>
  <si>
    <t>+USD/-EUR 1.12321 29-06-20 (10) +142.1</t>
  </si>
  <si>
    <t>10002292</t>
  </si>
  <si>
    <t>10002933</t>
  </si>
  <si>
    <t>10012009</t>
  </si>
  <si>
    <t>10003109</t>
  </si>
  <si>
    <t>10001606</t>
  </si>
  <si>
    <t>+USD/-EUR 1.12332 29-06-20 (11) +142.2</t>
  </si>
  <si>
    <t>10012007</t>
  </si>
  <si>
    <t>+USD/-EUR 1.1234 29-06-20 (20) +142</t>
  </si>
  <si>
    <t>10012005</t>
  </si>
  <si>
    <t>+USD/-EUR 1.1235 05-03-20 (20) +101</t>
  </si>
  <si>
    <t>+USD/-EUR 1.12361 27-03-20 (10) +122.1</t>
  </si>
  <si>
    <t>10000548</t>
  </si>
  <si>
    <t>10001318</t>
  </si>
  <si>
    <t>+USD/-EUR 1.1241 20-04-20 (12) +127</t>
  </si>
  <si>
    <t>10011932</t>
  </si>
  <si>
    <t>+USD/-EUR 1.12422 27-03-20 (10) +116.2</t>
  </si>
  <si>
    <t>+USD/-EUR 1.125 27-03-20 (10) +116</t>
  </si>
  <si>
    <t>10000549</t>
  </si>
  <si>
    <t>10001319</t>
  </si>
  <si>
    <t>+USD/-EUR 1.12565 09-04-20 (10) +219.5</t>
  </si>
  <si>
    <t>+USD/-EUR 1.1258 09-04-20 (10) +183</t>
  </si>
  <si>
    <t>+USD/-EUR 1.1259 20-04-20 (10) +133</t>
  </si>
  <si>
    <t>10001157</t>
  </si>
  <si>
    <t>10000405</t>
  </si>
  <si>
    <t>10000948</t>
  </si>
  <si>
    <t>10001567</t>
  </si>
  <si>
    <t>+USD/-EUR 1.12605 27-04-20 (10) +138.5</t>
  </si>
  <si>
    <t>10000400</t>
  </si>
  <si>
    <t>+USD/-EUR 1.1262 20-04-20 (12) +133</t>
  </si>
  <si>
    <t>10011919</t>
  </si>
  <si>
    <t>+USD/-EUR 1.12622 20-04-20 (10) +225.2</t>
  </si>
  <si>
    <t>10011811</t>
  </si>
  <si>
    <t>10000373</t>
  </si>
  <si>
    <t>10001527</t>
  </si>
  <si>
    <t>+USD/-EUR 1.1264 09-04-20 (10) +68</t>
  </si>
  <si>
    <t>10000203</t>
  </si>
  <si>
    <t>10000695</t>
  </si>
  <si>
    <t>10001345</t>
  </si>
  <si>
    <t>10000807</t>
  </si>
  <si>
    <t>10000840</t>
  </si>
  <si>
    <t>+USD/-EUR 1.1282 04-05-20 (12) +239</t>
  </si>
  <si>
    <t>10000022</t>
  </si>
  <si>
    <t>+USD/-EUR 1.1284 20-07-20 (10) +155</t>
  </si>
  <si>
    <t>10000433</t>
  </si>
  <si>
    <t>10000984</t>
  </si>
  <si>
    <t>10001200</t>
  </si>
  <si>
    <t>10001616</t>
  </si>
  <si>
    <t>+USD/-EUR 1.1334 20-07-20 (10) +138</t>
  </si>
  <si>
    <t>10000438</t>
  </si>
  <si>
    <t>10000990</t>
  </si>
  <si>
    <t>10003126</t>
  </si>
  <si>
    <t>10001624</t>
  </si>
  <si>
    <t>+USD/-EUR 1.1368 09-04-20 (10) +223</t>
  </si>
  <si>
    <t>10001290</t>
  </si>
  <si>
    <t>10000507</t>
  </si>
  <si>
    <t>+USD/-EUR 1.13785 09-04-20 (10) +196.5</t>
  </si>
  <si>
    <t>10001294</t>
  </si>
  <si>
    <t>+USD/-EUR 1.14503 20-04-20 (10) +238.3</t>
  </si>
  <si>
    <t>10001517</t>
  </si>
  <si>
    <t>10000909</t>
  </si>
  <si>
    <t>10001107</t>
  </si>
  <si>
    <t>10000362</t>
  </si>
  <si>
    <t>+USD/-EUR 1.14529 09-04-20 (10) +230.9</t>
  </si>
  <si>
    <t>10001282</t>
  </si>
  <si>
    <t>+USD/-EUR 1.14575 09-04-20 (10) +239.5</t>
  </si>
  <si>
    <t>10001278</t>
  </si>
  <si>
    <t>+USD/-EUR 1.14689 27-04-20 (10) +254.9</t>
  </si>
  <si>
    <t>10001510</t>
  </si>
  <si>
    <t>10000905</t>
  </si>
  <si>
    <t>10001102</t>
  </si>
  <si>
    <t>+USD/-EUR 1.147715 30-03-20 (10) +239.15</t>
  </si>
  <si>
    <t>10002839</t>
  </si>
  <si>
    <t>10000880</t>
  </si>
  <si>
    <t>10011704</t>
  </si>
  <si>
    <t>10001079</t>
  </si>
  <si>
    <t>+USD/-EUR 1.14825 30-03-20 (12) +239.9</t>
  </si>
  <si>
    <t>10011706</t>
  </si>
  <si>
    <t>10002841</t>
  </si>
  <si>
    <t>+USD/-EUR 1.14919 24-02-20 (11) +204.9</t>
  </si>
  <si>
    <t>10011714</t>
  </si>
  <si>
    <t>+USD/-EUR 1.14923 24-02-20 (10) +204.3</t>
  </si>
  <si>
    <t>10011712</t>
  </si>
  <si>
    <t>10000884</t>
  </si>
  <si>
    <t>10001494</t>
  </si>
  <si>
    <t>10002217</t>
  </si>
  <si>
    <t>10001083</t>
  </si>
  <si>
    <t>+USD/-EUR 1.14998 24-02-20 (12) +204.8</t>
  </si>
  <si>
    <t>10011716</t>
  </si>
  <si>
    <t>+USD/-EUR 1.15135 13-01-20 (10) +189.5</t>
  </si>
  <si>
    <t>10002985</t>
  </si>
  <si>
    <t>10000872</t>
  </si>
  <si>
    <t>10002836</t>
  </si>
  <si>
    <t>10002204</t>
  </si>
  <si>
    <t>10011685</t>
  </si>
  <si>
    <t>10001071</t>
  </si>
  <si>
    <t>+USD/-EUR 1.15137 13-01-20 (12) +189.7</t>
  </si>
  <si>
    <t>10011687</t>
  </si>
  <si>
    <t>+USD/-EUR 1.1516 27-01-20 (10) +198</t>
  </si>
  <si>
    <t>10001485</t>
  </si>
  <si>
    <t>10000875</t>
  </si>
  <si>
    <t>10001074</t>
  </si>
  <si>
    <t>10000334</t>
  </si>
  <si>
    <t>+USD/-EUR 1.15185 27-01-20 (12) +197.5</t>
  </si>
  <si>
    <t>10002837</t>
  </si>
  <si>
    <t>10011693</t>
  </si>
  <si>
    <t>+USD/-EUR 1.15192 09-04-20 (10) +234.2</t>
  </si>
  <si>
    <t>10000089</t>
  </si>
  <si>
    <t>10000114</t>
  </si>
  <si>
    <t>10000661</t>
  </si>
  <si>
    <t>10000491</t>
  </si>
  <si>
    <t>10000457</t>
  </si>
  <si>
    <t>10000025</t>
  </si>
  <si>
    <t>10000603</t>
  </si>
  <si>
    <t>10001276</t>
  </si>
  <si>
    <t>+USD/-EUR 1.1526 20-04-20 (10) +246</t>
  </si>
  <si>
    <t>10000901</t>
  </si>
  <si>
    <t>+USD/-EUR 1.1593 27-04-20 (11) +251</t>
  </si>
  <si>
    <t>10011750</t>
  </si>
  <si>
    <t>+USD/-EUR 1.1595 27-04-20 (10) +252</t>
  </si>
  <si>
    <t>10000897</t>
  </si>
  <si>
    <t>10001094</t>
  </si>
  <si>
    <t>10000351</t>
  </si>
  <si>
    <t>10003009</t>
  </si>
  <si>
    <t>10001503</t>
  </si>
  <si>
    <t>+USD/-EUR 1.16125 27-04-20 (10) +250.5</t>
  </si>
  <si>
    <t>10002850</t>
  </si>
  <si>
    <t>+USD/-EUR 1.16279 27-04-20 (10) +254.9</t>
  </si>
  <si>
    <t>10000896</t>
  </si>
  <si>
    <t>+USD/-EUR 1.1639 27-04-20 (20) +249</t>
  </si>
  <si>
    <t>10011728</t>
  </si>
  <si>
    <t>+USD/-EUR 1.16395 27-04-20 (10) +249.5</t>
  </si>
  <si>
    <t>10001086</t>
  </si>
  <si>
    <t>10002846</t>
  </si>
  <si>
    <t>10000345</t>
  </si>
  <si>
    <t>10011726</t>
  </si>
  <si>
    <t>10002999</t>
  </si>
  <si>
    <t>10000888</t>
  </si>
  <si>
    <t>+USD/-GBP 1.2203 16-01-20 (20) +93</t>
  </si>
  <si>
    <t>10000023</t>
  </si>
  <si>
    <t>+USD/-GBP 1.23142 16-01-20 (20) +93.2</t>
  </si>
  <si>
    <t>10000021</t>
  </si>
  <si>
    <t>+USD/-GBP 1.23165 16-01-20 (12) +92.5</t>
  </si>
  <si>
    <t>+USD/-GBP 1.23453 03-02-20 (20) +71.3</t>
  </si>
  <si>
    <t>10011864</t>
  </si>
  <si>
    <t>+USD/-GBP 1.23637 23-04-20 (10) +97.7</t>
  </si>
  <si>
    <t>10002255</t>
  </si>
  <si>
    <t>10002887</t>
  </si>
  <si>
    <t>10011860</t>
  </si>
  <si>
    <t>+USD/-GBP 1.23675 23-04-20 (11) +97.5</t>
  </si>
  <si>
    <t>10011862</t>
  </si>
  <si>
    <t>+USD/-GBP 1.23785 18-05-20 (10) +88.5</t>
  </si>
  <si>
    <t>10002904</t>
  </si>
  <si>
    <t>10001555</t>
  </si>
  <si>
    <t>10001146</t>
  </si>
  <si>
    <t>10000392</t>
  </si>
  <si>
    <t>10011902</t>
  </si>
  <si>
    <t>10000939</t>
  </si>
  <si>
    <t>10003065</t>
  </si>
  <si>
    <t>10002268</t>
  </si>
  <si>
    <t>+USD/-GBP 1.238 02-03-20 (10) +117</t>
  </si>
  <si>
    <t>10000369</t>
  </si>
  <si>
    <t>+USD/-GBP 1.23814 18-05-20 (12) +88.4</t>
  </si>
  <si>
    <t>10002906</t>
  </si>
  <si>
    <t>10011904</t>
  </si>
  <si>
    <t>+USD/-GBP 1.24427 11-05-20 (10) +102.7</t>
  </si>
  <si>
    <t>10000038</t>
  </si>
  <si>
    <t>10000167</t>
  </si>
  <si>
    <t>10000463</t>
  </si>
  <si>
    <t>10000796</t>
  </si>
  <si>
    <t>10000615</t>
  </si>
  <si>
    <t>10000818</t>
  </si>
  <si>
    <t>10001303</t>
  </si>
  <si>
    <t>10000530</t>
  </si>
  <si>
    <t>10000123</t>
  </si>
  <si>
    <t>10000673</t>
  </si>
  <si>
    <t>+USD/-GBP 1.25345 02-03-20 (20) +117.5</t>
  </si>
  <si>
    <t>10011781</t>
  </si>
  <si>
    <t>+USD/-GBP 1.25355 02-03-20 (10) +118.5</t>
  </si>
  <si>
    <t>10001108</t>
  </si>
  <si>
    <t>10000910</t>
  </si>
  <si>
    <t>10001518</t>
  </si>
  <si>
    <t>10003021</t>
  </si>
  <si>
    <t>+USD/-GBP 1.26118 02-03-20 (10) +117.8</t>
  </si>
  <si>
    <t>10011795</t>
  </si>
  <si>
    <t>10001523</t>
  </si>
  <si>
    <t>10002237</t>
  </si>
  <si>
    <t>10001113</t>
  </si>
  <si>
    <t>10000367</t>
  </si>
  <si>
    <t>10003026</t>
  </si>
  <si>
    <t>10000915</t>
  </si>
  <si>
    <t>+USD/-GBP 1.27965 03-02-20 (10) +116.5</t>
  </si>
  <si>
    <t>10000336</t>
  </si>
  <si>
    <t>10000646</t>
  </si>
  <si>
    <t>+USD/-GBP 1.27965 03-02-20 (12) +116.5</t>
  </si>
  <si>
    <t>10011695</t>
  </si>
  <si>
    <t>+USD/-GBP 1.27965 03-02-20 (20) +116.5</t>
  </si>
  <si>
    <t>10011697</t>
  </si>
  <si>
    <t>+USD/-GBP 1.2817 02-03-20 (12) +117</t>
  </si>
  <si>
    <t>10011739</t>
  </si>
  <si>
    <t>+USD/-GBP 1.2817 02-03-20 (20) +117</t>
  </si>
  <si>
    <t>10011741</t>
  </si>
  <si>
    <t>+USD/-GBP 1.28271 02-03-20 (10) +117.1</t>
  </si>
  <si>
    <t>10003007</t>
  </si>
  <si>
    <t>10000894</t>
  </si>
  <si>
    <t>10001092</t>
  </si>
  <si>
    <t>10011737</t>
  </si>
  <si>
    <t>10000349</t>
  </si>
  <si>
    <t>10002849</t>
  </si>
  <si>
    <t>10001501</t>
  </si>
  <si>
    <t>+USD/-GBP 1.2927 23-04-20 (10) +69</t>
  </si>
  <si>
    <t>10003076</t>
  </si>
  <si>
    <t>10001160</t>
  </si>
  <si>
    <t>10000950</t>
  </si>
  <si>
    <t>10001570</t>
  </si>
  <si>
    <t>10000408</t>
  </si>
  <si>
    <t>+USD/-GBP 1.29325 11-05-20 (10) +74.5</t>
  </si>
  <si>
    <t>10000817</t>
  </si>
  <si>
    <t>10000042</t>
  </si>
  <si>
    <t>+USD/-GBP 1.29476 18-05-20 (12) +77.6</t>
  </si>
  <si>
    <t>10003074</t>
  </si>
  <si>
    <t>+USD/-GBP 1.29555 11-05-20 (10) +75.5</t>
  </si>
  <si>
    <t>10000811</t>
  </si>
  <si>
    <t>+USD/-GBP 1.29565 18-05-20 (12) +73.5</t>
  </si>
  <si>
    <t>10011934</t>
  </si>
  <si>
    <t>+USD/-GBP 1.29577 18-05-20 (10) +77.7</t>
  </si>
  <si>
    <t>10001564</t>
  </si>
  <si>
    <t>10000402</t>
  </si>
  <si>
    <t>10000945</t>
  </si>
  <si>
    <t>10001154</t>
  </si>
  <si>
    <t>+USD/-GBP 1.2989 11-05-20 (10) +49</t>
  </si>
  <si>
    <t>10001589</t>
  </si>
  <si>
    <t>10000471</t>
  </si>
  <si>
    <t>10000967</t>
  </si>
  <si>
    <t>10001175</t>
  </si>
  <si>
    <t>10000626</t>
  </si>
  <si>
    <t>+USD/-GBP 1.30278 11-05-20 (10) +64.8</t>
  </si>
  <si>
    <t>10000208</t>
  </si>
  <si>
    <t>+USD/-JPY 104.527 12-02-20 (10) -144.3</t>
  </si>
  <si>
    <t>10000137</t>
  </si>
  <si>
    <t>+USD/-JPY 104.57 12-02-20 (10) -123</t>
  </si>
  <si>
    <t>10000159</t>
  </si>
  <si>
    <t>+USD/-JPY 106.51 12-02-20 (10) -173</t>
  </si>
  <si>
    <t>10000776</t>
  </si>
  <si>
    <t>10000488</t>
  </si>
  <si>
    <t>10001273</t>
  </si>
  <si>
    <t>10000087</t>
  </si>
  <si>
    <t>10000171</t>
  </si>
  <si>
    <t>10000122</t>
  </si>
  <si>
    <t>10000455</t>
  </si>
  <si>
    <t>10000656</t>
  </si>
  <si>
    <t>10000601</t>
  </si>
  <si>
    <t>10000781</t>
  </si>
  <si>
    <t>+USD/-JPY 106.54 12-02-20 (10) -1.1</t>
  </si>
  <si>
    <t>10000102</t>
  </si>
  <si>
    <t>+USD/-JPY 106.54 26-09-19 (10) -106</t>
  </si>
  <si>
    <t>10001307</t>
  </si>
  <si>
    <t>10000678</t>
  </si>
  <si>
    <t>10000170</t>
  </si>
  <si>
    <t>10000125</t>
  </si>
  <si>
    <t>10000536</t>
  </si>
  <si>
    <t>+USD/-JPY 106.55 12-02-20 (10) -106</t>
  </si>
  <si>
    <t>10000537</t>
  </si>
  <si>
    <t>10000823</t>
  </si>
  <si>
    <t>10000126</t>
  </si>
  <si>
    <t>10000679</t>
  </si>
  <si>
    <t>10001308</t>
  </si>
  <si>
    <t>10000101</t>
  </si>
  <si>
    <t>+USD/-JPY 106.711 12-02-20 (10) -185.9</t>
  </si>
  <si>
    <t>+USD/-JPY 106.733 10-02-20 (12) -183.7</t>
  </si>
  <si>
    <t>10011702</t>
  </si>
  <si>
    <t>+USD/-JPY 106.811 12-02-20 (10) -185.9</t>
  </si>
  <si>
    <t>10000485</t>
  </si>
  <si>
    <t>10001268</t>
  </si>
  <si>
    <t>+USD/-JPY 106.825 10-02-20 (10) -184.5</t>
  </si>
  <si>
    <t>10000878</t>
  </si>
  <si>
    <t>10001488</t>
  </si>
  <si>
    <t>10001077</t>
  </si>
  <si>
    <t>10002991</t>
  </si>
  <si>
    <t>10000339</t>
  </si>
  <si>
    <t>+USD/-JPY 107.03 26-05-20 (10) -135</t>
  </si>
  <si>
    <t>10003082</t>
  </si>
  <si>
    <t>10001576</t>
  </si>
  <si>
    <t>10002277</t>
  </si>
  <si>
    <t>10001164</t>
  </si>
  <si>
    <t>10000414</t>
  </si>
  <si>
    <t>10011936</t>
  </si>
  <si>
    <t>10000956</t>
  </si>
  <si>
    <t>+USD/-JPY 107.05 26-05-20 (12) -135</t>
  </si>
  <si>
    <t>10003084</t>
  </si>
  <si>
    <t>10011938</t>
  </si>
  <si>
    <t>10002917</t>
  </si>
  <si>
    <t>+USD/-JPY 107.18 12-02-20 (10) -176</t>
  </si>
  <si>
    <t>10000494</t>
  </si>
  <si>
    <t>IRS</t>
  </si>
  <si>
    <t>10000000</t>
  </si>
  <si>
    <t>10000002</t>
  </si>
  <si>
    <t/>
  </si>
  <si>
    <t>דולר ניו-זילנד</t>
  </si>
  <si>
    <t>כתר נורבגי</t>
  </si>
  <si>
    <t>רובל רוסי</t>
  </si>
  <si>
    <t>יואן סיני</t>
  </si>
  <si>
    <t>פועלים סהר</t>
  </si>
  <si>
    <t>בנק דיסקונט לישראל בע"מ</t>
  </si>
  <si>
    <t>30111000</t>
  </si>
  <si>
    <t>30011000</t>
  </si>
  <si>
    <t>בנק הפועלים בע"מ</t>
  </si>
  <si>
    <t>34112000</t>
  </si>
  <si>
    <t>30112000</t>
  </si>
  <si>
    <t>30012000</t>
  </si>
  <si>
    <t>בנק לאומי לישראל בע"מ</t>
  </si>
  <si>
    <t>30010000</t>
  </si>
  <si>
    <t>34110000</t>
  </si>
  <si>
    <t>30110000</t>
  </si>
  <si>
    <t>בנק מזרחי טפחות בע"מ</t>
  </si>
  <si>
    <t>30120000</t>
  </si>
  <si>
    <t>יו בנק</t>
  </si>
  <si>
    <t>30026000</t>
  </si>
  <si>
    <t>30395000</t>
  </si>
  <si>
    <t>דירוג פנימי</t>
  </si>
  <si>
    <t>32095000</t>
  </si>
  <si>
    <t>33820000</t>
  </si>
  <si>
    <t>31012000</t>
  </si>
  <si>
    <t>30312000</t>
  </si>
  <si>
    <t>31712000</t>
  </si>
  <si>
    <t>31112000</t>
  </si>
  <si>
    <t>30212000</t>
  </si>
  <si>
    <t>31212000</t>
  </si>
  <si>
    <t>32012000</t>
  </si>
  <si>
    <t>30710000</t>
  </si>
  <si>
    <t>31010000</t>
  </si>
  <si>
    <t>32010000</t>
  </si>
  <si>
    <t>34610000</t>
  </si>
  <si>
    <t>34510000</t>
  </si>
  <si>
    <t>30810000</t>
  </si>
  <si>
    <t>33810000</t>
  </si>
  <si>
    <t>31710000</t>
  </si>
  <si>
    <t>30310000</t>
  </si>
  <si>
    <t>31210000</t>
  </si>
  <si>
    <t>31110000</t>
  </si>
  <si>
    <t>34710000</t>
  </si>
  <si>
    <t>30210000</t>
  </si>
  <si>
    <t>34010000</t>
  </si>
  <si>
    <t>32610000</t>
  </si>
  <si>
    <t>34520000</t>
  </si>
  <si>
    <t>31720000</t>
  </si>
  <si>
    <t>31220000</t>
  </si>
  <si>
    <t>32020000</t>
  </si>
  <si>
    <t>34020000</t>
  </si>
  <si>
    <t>30320000</t>
  </si>
  <si>
    <t>31120000</t>
  </si>
  <si>
    <t>32011000</t>
  </si>
  <si>
    <t>30311000</t>
  </si>
  <si>
    <t>30211000</t>
  </si>
  <si>
    <t>31026000</t>
  </si>
  <si>
    <t>30326000</t>
  </si>
  <si>
    <t>30826000</t>
  </si>
  <si>
    <t>31126000</t>
  </si>
  <si>
    <t>31726000</t>
  </si>
  <si>
    <t>31226000</t>
  </si>
  <si>
    <t>30726000</t>
  </si>
  <si>
    <t>30226000</t>
  </si>
  <si>
    <t>32026000</t>
  </si>
  <si>
    <t>UBS</t>
  </si>
  <si>
    <t>30391000</t>
  </si>
  <si>
    <t>32091000</t>
  </si>
  <si>
    <t>31791000</t>
  </si>
  <si>
    <t>30891000</t>
  </si>
  <si>
    <t>30291000</t>
  </si>
  <si>
    <t>סוויסקי</t>
  </si>
  <si>
    <t>31796000</t>
  </si>
  <si>
    <t>30396000</t>
  </si>
  <si>
    <t>לא</t>
  </si>
  <si>
    <t>AA+</t>
  </si>
  <si>
    <t>שעבוד פוליסות ב.חיים - לא צמוד</t>
  </si>
  <si>
    <t>333360107</t>
  </si>
  <si>
    <t>שעבוד פוליסות ב.חיים - מדד מחירים לצרכן7891</t>
  </si>
  <si>
    <t>333360307</t>
  </si>
  <si>
    <t>כן</t>
  </si>
  <si>
    <t>90148620</t>
  </si>
  <si>
    <t>501400014</t>
  </si>
  <si>
    <t>90148621</t>
  </si>
  <si>
    <t>90148622</t>
  </si>
  <si>
    <t>90148623</t>
  </si>
  <si>
    <t>90148624</t>
  </si>
  <si>
    <t>90150400</t>
  </si>
  <si>
    <t>512475203</t>
  </si>
  <si>
    <t>520300</t>
  </si>
  <si>
    <t>90150520</t>
  </si>
  <si>
    <t>510242670</t>
  </si>
  <si>
    <t>AA</t>
  </si>
  <si>
    <t>14811160</t>
  </si>
  <si>
    <t>512686114</t>
  </si>
  <si>
    <t>14760843</t>
  </si>
  <si>
    <t>11898602</t>
  </si>
  <si>
    <t>513642553</t>
  </si>
  <si>
    <t>11898601</t>
  </si>
  <si>
    <t>11898600</t>
  </si>
  <si>
    <t>11898603</t>
  </si>
  <si>
    <t>11898604</t>
  </si>
  <si>
    <t>11898606</t>
  </si>
  <si>
    <t>11898607</t>
  </si>
  <si>
    <t>11898608</t>
  </si>
  <si>
    <t>11898557</t>
  </si>
  <si>
    <t>11898558</t>
  </si>
  <si>
    <t>11898559</t>
  </si>
  <si>
    <t>472710</t>
  </si>
  <si>
    <t>550236236</t>
  </si>
  <si>
    <t>11898420</t>
  </si>
  <si>
    <t>513326439</t>
  </si>
  <si>
    <t>11898421</t>
  </si>
  <si>
    <t>11898422</t>
  </si>
  <si>
    <t>11896110</t>
  </si>
  <si>
    <t>11898200</t>
  </si>
  <si>
    <t>11898230</t>
  </si>
  <si>
    <t>11898120</t>
  </si>
  <si>
    <t>11898130</t>
  </si>
  <si>
    <t>11898140</t>
  </si>
  <si>
    <t>11898150</t>
  </si>
  <si>
    <t>11898160</t>
  </si>
  <si>
    <t>11898270</t>
  </si>
  <si>
    <t>11898280</t>
  </si>
  <si>
    <t>11898290</t>
  </si>
  <si>
    <t>11896120</t>
  </si>
  <si>
    <t>11898300</t>
  </si>
  <si>
    <t>11898310</t>
  </si>
  <si>
    <t>11898320</t>
  </si>
  <si>
    <t>11898330</t>
  </si>
  <si>
    <t>11898340</t>
  </si>
  <si>
    <t>11898350</t>
  </si>
  <si>
    <t>11898360</t>
  </si>
  <si>
    <t>11898380</t>
  </si>
  <si>
    <t>11898390</t>
  </si>
  <si>
    <t>11898400</t>
  </si>
  <si>
    <t>11896130</t>
  </si>
  <si>
    <t>11898410</t>
  </si>
  <si>
    <t>11896140</t>
  </si>
  <si>
    <t>11896150</t>
  </si>
  <si>
    <t>11896160</t>
  </si>
  <si>
    <t>11898170</t>
  </si>
  <si>
    <t>11898180</t>
  </si>
  <si>
    <t>11898190</t>
  </si>
  <si>
    <t>90145563</t>
  </si>
  <si>
    <t>513708818</t>
  </si>
  <si>
    <t>90150300</t>
  </si>
  <si>
    <t>513927285</t>
  </si>
  <si>
    <t>550236079</t>
  </si>
  <si>
    <t>40999</t>
  </si>
  <si>
    <t>550236087</t>
  </si>
  <si>
    <t>95350502</t>
  </si>
  <si>
    <t>550236269</t>
  </si>
  <si>
    <t>95350101</t>
  </si>
  <si>
    <t>550236244</t>
  </si>
  <si>
    <t>95350102</t>
  </si>
  <si>
    <t>95350202</t>
  </si>
  <si>
    <t>550236228</t>
  </si>
  <si>
    <t>95350201</t>
  </si>
  <si>
    <t>95350301</t>
  </si>
  <si>
    <t>550236210</t>
  </si>
  <si>
    <t>95350302</t>
  </si>
  <si>
    <t>95350401</t>
  </si>
  <si>
    <t>550236251</t>
  </si>
  <si>
    <t>95350402</t>
  </si>
  <si>
    <t>95350501</t>
  </si>
  <si>
    <t>514153105</t>
  </si>
  <si>
    <t>512562422</t>
  </si>
  <si>
    <t>458870</t>
  </si>
  <si>
    <t>458869</t>
  </si>
  <si>
    <t>520021171</t>
  </si>
  <si>
    <t>90840002</t>
  </si>
  <si>
    <t>513869347</t>
  </si>
  <si>
    <t>90840004</t>
  </si>
  <si>
    <t>90840006</t>
  </si>
  <si>
    <t>90840008</t>
  </si>
  <si>
    <t>90840010</t>
  </si>
  <si>
    <t>90840012</t>
  </si>
  <si>
    <t>90840013</t>
  </si>
  <si>
    <t>90840014</t>
  </si>
  <si>
    <t>90840000</t>
  </si>
  <si>
    <t>14760844</t>
  </si>
  <si>
    <t>A+</t>
  </si>
  <si>
    <t>90136004</t>
  </si>
  <si>
    <t>513000877</t>
  </si>
  <si>
    <t>90143221</t>
  </si>
  <si>
    <t>515170611</t>
  </si>
  <si>
    <t>90136001</t>
  </si>
  <si>
    <t>90136005</t>
  </si>
  <si>
    <t>90136035</t>
  </si>
  <si>
    <t>90136025</t>
  </si>
  <si>
    <t>90136003</t>
  </si>
  <si>
    <t>90136002</t>
  </si>
  <si>
    <t>470540</t>
  </si>
  <si>
    <t>520039876</t>
  </si>
  <si>
    <t>484097</t>
  </si>
  <si>
    <t>523632</t>
  </si>
  <si>
    <t>524747</t>
  </si>
  <si>
    <t>465782</t>
  </si>
  <si>
    <t>467404</t>
  </si>
  <si>
    <t>545876</t>
  </si>
  <si>
    <t>91102700</t>
  </si>
  <si>
    <t>512705153</t>
  </si>
  <si>
    <t>A</t>
  </si>
  <si>
    <t>91102701</t>
  </si>
  <si>
    <t>84666730</t>
  </si>
  <si>
    <t>513846667</t>
  </si>
  <si>
    <t>91040003</t>
  </si>
  <si>
    <t>91040006</t>
  </si>
  <si>
    <t>91040009</t>
  </si>
  <si>
    <t>66679</t>
  </si>
  <si>
    <t>91040011</t>
  </si>
  <si>
    <t>455954</t>
  </si>
  <si>
    <t>515267953</t>
  </si>
  <si>
    <t>91102799</t>
  </si>
  <si>
    <t>91102798</t>
  </si>
  <si>
    <t>414968</t>
  </si>
  <si>
    <t>514507532</t>
  </si>
  <si>
    <t>90145980</t>
  </si>
  <si>
    <t>520025818</t>
  </si>
  <si>
    <t>514406776</t>
  </si>
  <si>
    <t>487742</t>
  </si>
  <si>
    <t>90240690</t>
  </si>
  <si>
    <t>514566009</t>
  </si>
  <si>
    <t>90240692</t>
  </si>
  <si>
    <t>90240693</t>
  </si>
  <si>
    <t>90240694</t>
  </si>
  <si>
    <t>90240695</t>
  </si>
  <si>
    <t>90240696</t>
  </si>
  <si>
    <t>90240697</t>
  </si>
  <si>
    <t>90240790</t>
  </si>
  <si>
    <t>90240792</t>
  </si>
  <si>
    <t>90240793</t>
  </si>
  <si>
    <t>90240794</t>
  </si>
  <si>
    <t>90240795</t>
  </si>
  <si>
    <t>90240796</t>
  </si>
  <si>
    <t>90240797</t>
  </si>
  <si>
    <t>482154</t>
  </si>
  <si>
    <t>510033822</t>
  </si>
  <si>
    <t>482153</t>
  </si>
  <si>
    <t>90839511</t>
  </si>
  <si>
    <t>513862649</t>
  </si>
  <si>
    <t>90839541</t>
  </si>
  <si>
    <t>90839542</t>
  </si>
  <si>
    <t>90839544</t>
  </si>
  <si>
    <t>90839545</t>
  </si>
  <si>
    <t>90839546</t>
  </si>
  <si>
    <t>90839547</t>
  </si>
  <si>
    <t>90839548</t>
  </si>
  <si>
    <t>90839550</t>
  </si>
  <si>
    <t>90839512</t>
  </si>
  <si>
    <t>90839513</t>
  </si>
  <si>
    <t>90839515</t>
  </si>
  <si>
    <t>90839516</t>
  </si>
  <si>
    <t>90839517</t>
  </si>
  <si>
    <t>90839518</t>
  </si>
  <si>
    <t>90839519</t>
  </si>
  <si>
    <t>90839520</t>
  </si>
  <si>
    <t>84666732</t>
  </si>
  <si>
    <t>513926857</t>
  </si>
  <si>
    <t>90320004</t>
  </si>
  <si>
    <t>550255400</t>
  </si>
  <si>
    <t>90310010</t>
  </si>
  <si>
    <t>90310002</t>
  </si>
  <si>
    <t>90310003</t>
  </si>
  <si>
    <t>90310004</t>
  </si>
  <si>
    <t>90310001</t>
  </si>
  <si>
    <t>90310005</t>
  </si>
  <si>
    <t>90310006</t>
  </si>
  <si>
    <t>90310008</t>
  </si>
  <si>
    <t>90310009</t>
  </si>
  <si>
    <t>90310007</t>
  </si>
  <si>
    <t>90145362</t>
  </si>
  <si>
    <t>514496660</t>
  </si>
  <si>
    <t>90141407</t>
  </si>
  <si>
    <t>514874155</t>
  </si>
  <si>
    <t>Baa1.il</t>
  </si>
  <si>
    <t>90800100</t>
  </si>
  <si>
    <t>D</t>
  </si>
  <si>
    <t>9912270</t>
  </si>
  <si>
    <t>516020633</t>
  </si>
  <si>
    <t>510381601</t>
  </si>
  <si>
    <t>515154565</t>
  </si>
  <si>
    <t>508506</t>
  </si>
  <si>
    <t>90240951</t>
  </si>
  <si>
    <t>90240952</t>
  </si>
  <si>
    <t>90240953</t>
  </si>
  <si>
    <t>90240950</t>
  </si>
  <si>
    <t>67859</t>
  </si>
  <si>
    <t>493038</t>
  </si>
  <si>
    <t>66624</t>
  </si>
  <si>
    <t>535150</t>
  </si>
  <si>
    <t>483880</t>
  </si>
  <si>
    <t>508309</t>
  </si>
  <si>
    <t>464740</t>
  </si>
  <si>
    <t>491862</t>
  </si>
  <si>
    <t>491863</t>
  </si>
  <si>
    <t>491864</t>
  </si>
  <si>
    <t>469140</t>
  </si>
  <si>
    <t>72808</t>
  </si>
  <si>
    <t>475042</t>
  </si>
  <si>
    <t>491469</t>
  </si>
  <si>
    <t>487447</t>
  </si>
  <si>
    <t>487557</t>
  </si>
  <si>
    <t>487556</t>
  </si>
  <si>
    <t>471677</t>
  </si>
  <si>
    <t>95004002</t>
  </si>
  <si>
    <t>95004003</t>
  </si>
  <si>
    <t>95004004</t>
  </si>
  <si>
    <t>521872</t>
  </si>
  <si>
    <t>474437</t>
  </si>
  <si>
    <t>474436</t>
  </si>
  <si>
    <t>אדנים 2022 6.2%</t>
  </si>
  <si>
    <t>7252844</t>
  </si>
  <si>
    <t>אדנים 2028 5.65%</t>
  </si>
  <si>
    <t>7252851</t>
  </si>
  <si>
    <t>בנק הפועלים 6</t>
  </si>
  <si>
    <t>6626253</t>
  </si>
  <si>
    <t>בנק הפועלים פקדון</t>
  </si>
  <si>
    <t>6620405</t>
  </si>
  <si>
    <t>בנק מזרחי 5.51% 5/2023</t>
  </si>
  <si>
    <t>טפחות פקדון 2029 5.75%</t>
  </si>
  <si>
    <t>6682264</t>
  </si>
  <si>
    <t>משכן 2021 5.25%</t>
  </si>
  <si>
    <t>6477178</t>
  </si>
  <si>
    <t>משכן 2028 5.6%</t>
  </si>
  <si>
    <t>6477574</t>
  </si>
  <si>
    <t>פועלים 2024 5.1%</t>
  </si>
  <si>
    <t>6620264</t>
  </si>
  <si>
    <t>פועלים 26/5/2018 5</t>
  </si>
  <si>
    <t>6626394</t>
  </si>
  <si>
    <t>פועלים פקדון 5.05%</t>
  </si>
  <si>
    <t>6620447</t>
  </si>
  <si>
    <t>פועלים פקדון 5.05% 2027</t>
  </si>
  <si>
    <t>6620512</t>
  </si>
  <si>
    <t>אוצר השלטון 2022 6.5%</t>
  </si>
  <si>
    <t>6396220</t>
  </si>
  <si>
    <t>אוצר השלטון 2023 6.2%</t>
  </si>
  <si>
    <t>6396329</t>
  </si>
  <si>
    <t>ירושלים 2022 6.3%</t>
  </si>
  <si>
    <t>7265499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</si>
  <si>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</si>
  <si>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</si>
  <si>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</si>
  <si>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</si>
  <si>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</si>
  <si>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</si>
  <si>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</si>
  <si>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</si>
  <si>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</si>
  <si>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</si>
  <si>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</si>
  <si>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</si>
  <si>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</si>
  <si>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</si>
  <si>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</si>
  <si>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</si>
  <si>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</si>
  <si>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</si>
  <si>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</si>
  <si>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</si>
  <si>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</si>
  <si>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</si>
  <si>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</si>
  <si>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</si>
  <si>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</si>
  <si>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</si>
  <si>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מתקן ראשל'צ</t>
  </si>
  <si>
    <t>סחרוב 12, ראשון לציון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</si>
  <si>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</si>
  <si>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</si>
  <si>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</si>
  <si>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</si>
  <si>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</si>
  <si>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</si>
  <si>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רוטשילד 1 תא</t>
  </si>
  <si>
    <t>רוטשילד 1, תל אביב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</si>
  <si>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</si>
  <si>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</si>
  <si>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</si>
  <si>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</si>
  <si>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</si>
  <si>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</si>
  <si>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</si>
  <si>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</si>
  <si>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</si>
  <si>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</si>
  <si>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</si>
  <si>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</si>
  <si>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</si>
  <si>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</si>
  <si>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</si>
  <si>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</si>
  <si>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</si>
  <si>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</si>
  <si>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</si>
  <si>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</si>
  <si>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אלביט נתניה - עלות</t>
  </si>
  <si>
    <t>המחשב 2, איזור תעשיה ספיר, נתניה</t>
  </si>
  <si>
    <t>נדלן בית גהה</t>
  </si>
  <si>
    <t>אפעל 15, קריית אריה, פתח תקוה</t>
  </si>
  <si>
    <t>נדלן מגדלי הסיבים פת-עלות-לא מניב</t>
  </si>
  <si>
    <t>נדלן פסגות ירושלים</t>
  </si>
  <si>
    <t>מרכז מסחרי, שכונת רוממה, ירושלים</t>
  </si>
  <si>
    <t>נדלן אחד העם 56 ת"א</t>
  </si>
  <si>
    <t>אחד העם 56, תל אביב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</si>
  <si>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</si>
  <si>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</si>
  <si>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</si>
  <si>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</si>
  <si>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קרדן אן.וי אגח ב חש 2/18</t>
  </si>
  <si>
    <t>1143270</t>
  </si>
  <si>
    <t>דיסקונט שטרי הון נדחים  סדב</t>
  </si>
  <si>
    <t>דרך ארץ   חוב נחות</t>
  </si>
  <si>
    <t>90150100</t>
  </si>
  <si>
    <t>90150200</t>
  </si>
  <si>
    <t>Citymark Building*</t>
  </si>
  <si>
    <t>סה"כ יתרות התחייבות להשקעה</t>
  </si>
  <si>
    <t>Accelmed growth partners</t>
  </si>
  <si>
    <t>Accelmed medical</t>
  </si>
  <si>
    <t>ANATOMY 2</t>
  </si>
  <si>
    <t>ANATOMY I</t>
  </si>
  <si>
    <t>Enlight</t>
  </si>
  <si>
    <t>FIMI 6</t>
  </si>
  <si>
    <t>Fortissimo Capital Fund I - makefet</t>
  </si>
  <si>
    <t>Fortissimo Capital Fund III</t>
  </si>
  <si>
    <t>Helios Renewable Energy 1</t>
  </si>
  <si>
    <t>גורם 111</t>
  </si>
  <si>
    <t>גורם 112</t>
  </si>
  <si>
    <t>NOY 2 co-investment Ashalim plot A</t>
  </si>
  <si>
    <t>NOY 2 infra &amp; energy investment LP</t>
  </si>
  <si>
    <t>Orbimed  II</t>
  </si>
  <si>
    <t>Orbimed Israel Partners I</t>
  </si>
  <si>
    <t>Reality III</t>
  </si>
  <si>
    <t>Shamrock Israel Growth I</t>
  </si>
  <si>
    <t>Sky I</t>
  </si>
  <si>
    <t>Sky II</t>
  </si>
  <si>
    <t>sky III</t>
  </si>
  <si>
    <t>tene growth capital IV</t>
  </si>
  <si>
    <t>Tene Growth II- Qnergy</t>
  </si>
  <si>
    <t>Tene Growth III</t>
  </si>
  <si>
    <t>גורם 146</t>
  </si>
  <si>
    <t>גורם 151</t>
  </si>
  <si>
    <t>גורם 80</t>
  </si>
  <si>
    <t>גורם 37</t>
  </si>
  <si>
    <t>גורם 98</t>
  </si>
  <si>
    <t>גורם 105</t>
  </si>
  <si>
    <t>גורם 104</t>
  </si>
  <si>
    <t>גורם 43</t>
  </si>
  <si>
    <t>סה"כ בחו"ל</t>
  </si>
  <si>
    <t>ACE IV</t>
  </si>
  <si>
    <t xml:space="preserve">ADLS </t>
  </si>
  <si>
    <t>ADLS  co-inv</t>
  </si>
  <si>
    <t>Advent</t>
  </si>
  <si>
    <t>apollo  II</t>
  </si>
  <si>
    <t>Arclight Energy Partners Fund VII L.P</t>
  </si>
  <si>
    <t>ARES private credit solutions</t>
  </si>
  <si>
    <t>Ares Special Situations Fund IV</t>
  </si>
  <si>
    <t>Argan Capital L.P</t>
  </si>
  <si>
    <t>Avista Capital Partners L.P</t>
  </si>
  <si>
    <t>Blackstone RE VIII</t>
  </si>
  <si>
    <t>Bluebay SLFI</t>
  </si>
  <si>
    <t>גורם 137</t>
  </si>
  <si>
    <t>Brookfield  RE  II</t>
  </si>
  <si>
    <t>BROOKFIELD HSO CO-INVEST L.P</t>
  </si>
  <si>
    <t>brookfield III F3</t>
  </si>
  <si>
    <t>Crescent mezzanine VII</t>
  </si>
  <si>
    <t>EC1 ADLS  co-inv</t>
  </si>
  <si>
    <t>EC2 ADLS  co-inv</t>
  </si>
  <si>
    <t>גורם 148</t>
  </si>
  <si>
    <t>Fortissimo Capital Fund II</t>
  </si>
  <si>
    <t>Gavea III</t>
  </si>
  <si>
    <t>Gavea IV</t>
  </si>
  <si>
    <t>GLOBAL INFRASTRUCTURE PARTNERS IV</t>
  </si>
  <si>
    <t>Graph Tech Brookfield</t>
  </si>
  <si>
    <t>גורם 143</t>
  </si>
  <si>
    <t>harbourvest DOVER</t>
  </si>
  <si>
    <t>HARBOURVEST pamlico</t>
  </si>
  <si>
    <t>harbourvest part' co inv fund IV (Tranche B)</t>
  </si>
  <si>
    <t>HARBOURVEST project Celtics</t>
  </si>
  <si>
    <t>HARBOURVEST incline</t>
  </si>
  <si>
    <t>harbourvest ח-ן מנוהל</t>
  </si>
  <si>
    <t>גורם 125</t>
  </si>
  <si>
    <t>ICG SDP III</t>
  </si>
  <si>
    <t>ICGL V</t>
  </si>
  <si>
    <t>גורם 138</t>
  </si>
  <si>
    <t>infrared infrastructure fund v</t>
  </si>
  <si>
    <t>Israel Cleantech Ventures II</t>
  </si>
  <si>
    <t>JCI Power Solut</t>
  </si>
  <si>
    <t>JP Morgan IIF - עמיתים</t>
  </si>
  <si>
    <t>Kartesia Credit Opportunities IV SCS</t>
  </si>
  <si>
    <t>Kartesia Credit Opportunities V</t>
  </si>
  <si>
    <t>KELSO INVESTMENT ASSOCIATES X - HARB B</t>
  </si>
  <si>
    <t>KLIRMARK III</t>
  </si>
  <si>
    <t>Klirmark Opportunity I</t>
  </si>
  <si>
    <t>Klirmark Opportunity II</t>
  </si>
  <si>
    <t>KOTAK- CIIF I</t>
  </si>
  <si>
    <t>KSO I</t>
  </si>
  <si>
    <t>meridiam III</t>
  </si>
  <si>
    <t>Migdal-HarbourVes project Draco</t>
  </si>
  <si>
    <t>Migdal-HarbourVest 2016 Fund L.P. (Tranche B)</t>
  </si>
  <si>
    <t>Migdal-HarbourVest Project Saxa</t>
  </si>
  <si>
    <t>גורם 149</t>
  </si>
  <si>
    <t>גורם 142</t>
  </si>
  <si>
    <t>Olympus Capital Asia III L.P</t>
  </si>
  <si>
    <t>Patria VI</t>
  </si>
  <si>
    <t>Permira</t>
  </si>
  <si>
    <t>PERMIRA CREDIT SOLUTIONS IV</t>
  </si>
  <si>
    <t>PERMIRA VII PCS</t>
  </si>
  <si>
    <t>PGCO IV Co-mingled Fund SCSP</t>
  </si>
  <si>
    <t>גורם 128</t>
  </si>
  <si>
    <t>גורם 124</t>
  </si>
  <si>
    <t>Reality IV</t>
  </si>
  <si>
    <t>Rhone Capital Partners V</t>
  </si>
  <si>
    <t>גורם 139</t>
  </si>
  <si>
    <t>Rothschild Real Estate</t>
  </si>
  <si>
    <t>Selene -mak</t>
  </si>
  <si>
    <t>Silverfleet II</t>
  </si>
  <si>
    <t>גורם 87</t>
  </si>
  <si>
    <t>SVB IX</t>
  </si>
  <si>
    <t>SVB VIII</t>
  </si>
  <si>
    <t xml:space="preserve">TDLIV </t>
  </si>
  <si>
    <t>Tene Growth II</t>
  </si>
  <si>
    <t>THOMA BRAVO XII</t>
  </si>
  <si>
    <t>TPG ASIA VII L.P</t>
  </si>
  <si>
    <t>Trilantic capital partners V</t>
  </si>
  <si>
    <t>VICTORIA I</t>
  </si>
  <si>
    <t>Vintage Fund of Funds (access) V</t>
  </si>
  <si>
    <t>Vintage IV Migdal LP</t>
  </si>
  <si>
    <t>Vintage Migdal Co-investment</t>
  </si>
  <si>
    <t>VINTAGE MIGDAL CO-INVESTMENT II LP</t>
  </si>
  <si>
    <t>Viola PE II LP</t>
  </si>
  <si>
    <t>Warburg Pincus China I</t>
  </si>
  <si>
    <t>waterton</t>
  </si>
  <si>
    <t xml:space="preserve">WSREDII </t>
  </si>
  <si>
    <t>גורם 119</t>
  </si>
  <si>
    <t>מובטחות משכנתא - גורם 01</t>
  </si>
  <si>
    <t>בבטחונות אחרים - גורם 07</t>
  </si>
  <si>
    <t>בבטחונות אחרים - גורם 17</t>
  </si>
  <si>
    <t>בבטחונות אחרים - גורם 26</t>
  </si>
  <si>
    <t>בבטחונות אחרים - גורם 29</t>
  </si>
  <si>
    <t>בבטחונות אחרים - גורם 30</t>
  </si>
  <si>
    <t>בבטחונות אחרים - גורם 33</t>
  </si>
  <si>
    <t>בבטחונות אחרים - גורם 35</t>
  </si>
  <si>
    <t>בבטחונות אחרים - גורם 37</t>
  </si>
  <si>
    <t>בבטחונות אחרים - גורם 38</t>
  </si>
  <si>
    <t>בבטחונות אחרים - גורם 40</t>
  </si>
  <si>
    <t>בבטחונות אחרים - גורם 41</t>
  </si>
  <si>
    <t>בבטחונות אחרים - גורם 43</t>
  </si>
  <si>
    <t>בבטחונות אחרים - גורם 47</t>
  </si>
  <si>
    <t>בבטחונות אחרים - גורם 80</t>
  </si>
  <si>
    <t>בבטחונות אחרים - גורם 7</t>
  </si>
  <si>
    <t>בבטחונות אחרים - גורם 94</t>
  </si>
  <si>
    <t>בבטחונות אחרים - גורם 111</t>
  </si>
  <si>
    <t>בבטחונות אחרים - גורם 69</t>
  </si>
  <si>
    <t>בבטחונות אחרים - גורם 63</t>
  </si>
  <si>
    <t>בבטחונות אחרים - גורם 64</t>
  </si>
  <si>
    <t>בבטחונות אחרים - גורם 147</t>
  </si>
  <si>
    <t>בבטחונות אחרים - גורם 105</t>
  </si>
  <si>
    <t>בבטחונות אחרים - גורם 62</t>
  </si>
  <si>
    <t>בבטחונות אחרים - גורם 76</t>
  </si>
  <si>
    <t>בבטחונות אחרים - גורם 81</t>
  </si>
  <si>
    <t>בבטחונות אחרים - גורם 96</t>
  </si>
  <si>
    <t>בבטחונות אחרים - גורם 129</t>
  </si>
  <si>
    <t>בבטחונות אחרים - גורם 98*</t>
  </si>
  <si>
    <t>בבטחונות אחרים - גורם 89</t>
  </si>
  <si>
    <t>בבטחונות אחרים - גורם 78</t>
  </si>
  <si>
    <t>בבטחונות אחרים - גורם 77</t>
  </si>
  <si>
    <t>בבטחונות אחרים - גורם 103</t>
  </si>
  <si>
    <t>בבטחונות אחרים - גורם 130</t>
  </si>
  <si>
    <t>בבטחונות אחרים - גורם 104</t>
  </si>
  <si>
    <t>בבטחונות אחרים - גורם 90</t>
  </si>
  <si>
    <t>בבטחונות אחרים - גורם 70</t>
  </si>
  <si>
    <t>בבטחונות אחרים - גורם 14*</t>
  </si>
  <si>
    <t>בבטחונות אחרים - גורם 152</t>
  </si>
  <si>
    <t>בבטחונות אחרים - גורם 144</t>
  </si>
  <si>
    <t>בבטחונות אחרים - גורם 61</t>
  </si>
  <si>
    <t>בבטחונות אחרים - גורם 115*</t>
  </si>
  <si>
    <t>בבטחונות אחרים - גורם 119</t>
  </si>
  <si>
    <t>בבטחונות אחרים - גורם 120</t>
  </si>
  <si>
    <t>בבטחונות אחרים - גורם 132</t>
  </si>
  <si>
    <t>בבטחונות אחרים - גורם 108</t>
  </si>
  <si>
    <t>בבטחונות אחרים - גורם 102</t>
  </si>
  <si>
    <t>בבטחונות אחרים - גורם 131</t>
  </si>
  <si>
    <t>בבטחונות אחרים - גורם 106</t>
  </si>
  <si>
    <t>בבטחונות אחרים - גורם 84</t>
  </si>
  <si>
    <t>בבטחונות אחרים - גורם 117</t>
  </si>
  <si>
    <t>בבטחונות אחרים - גורם 86</t>
  </si>
  <si>
    <t>בבטחונות אחרים - גורם 133</t>
  </si>
  <si>
    <t>בבטחונות אחרים - גורם 137</t>
  </si>
  <si>
    <t>בבטחונות אחרים - גורם 141</t>
  </si>
  <si>
    <t>בבטחונות אחרים - גורם 121</t>
  </si>
  <si>
    <t>בבטחונות אחרים - גורם 97</t>
  </si>
  <si>
    <t>בבטחונות אחרים - גורם 110</t>
  </si>
  <si>
    <t>בבטחונות אחרים - גורם 140</t>
  </si>
  <si>
    <t>בבטחונות אחרים - גורם 148</t>
  </si>
  <si>
    <t>בבטחונות אחרים - גורם 126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</si>
  <si>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</si>
  <si>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</si>
  <si>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</si>
  <si>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</si>
  <si>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112</t>
  </si>
  <si>
    <t>בבטחונות אחרים - גורם 107</t>
  </si>
  <si>
    <t>בבטחונות אחרים - גורם 88</t>
  </si>
  <si>
    <t>בבטחונות אחרים - גורם 122</t>
  </si>
  <si>
    <t>בבטחונות אחרים - גורם 149</t>
  </si>
  <si>
    <t>בבטחונות אחרים - גורם 142</t>
  </si>
  <si>
    <t>בבטחונות אחרים - גורם 127</t>
  </si>
  <si>
    <t>בבטחונות אחרים - גורם 91</t>
  </si>
  <si>
    <t>בבטחונות אחרים - גורם 101</t>
  </si>
  <si>
    <t>בבטחונות אחרים - גורם 134</t>
  </si>
  <si>
    <t>בבטחונות אחרים - גורם 124</t>
  </si>
  <si>
    <t>בבטחונות אחרים - גורם 135</t>
  </si>
  <si>
    <t>בבטחונות אחרים - גורם 123</t>
  </si>
  <si>
    <t>בבטחונות אחרים - גורם 139</t>
  </si>
  <si>
    <t>בבטחונות אחרים - גורם 79</t>
  </si>
  <si>
    <t>בבטחונות אחרים - גורם 87</t>
  </si>
  <si>
    <t>בבטחונות אחרים - גורם 146</t>
  </si>
  <si>
    <t>גורם 144</t>
  </si>
  <si>
    <t>פח"ק/פר"י</t>
  </si>
  <si>
    <t>35195000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</si>
</sst>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  <numFmt numFmtId="167" formatCode="#,##0.00%"/>
    <numFmt numFmtId="168" formatCode="#,##0.0000"/>
    <numFmt numFmtId="169" formatCode="0.0000"/>
    <numFmt numFmtId="170" formatCode="_ * #,##0_ ;_ * \-#,##0_ ;_ * &quot;-&quot;??_ ;_ @_ "/>
    <numFmt numFmtId="171" formatCode="dd/mm/yyyy;@"/>
  </numFmts>
  <fonts count="46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sz val="10"/>
      <name val="Arial"/>
      <family val="2"/>
      <scheme val="minor"/>
    </font>
    <font>
      <sz val="11"/>
      <color rgb="FF000000"/>
      <name val="Arial"/>
      <family val="2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u/>
      <sz val="9.35"/>
      <color theme="10"/>
      <name val="Arial"/>
      <family val="2"/>
      <charset val="177"/>
    </font>
    <font>
      <sz val="11"/>
      <color indexed="8"/>
      <name val="Arial"/>
      <family val="2"/>
      <charset val="177"/>
    </font>
    <font>
      <sz val="11"/>
      <color rgb="FF000000"/>
      <name val="Arial"/>
      <family val="2"/>
      <charset val="177"/>
      <scheme val="minor"/>
    </font>
    <font>
      <u/>
      <sz val="9.35"/>
      <color rgb="FF0000FF"/>
      <name val="Arial"/>
      <family val="2"/>
      <charset val="177"/>
      <scheme val="minor"/>
    </font>
    <font>
      <sz val="11"/>
      <color indexed="8"/>
      <name val="Calibri"/>
      <family val="2"/>
    </font>
    <font>
      <b/>
      <sz val="11"/>
      <color rgb="FF00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</fills>
  <borders count="3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16798">
    <xf numFmtId="0" fontId="0" fillId="0" borderId="0"/>
    <xf numFmtId="164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0" fillId="0" borderId="0"/>
    <xf numFmtId="0" fontId="28" fillId="0" borderId="0"/>
    <xf numFmtId="0" fontId="5" fillId="0" borderId="0"/>
    <xf numFmtId="9" fontId="28" fillId="0" borderId="0" applyFont="0" applyFill="0" applyBorder="0" applyAlignment="0" applyProtection="0"/>
    <xf numFmtId="166" fontId="16" fillId="0" borderId="0" applyFill="0" applyBorder="0" applyProtection="0">
      <alignment horizontal="right"/>
    </xf>
    <xf numFmtId="166" fontId="17" fillId="0" borderId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  <xf numFmtId="16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3" fillId="0" borderId="0"/>
    <xf numFmtId="0" fontId="4" fillId="0" borderId="0"/>
    <xf numFmtId="164" fontId="4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2" fillId="0" borderId="0"/>
    <xf numFmtId="0" fontId="4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2" borderId="0" applyNumberFormat="0" applyBorder="0" applyAlignment="0" applyProtection="0"/>
    <xf numFmtId="0" fontId="44" fillId="35" borderId="0" applyNumberFormat="0" applyBorder="0" applyAlignment="0" applyProtection="0"/>
    <xf numFmtId="0" fontId="44" fillId="3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37"/>
    <xf numFmtId="0" fontId="5" fillId="0" borderId="37"/>
    <xf numFmtId="0" fontId="5" fillId="0" borderId="37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37"/>
    <xf numFmtId="0" fontId="5" fillId="0" borderId="37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0" fontId="5" fillId="0" borderId="37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3" fillId="10" borderId="35" applyNumberFormat="0" applyFont="0" applyAlignment="0" applyProtection="0"/>
    <xf numFmtId="0" fontId="5" fillId="0" borderId="37"/>
    <xf numFmtId="0" fontId="5" fillId="0" borderId="37"/>
    <xf numFmtId="0" fontId="5" fillId="0" borderId="37"/>
    <xf numFmtId="0" fontId="5" fillId="0" borderId="37"/>
    <xf numFmtId="0" fontId="33" fillId="0" borderId="0"/>
    <xf numFmtId="0" fontId="5" fillId="0" borderId="0"/>
    <xf numFmtId="164" fontId="3" fillId="0" borderId="0" applyFont="0" applyFill="0" applyBorder="0" applyAlignment="0" applyProtection="0"/>
    <xf numFmtId="0" fontId="3" fillId="0" borderId="0"/>
    <xf numFmtId="166" fontId="17" fillId="0" borderId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7" fillId="9" borderId="33" applyNumberFormat="0" applyAlignment="0" applyProtection="0"/>
    <xf numFmtId="0" fontId="35" fillId="8" borderId="33" applyNumberFormat="0" applyAlignment="0" applyProtection="0"/>
    <xf numFmtId="0" fontId="36" fillId="9" borderId="34" applyNumberFormat="0" applyAlignment="0" applyProtection="0"/>
    <xf numFmtId="0" fontId="38" fillId="0" borderId="36" applyNumberFormat="0" applyFill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81">
    <xf numFmtId="0" fontId="0" fillId="0" borderId="0" xfId="0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right" readingOrder="2"/>
    </xf>
    <xf numFmtId="0" fontId="8" fillId="0" borderId="0" xfId="0" applyFont="1" applyAlignment="1">
      <alignment horizontal="center" readingOrder="2"/>
    </xf>
    <xf numFmtId="0" fontId="8" fillId="0" borderId="0" xfId="7" applyFont="1" applyAlignment="1">
      <alignment horizontal="right"/>
    </xf>
    <xf numFmtId="0" fontId="8" fillId="0" borderId="0" xfId="7" applyFont="1" applyAlignment="1">
      <alignment horizontal="center"/>
    </xf>
    <xf numFmtId="0" fontId="10" fillId="0" borderId="0" xfId="7" applyFont="1" applyAlignment="1">
      <alignment horizontal="center" vertical="center" wrapText="1"/>
    </xf>
    <xf numFmtId="0" fontId="12" fillId="0" borderId="0" xfId="7" applyFont="1" applyAlignment="1">
      <alignment horizontal="center" wrapText="1"/>
    </xf>
    <xf numFmtId="0" fontId="19" fillId="0" borderId="0" xfId="7" applyFont="1" applyAlignment="1">
      <alignment horizontal="justify" readingOrder="2"/>
    </xf>
    <xf numFmtId="0" fontId="15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wrapText="1"/>
    </xf>
    <xf numFmtId="49" fontId="9" fillId="2" borderId="2" xfId="0" applyNumberFormat="1" applyFont="1" applyFill="1" applyBorder="1" applyAlignment="1">
      <alignment horizontal="center" wrapText="1"/>
    </xf>
    <xf numFmtId="49" fontId="9" fillId="2" borderId="3" xfId="0" applyNumberFormat="1" applyFont="1" applyFill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49" fontId="18" fillId="2" borderId="1" xfId="7" applyNumberFormat="1" applyFont="1" applyFill="1" applyBorder="1" applyAlignment="1">
      <alignment horizontal="center" vertical="center" wrapText="1" readingOrder="2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0" fontId="13" fillId="2" borderId="2" xfId="7" applyFont="1" applyFill="1" applyBorder="1" applyAlignment="1">
      <alignment horizontal="center" vertical="center" wrapText="1"/>
    </xf>
    <xf numFmtId="0" fontId="13" fillId="2" borderId="3" xfId="7" applyFont="1" applyFill="1" applyBorder="1" applyAlignment="1">
      <alignment horizontal="center" vertical="center" wrapText="1"/>
    </xf>
    <xf numFmtId="49" fontId="9" fillId="2" borderId="3" xfId="7" applyNumberFormat="1" applyFont="1" applyFill="1" applyBorder="1" applyAlignment="1">
      <alignment horizontal="center" wrapText="1"/>
    </xf>
    <xf numFmtId="0" fontId="18" fillId="2" borderId="1" xfId="7" applyNumberFormat="1" applyFont="1" applyFill="1" applyBorder="1" applyAlignment="1">
      <alignment horizontal="right" vertical="center" wrapText="1" indent="1"/>
    </xf>
    <xf numFmtId="49" fontId="18" fillId="2" borderId="1" xfId="7" applyNumberFormat="1" applyFont="1" applyFill="1" applyBorder="1" applyAlignment="1">
      <alignment horizontal="right" vertical="center" wrapText="1" indent="3" readingOrder="2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13" fillId="2" borderId="2" xfId="0" applyNumberFormat="1" applyFont="1" applyFill="1" applyBorder="1" applyAlignment="1">
      <alignment horizontal="center" vertical="center" wrapText="1"/>
    </xf>
    <xf numFmtId="3" fontId="13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wrapText="1"/>
    </xf>
    <xf numFmtId="0" fontId="9" fillId="2" borderId="4" xfId="7" applyFont="1" applyFill="1" applyBorder="1" applyAlignment="1">
      <alignment horizontal="center" vertical="center" wrapText="1"/>
    </xf>
    <xf numFmtId="49" fontId="18" fillId="2" borderId="5" xfId="7" applyNumberFormat="1" applyFont="1" applyFill="1" applyBorder="1" applyAlignment="1">
      <alignment horizontal="center" vertical="center" wrapText="1" readingOrder="2"/>
    </xf>
    <xf numFmtId="49" fontId="18" fillId="2" borderId="7" xfId="7" applyNumberFormat="1" applyFont="1" applyFill="1" applyBorder="1" applyAlignment="1">
      <alignment horizontal="center" vertical="center" wrapText="1" readingOrder="2"/>
    </xf>
    <xf numFmtId="0" fontId="9" fillId="2" borderId="8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vertical="center" wrapText="1"/>
    </xf>
    <xf numFmtId="49" fontId="21" fillId="2" borderId="2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3" fillId="0" borderId="0" xfId="11" applyFont="1" applyFill="1" applyBorder="1" applyAlignment="1" applyProtection="1">
      <alignment horizontal="center" readingOrder="2"/>
    </xf>
    <xf numFmtId="49" fontId="9" fillId="2" borderId="6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right" vertical="center" wrapText="1" indent="2" readingOrder="2"/>
    </xf>
    <xf numFmtId="0" fontId="26" fillId="3" borderId="0" xfId="0" applyFont="1" applyFill="1" applyAlignment="1">
      <alignment horizontal="right" indent="2" readingOrder="2"/>
    </xf>
    <xf numFmtId="3" fontId="9" fillId="4" borderId="2" xfId="0" applyNumberFormat="1" applyFont="1" applyFill="1" applyBorder="1" applyAlignment="1">
      <alignment horizontal="center" vertical="center" wrapText="1"/>
    </xf>
    <xf numFmtId="3" fontId="9" fillId="4" borderId="0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5" borderId="0" xfId="0" applyFont="1" applyFill="1"/>
    <xf numFmtId="0" fontId="25" fillId="6" borderId="0" xfId="0" applyFont="1" applyFill="1" applyAlignment="1">
      <alignment horizontal="center"/>
    </xf>
    <xf numFmtId="0" fontId="6" fillId="0" borderId="0" xfId="11" applyFill="1" applyBorder="1" applyAlignment="1" applyProtection="1">
      <alignment horizontal="center" readingOrder="2"/>
    </xf>
    <xf numFmtId="0" fontId="18" fillId="2" borderId="5" xfId="7" applyNumberFormat="1" applyFont="1" applyFill="1" applyBorder="1" applyAlignment="1">
      <alignment horizontal="right" vertical="center" wrapText="1" indent="1"/>
    </xf>
    <xf numFmtId="0" fontId="27" fillId="0" borderId="0" xfId="7" applyFont="1" applyAlignment="1">
      <alignment horizontal="right"/>
    </xf>
    <xf numFmtId="0" fontId="13" fillId="2" borderId="10" xfId="0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wrapText="1"/>
    </xf>
    <xf numFmtId="49" fontId="18" fillId="2" borderId="13" xfId="7" applyNumberFormat="1" applyFont="1" applyFill="1" applyBorder="1" applyAlignment="1">
      <alignment horizontal="center" vertical="center" wrapText="1" readingOrder="2"/>
    </xf>
    <xf numFmtId="3" fontId="9" fillId="2" borderId="14" xfId="0" applyNumberFormat="1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3" fontId="9" fillId="2" borderId="11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49" fontId="18" fillId="2" borderId="5" xfId="7" applyNumberFormat="1" applyFont="1" applyFill="1" applyBorder="1" applyAlignment="1">
      <alignment horizontal="right" vertical="center" wrapText="1" readingOrder="2"/>
    </xf>
    <xf numFmtId="0" fontId="18" fillId="2" borderId="1" xfId="7" applyNumberFormat="1" applyFont="1" applyFill="1" applyBorder="1" applyAlignment="1">
      <alignment horizontal="right" vertical="center" wrapText="1" readingOrder="2"/>
    </xf>
    <xf numFmtId="0" fontId="18" fillId="2" borderId="5" xfId="7" applyNumberFormat="1" applyFont="1" applyFill="1" applyBorder="1" applyAlignment="1">
      <alignment horizontal="right" vertical="center" wrapText="1" indent="1" readingOrder="2"/>
    </xf>
    <xf numFmtId="0" fontId="13" fillId="2" borderId="26" xfId="0" applyFont="1" applyFill="1" applyBorder="1" applyAlignment="1">
      <alignment horizontal="center" vertical="center" wrapText="1"/>
    </xf>
    <xf numFmtId="3" fontId="9" fillId="7" borderId="2" xfId="0" applyNumberFormat="1" applyFont="1" applyFill="1" applyBorder="1" applyAlignment="1">
      <alignment horizontal="center" vertical="center" wrapText="1"/>
    </xf>
    <xf numFmtId="3" fontId="9" fillId="7" borderId="3" xfId="0" applyNumberFormat="1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 vertical="center" wrapText="1"/>
    </xf>
    <xf numFmtId="0" fontId="9" fillId="2" borderId="17" xfId="7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7" fillId="0" borderId="0" xfId="7" applyFont="1" applyFill="1" applyBorder="1" applyAlignment="1">
      <alignment horizontal="right"/>
    </xf>
    <xf numFmtId="0" fontId="31" fillId="0" borderId="28" xfId="0" applyFont="1" applyFill="1" applyBorder="1" applyAlignment="1">
      <alignment horizontal="right"/>
    </xf>
    <xf numFmtId="0" fontId="31" fillId="0" borderId="28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right" indent="1"/>
    </xf>
    <xf numFmtId="0" fontId="31" fillId="0" borderId="0" xfId="0" applyNumberFormat="1" applyFont="1" applyFill="1" applyBorder="1" applyAlignment="1">
      <alignment horizontal="right"/>
    </xf>
    <xf numFmtId="0" fontId="32" fillId="0" borderId="0" xfId="0" applyFont="1" applyFill="1" applyBorder="1" applyAlignment="1">
      <alignment horizontal="right" indent="2"/>
    </xf>
    <xf numFmtId="0" fontId="32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right" indent="3"/>
    </xf>
    <xf numFmtId="0" fontId="32" fillId="0" borderId="0" xfId="0" applyFont="1" applyFill="1" applyBorder="1" applyAlignment="1">
      <alignment horizontal="right" indent="4"/>
    </xf>
    <xf numFmtId="0" fontId="32" fillId="0" borderId="0" xfId="0" applyFont="1" applyFill="1" applyBorder="1" applyAlignment="1">
      <alignment horizontal="right" indent="3"/>
    </xf>
    <xf numFmtId="4" fontId="31" fillId="0" borderId="28" xfId="0" applyNumberFormat="1" applyFont="1" applyFill="1" applyBorder="1" applyAlignment="1">
      <alignment horizontal="right"/>
    </xf>
    <xf numFmtId="10" fontId="31" fillId="0" borderId="28" xfId="0" applyNumberFormat="1" applyFont="1" applyFill="1" applyBorder="1" applyAlignment="1">
      <alignment horizontal="right"/>
    </xf>
    <xf numFmtId="2" fontId="31" fillId="0" borderId="28" xfId="0" applyNumberFormat="1" applyFont="1" applyFill="1" applyBorder="1" applyAlignment="1">
      <alignment horizontal="right"/>
    </xf>
    <xf numFmtId="4" fontId="31" fillId="0" borderId="0" xfId="0" applyNumberFormat="1" applyFont="1" applyFill="1" applyBorder="1" applyAlignment="1">
      <alignment horizontal="right"/>
    </xf>
    <xf numFmtId="10" fontId="31" fillId="0" borderId="0" xfId="0" applyNumberFormat="1" applyFont="1" applyFill="1" applyBorder="1" applyAlignment="1">
      <alignment horizontal="right"/>
    </xf>
    <xf numFmtId="2" fontId="31" fillId="0" borderId="0" xfId="0" applyNumberFormat="1" applyFont="1" applyFill="1" applyBorder="1" applyAlignment="1">
      <alignment horizontal="right"/>
    </xf>
    <xf numFmtId="4" fontId="32" fillId="0" borderId="0" xfId="0" applyNumberFormat="1" applyFont="1" applyFill="1" applyBorder="1" applyAlignment="1">
      <alignment horizontal="right"/>
    </xf>
    <xf numFmtId="10" fontId="32" fillId="0" borderId="0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>
      <alignment horizontal="right"/>
    </xf>
    <xf numFmtId="49" fontId="32" fillId="0" borderId="0" xfId="0" applyNumberFormat="1" applyFont="1" applyFill="1" applyBorder="1" applyAlignment="1">
      <alignment horizontal="right"/>
    </xf>
    <xf numFmtId="167" fontId="32" fillId="0" borderId="0" xfId="0" applyNumberFormat="1" applyFont="1" applyFill="1" applyBorder="1" applyAlignment="1">
      <alignment horizontal="right"/>
    </xf>
    <xf numFmtId="0" fontId="32" fillId="0" borderId="0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 indent="2"/>
    </xf>
    <xf numFmtId="167" fontId="31" fillId="0" borderId="28" xfId="0" applyNumberFormat="1" applyFont="1" applyFill="1" applyBorder="1" applyAlignment="1">
      <alignment horizontal="right"/>
    </xf>
    <xf numFmtId="167" fontId="31" fillId="0" borderId="0" xfId="0" applyNumberFormat="1" applyFont="1" applyFill="1" applyBorder="1" applyAlignment="1">
      <alignment horizontal="right"/>
    </xf>
    <xf numFmtId="0" fontId="32" fillId="0" borderId="0" xfId="0" applyFont="1" applyFill="1" applyBorder="1" applyAlignment="1">
      <alignment horizontal="right" indent="1"/>
    </xf>
    <xf numFmtId="0" fontId="31" fillId="0" borderId="0" xfId="0" applyFont="1" applyFill="1" applyBorder="1" applyAlignment="1">
      <alignment horizontal="right"/>
    </xf>
    <xf numFmtId="14" fontId="32" fillId="0" borderId="0" xfId="0" applyNumberFormat="1" applyFont="1" applyFill="1" applyBorder="1" applyAlignment="1">
      <alignment horizontal="right"/>
    </xf>
    <xf numFmtId="168" fontId="32" fillId="0" borderId="0" xfId="0" applyNumberFormat="1" applyFont="1" applyFill="1" applyBorder="1" applyAlignment="1">
      <alignment horizontal="right"/>
    </xf>
    <xf numFmtId="0" fontId="31" fillId="0" borderId="29" xfId="0" applyFont="1" applyFill="1" applyBorder="1" applyAlignment="1">
      <alignment horizontal="right"/>
    </xf>
    <xf numFmtId="0" fontId="31" fillId="0" borderId="30" xfId="0" applyFont="1" applyFill="1" applyBorder="1" applyAlignment="1">
      <alignment horizontal="right" indent="1"/>
    </xf>
    <xf numFmtId="0" fontId="31" fillId="0" borderId="30" xfId="0" applyFont="1" applyFill="1" applyBorder="1" applyAlignment="1">
      <alignment horizontal="right" indent="2"/>
    </xf>
    <xf numFmtId="0" fontId="32" fillId="0" borderId="30" xfId="0" applyFont="1" applyFill="1" applyBorder="1" applyAlignment="1">
      <alignment horizontal="right" indent="3"/>
    </xf>
    <xf numFmtId="0" fontId="32" fillId="0" borderId="30" xfId="0" applyFont="1" applyFill="1" applyBorder="1" applyAlignment="1">
      <alignment horizontal="right" indent="2"/>
    </xf>
    <xf numFmtId="0" fontId="31" fillId="0" borderId="32" xfId="0" applyFont="1" applyFill="1" applyBorder="1" applyAlignment="1">
      <alignment horizontal="right"/>
    </xf>
    <xf numFmtId="0" fontId="31" fillId="0" borderId="32" xfId="0" applyNumberFormat="1" applyFont="1" applyFill="1" applyBorder="1" applyAlignment="1">
      <alignment horizontal="right"/>
    </xf>
    <xf numFmtId="4" fontId="31" fillId="0" borderId="32" xfId="0" applyNumberFormat="1" applyFont="1" applyFill="1" applyBorder="1" applyAlignment="1">
      <alignment horizontal="right"/>
    </xf>
    <xf numFmtId="10" fontId="31" fillId="0" borderId="32" xfId="0" applyNumberFormat="1" applyFont="1" applyFill="1" applyBorder="1" applyAlignment="1">
      <alignment horizontal="right"/>
    </xf>
    <xf numFmtId="49" fontId="31" fillId="0" borderId="0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>
      <alignment horizontal="right"/>
    </xf>
    <xf numFmtId="0" fontId="45" fillId="0" borderId="0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right" indent="1"/>
    </xf>
    <xf numFmtId="0" fontId="14" fillId="0" borderId="0" xfId="0" applyFont="1" applyFill="1" applyAlignment="1">
      <alignment horizontal="right" readingOrder="2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right"/>
    </xf>
    <xf numFmtId="0" fontId="9" fillId="0" borderId="0" xfId="0" applyFont="1" applyFill="1" applyAlignment="1">
      <alignment horizontal="right" readingOrder="2"/>
    </xf>
    <xf numFmtId="0" fontId="22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right"/>
    </xf>
    <xf numFmtId="10" fontId="45" fillId="0" borderId="0" xfId="0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9" fillId="0" borderId="22" xfId="0" applyFont="1" applyFill="1" applyBorder="1" applyAlignment="1">
      <alignment horizontal="right"/>
    </xf>
    <xf numFmtId="0" fontId="9" fillId="0" borderId="38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71" fontId="32" fillId="0" borderId="0" xfId="0" applyNumberFormat="1" applyFont="1" applyFill="1" applyBorder="1" applyAlignment="1">
      <alignment horizontal="right"/>
    </xf>
    <xf numFmtId="164" fontId="45" fillId="0" borderId="0" xfId="13" applyFont="1" applyFill="1" applyBorder="1" applyAlignment="1">
      <alignment horizontal="right"/>
    </xf>
    <xf numFmtId="164" fontId="9" fillId="0" borderId="31" xfId="13" applyFont="1" applyFill="1" applyBorder="1" applyAlignment="1">
      <alignment horizontal="right"/>
    </xf>
    <xf numFmtId="10" fontId="9" fillId="0" borderId="31" xfId="14" applyNumberFormat="1" applyFont="1" applyFill="1" applyBorder="1" applyAlignment="1">
      <alignment horizontal="center"/>
    </xf>
    <xf numFmtId="2" fontId="9" fillId="0" borderId="31" xfId="7" applyNumberFormat="1" applyFont="1" applyFill="1" applyBorder="1" applyAlignment="1">
      <alignment horizontal="right"/>
    </xf>
    <xf numFmtId="169" fontId="9" fillId="0" borderId="31" xfId="7" applyNumberFormat="1" applyFont="1" applyFill="1" applyBorder="1" applyAlignment="1">
      <alignment horizontal="center"/>
    </xf>
    <xf numFmtId="0" fontId="0" fillId="0" borderId="0" xfId="0" applyFill="1"/>
    <xf numFmtId="0" fontId="8" fillId="0" borderId="0" xfId="7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10" fillId="0" borderId="0" xfId="0" applyFont="1" applyFill="1" applyAlignment="1">
      <alignment horizontal="center"/>
    </xf>
    <xf numFmtId="0" fontId="34" fillId="0" borderId="0" xfId="0" applyFont="1" applyFill="1" applyAlignment="1">
      <alignment horizontal="right" vertical="center" readingOrder="2"/>
    </xf>
    <xf numFmtId="0" fontId="34" fillId="0" borderId="0" xfId="0" applyFont="1" applyFill="1"/>
    <xf numFmtId="10" fontId="32" fillId="0" borderId="0" xfId="61" applyNumberFormat="1" applyFont="1" applyFill="1" applyBorder="1" applyAlignment="1">
      <alignment horizontal="right"/>
    </xf>
    <xf numFmtId="14" fontId="34" fillId="0" borderId="0" xfId="0" applyNumberFormat="1" applyFont="1" applyFill="1"/>
    <xf numFmtId="170" fontId="0" fillId="0" borderId="0" xfId="0" applyNumberFormat="1" applyFill="1" applyAlignment="1">
      <alignment horizontal="right"/>
    </xf>
    <xf numFmtId="164" fontId="0" fillId="0" borderId="0" xfId="13" applyFont="1" applyFill="1" applyAlignment="1">
      <alignment horizontal="right"/>
    </xf>
    <xf numFmtId="14" fontId="0" fillId="0" borderId="0" xfId="0" applyNumberFormat="1" applyFill="1" applyAlignment="1">
      <alignment horizontal="right"/>
    </xf>
    <xf numFmtId="164" fontId="0" fillId="0" borderId="0" xfId="13" applyFont="1" applyFill="1"/>
    <xf numFmtId="0" fontId="32" fillId="0" borderId="0" xfId="0" applyFont="1" applyFill="1" applyBorder="1" applyAlignment="1"/>
    <xf numFmtId="0" fontId="9" fillId="0" borderId="0" xfId="0" applyFont="1" applyFill="1" applyAlignment="1">
      <alignment horizontal="right" readingOrder="2"/>
    </xf>
    <xf numFmtId="4" fontId="8" fillId="0" borderId="0" xfId="0" applyNumberFormat="1" applyFont="1" applyAlignment="1">
      <alignment horizontal="center"/>
    </xf>
    <xf numFmtId="0" fontId="31" fillId="0" borderId="0" xfId="9226" applyFont="1" applyFill="1" applyBorder="1" applyAlignment="1">
      <alignment horizontal="right" indent="2"/>
    </xf>
    <xf numFmtId="0" fontId="31" fillId="0" borderId="0" xfId="9226" applyNumberFormat="1" applyFont="1" applyFill="1" applyBorder="1" applyAlignment="1">
      <alignment horizontal="right"/>
    </xf>
    <xf numFmtId="4" fontId="31" fillId="0" borderId="0" xfId="9226" applyNumberFormat="1" applyFont="1" applyFill="1" applyBorder="1" applyAlignment="1">
      <alignment horizontal="right"/>
    </xf>
    <xf numFmtId="10" fontId="31" fillId="0" borderId="0" xfId="9226" applyNumberFormat="1" applyFont="1" applyFill="1" applyBorder="1" applyAlignment="1">
      <alignment horizontal="right"/>
    </xf>
    <xf numFmtId="0" fontId="32" fillId="0" borderId="0" xfId="9226" applyFont="1" applyFill="1" applyBorder="1" applyAlignment="1">
      <alignment horizontal="right" indent="3"/>
    </xf>
    <xf numFmtId="0" fontId="32" fillId="0" borderId="0" xfId="9226" applyNumberFormat="1" applyFont="1" applyFill="1" applyBorder="1" applyAlignment="1">
      <alignment horizontal="right"/>
    </xf>
    <xf numFmtId="49" fontId="32" fillId="0" borderId="0" xfId="9226" applyNumberFormat="1" applyFont="1" applyFill="1" applyBorder="1" applyAlignment="1">
      <alignment horizontal="right"/>
    </xf>
    <xf numFmtId="167" fontId="32" fillId="0" borderId="0" xfId="9226" applyNumberFormat="1" applyFont="1" applyFill="1" applyBorder="1" applyAlignment="1">
      <alignment horizontal="right"/>
    </xf>
    <xf numFmtId="4" fontId="32" fillId="0" borderId="0" xfId="9226" applyNumberFormat="1" applyFont="1" applyFill="1" applyBorder="1" applyAlignment="1">
      <alignment horizontal="right"/>
    </xf>
    <xf numFmtId="10" fontId="32" fillId="0" borderId="0" xfId="9226" applyNumberFormat="1" applyFont="1" applyFill="1" applyBorder="1" applyAlignment="1">
      <alignment horizontal="right"/>
    </xf>
    <xf numFmtId="0" fontId="11" fillId="2" borderId="17" xfId="7" applyFont="1" applyFill="1" applyBorder="1" applyAlignment="1">
      <alignment horizontal="center" vertical="center" wrapText="1"/>
    </xf>
    <xf numFmtId="0" fontId="11" fillId="2" borderId="18" xfId="7" applyFont="1" applyFill="1" applyBorder="1" applyAlignment="1">
      <alignment horizontal="center" vertical="center" wrapText="1"/>
    </xf>
    <xf numFmtId="0" fontId="11" fillId="2" borderId="4" xfId="7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 readingOrder="2"/>
    </xf>
    <xf numFmtId="0" fontId="11" fillId="2" borderId="25" xfId="0" applyFont="1" applyFill="1" applyBorder="1" applyAlignment="1">
      <alignment horizontal="center" vertical="center" wrapText="1" readingOrder="2"/>
    </xf>
    <xf numFmtId="0" fontId="24" fillId="2" borderId="19" xfId="0" applyFont="1" applyFill="1" applyBorder="1" applyAlignment="1">
      <alignment horizontal="center" vertical="center" wrapText="1" readingOrder="2"/>
    </xf>
    <xf numFmtId="0" fontId="20" fillId="0" borderId="20" xfId="0" applyFont="1" applyBorder="1" applyAlignment="1">
      <alignment horizontal="center" readingOrder="2"/>
    </xf>
    <xf numFmtId="0" fontId="20" fillId="0" borderId="16" xfId="0" applyFont="1" applyBorder="1" applyAlignment="1">
      <alignment horizontal="center" readingOrder="2"/>
    </xf>
    <xf numFmtId="0" fontId="24" fillId="2" borderId="21" xfId="0" applyFont="1" applyFill="1" applyBorder="1" applyAlignment="1">
      <alignment horizontal="center" vertical="center" wrapText="1" readingOrder="2"/>
    </xf>
    <xf numFmtId="0" fontId="20" fillId="0" borderId="22" xfId="0" applyFont="1" applyBorder="1" applyAlignment="1">
      <alignment horizontal="center" readingOrder="2"/>
    </xf>
    <xf numFmtId="0" fontId="20" fillId="0" borderId="23" xfId="0" applyFont="1" applyBorder="1" applyAlignment="1">
      <alignment horizontal="center" readingOrder="2"/>
    </xf>
    <xf numFmtId="0" fontId="9" fillId="0" borderId="0" xfId="0" applyFont="1" applyFill="1" applyAlignment="1">
      <alignment horizontal="right" readingOrder="2"/>
    </xf>
    <xf numFmtId="0" fontId="24" fillId="2" borderId="22" xfId="0" applyFont="1" applyFill="1" applyBorder="1" applyAlignment="1">
      <alignment horizontal="center" vertical="center" wrapText="1" readingOrder="2"/>
    </xf>
    <xf numFmtId="0" fontId="24" fillId="2" borderId="23" xfId="0" applyFont="1" applyFill="1" applyBorder="1" applyAlignment="1">
      <alignment horizontal="center" vertical="center" wrapText="1" readingOrder="2"/>
    </xf>
    <xf numFmtId="0" fontId="11" fillId="2" borderId="21" xfId="0" applyFont="1" applyFill="1" applyBorder="1" applyAlignment="1">
      <alignment horizontal="center" vertical="center" wrapText="1" readingOrder="2"/>
    </xf>
    <xf numFmtId="0" fontId="11" fillId="2" borderId="22" xfId="0" applyFont="1" applyFill="1" applyBorder="1" applyAlignment="1">
      <alignment horizontal="center" vertical="center" wrapText="1" readingOrder="2"/>
    </xf>
    <xf numFmtId="0" fontId="11" fillId="2" borderId="23" xfId="0" applyFont="1" applyFill="1" applyBorder="1" applyAlignment="1">
      <alignment horizontal="center" vertical="center" wrapText="1" readingOrder="2"/>
    </xf>
  </cellXfs>
  <cellStyles count="16798">
    <cellStyle name="0" xfId="67"/>
    <cellStyle name="0 2" xfId="68"/>
    <cellStyle name="0 2 2" xfId="69"/>
    <cellStyle name="0 2_דיווחים נוספים" xfId="70"/>
    <cellStyle name="0 3" xfId="71"/>
    <cellStyle name="0_4.4." xfId="72"/>
    <cellStyle name="0_4.4. 2" xfId="73"/>
    <cellStyle name="0_4.4. 2_דיווחים נוספים" xfId="74"/>
    <cellStyle name="0_4.4. 2_דיווחים נוספים_1" xfId="75"/>
    <cellStyle name="0_4.4. 2_דיווחים נוספים_פירוט אגח תשואה מעל 10% " xfId="76"/>
    <cellStyle name="0_4.4. 2_פירוט אגח תשואה מעל 10% " xfId="77"/>
    <cellStyle name="0_4.4._דיווחים נוספים" xfId="78"/>
    <cellStyle name="0_4.4._פירוט אגח תשואה מעל 10% " xfId="79"/>
    <cellStyle name="0_Anafim" xfId="80"/>
    <cellStyle name="0_Anafim 2" xfId="81"/>
    <cellStyle name="0_Anafim 2 2" xfId="82"/>
    <cellStyle name="0_Anafim 2 2_דיווחים נוספים" xfId="83"/>
    <cellStyle name="0_Anafim 2 2_דיווחים נוספים_1" xfId="84"/>
    <cellStyle name="0_Anafim 2 2_דיווחים נוספים_פירוט אגח תשואה מעל 10% " xfId="85"/>
    <cellStyle name="0_Anafim 2 2_פירוט אגח תשואה מעל 10% " xfId="86"/>
    <cellStyle name="0_Anafim 2_4.4." xfId="87"/>
    <cellStyle name="0_Anafim 2_4.4. 2" xfId="88"/>
    <cellStyle name="0_Anafim 2_4.4. 2_דיווחים נוספים" xfId="89"/>
    <cellStyle name="0_Anafim 2_4.4. 2_דיווחים נוספים_1" xfId="90"/>
    <cellStyle name="0_Anafim 2_4.4. 2_דיווחים נוספים_פירוט אגח תשואה מעל 10% " xfId="91"/>
    <cellStyle name="0_Anafim 2_4.4. 2_פירוט אגח תשואה מעל 10% " xfId="92"/>
    <cellStyle name="0_Anafim 2_4.4._דיווחים נוספים" xfId="93"/>
    <cellStyle name="0_Anafim 2_4.4._פירוט אגח תשואה מעל 10% " xfId="94"/>
    <cellStyle name="0_Anafim 2_דיווחים נוספים" xfId="95"/>
    <cellStyle name="0_Anafim 2_דיווחים נוספים 2" xfId="96"/>
    <cellStyle name="0_Anafim 2_דיווחים נוספים 2_דיווחים נוספים" xfId="97"/>
    <cellStyle name="0_Anafim 2_דיווחים נוספים 2_דיווחים נוספים_1" xfId="98"/>
    <cellStyle name="0_Anafim 2_דיווחים נוספים 2_דיווחים נוספים_פירוט אגח תשואה מעל 10% " xfId="99"/>
    <cellStyle name="0_Anafim 2_דיווחים נוספים 2_פירוט אגח תשואה מעל 10% " xfId="100"/>
    <cellStyle name="0_Anafim 2_דיווחים נוספים_1" xfId="101"/>
    <cellStyle name="0_Anafim 2_דיווחים נוספים_1 2" xfId="102"/>
    <cellStyle name="0_Anafim 2_דיווחים נוספים_1 2_דיווחים נוספים" xfId="103"/>
    <cellStyle name="0_Anafim 2_דיווחים נוספים_1 2_דיווחים נוספים_1" xfId="104"/>
    <cellStyle name="0_Anafim 2_דיווחים נוספים_1 2_דיווחים נוספים_פירוט אגח תשואה מעל 10% " xfId="105"/>
    <cellStyle name="0_Anafim 2_דיווחים נוספים_1 2_פירוט אגח תשואה מעל 10% " xfId="106"/>
    <cellStyle name="0_Anafim 2_דיווחים נוספים_1_4.4." xfId="107"/>
    <cellStyle name="0_Anafim 2_דיווחים נוספים_1_4.4. 2" xfId="108"/>
    <cellStyle name="0_Anafim 2_דיווחים נוספים_1_4.4. 2_דיווחים נוספים" xfId="109"/>
    <cellStyle name="0_Anafim 2_דיווחים נוספים_1_4.4. 2_דיווחים נוספים_1" xfId="110"/>
    <cellStyle name="0_Anafim 2_דיווחים נוספים_1_4.4. 2_דיווחים נוספים_פירוט אגח תשואה מעל 10% " xfId="111"/>
    <cellStyle name="0_Anafim 2_דיווחים נוספים_1_4.4. 2_פירוט אגח תשואה מעל 10% " xfId="112"/>
    <cellStyle name="0_Anafim 2_דיווחים נוספים_1_4.4._דיווחים נוספים" xfId="113"/>
    <cellStyle name="0_Anafim 2_דיווחים נוספים_1_4.4._פירוט אגח תשואה מעל 10% " xfId="114"/>
    <cellStyle name="0_Anafim 2_דיווחים נוספים_1_דיווחים נוספים" xfId="115"/>
    <cellStyle name="0_Anafim 2_דיווחים נוספים_1_פירוט אגח תשואה מעל 10% " xfId="116"/>
    <cellStyle name="0_Anafim 2_דיווחים נוספים_2" xfId="117"/>
    <cellStyle name="0_Anafim 2_דיווחים נוספים_4.4." xfId="118"/>
    <cellStyle name="0_Anafim 2_דיווחים נוספים_4.4. 2" xfId="119"/>
    <cellStyle name="0_Anafim 2_דיווחים נוספים_4.4. 2_דיווחים נוספים" xfId="120"/>
    <cellStyle name="0_Anafim 2_דיווחים נוספים_4.4. 2_דיווחים נוספים_1" xfId="121"/>
    <cellStyle name="0_Anafim 2_דיווחים נוספים_4.4. 2_דיווחים נוספים_פירוט אגח תשואה מעל 10% " xfId="122"/>
    <cellStyle name="0_Anafim 2_דיווחים נוספים_4.4. 2_פירוט אגח תשואה מעל 10% " xfId="123"/>
    <cellStyle name="0_Anafim 2_דיווחים נוספים_4.4._דיווחים נוספים" xfId="124"/>
    <cellStyle name="0_Anafim 2_דיווחים נוספים_4.4._פירוט אגח תשואה מעל 10% " xfId="125"/>
    <cellStyle name="0_Anafim 2_דיווחים נוספים_דיווחים נוספים" xfId="126"/>
    <cellStyle name="0_Anafim 2_דיווחים נוספים_דיווחים נוספים 2" xfId="127"/>
    <cellStyle name="0_Anafim 2_דיווחים נוספים_דיווחים נוספים 2_דיווחים נוספים" xfId="128"/>
    <cellStyle name="0_Anafim 2_דיווחים נוספים_דיווחים נוספים 2_דיווחים נוספים_1" xfId="129"/>
    <cellStyle name="0_Anafim 2_דיווחים נוספים_דיווחים נוספים 2_דיווחים נוספים_פירוט אגח תשואה מעל 10% " xfId="130"/>
    <cellStyle name="0_Anafim 2_דיווחים נוספים_דיווחים נוספים 2_פירוט אגח תשואה מעל 10% " xfId="131"/>
    <cellStyle name="0_Anafim 2_דיווחים נוספים_דיווחים נוספים_1" xfId="132"/>
    <cellStyle name="0_Anafim 2_דיווחים נוספים_דיווחים נוספים_4.4." xfId="133"/>
    <cellStyle name="0_Anafim 2_דיווחים נוספים_דיווחים נוספים_4.4. 2" xfId="134"/>
    <cellStyle name="0_Anafim 2_דיווחים נוספים_דיווחים נוספים_4.4. 2_דיווחים נוספים" xfId="135"/>
    <cellStyle name="0_Anafim 2_דיווחים נוספים_דיווחים נוספים_4.4. 2_דיווחים נוספים_1" xfId="136"/>
    <cellStyle name="0_Anafim 2_דיווחים נוספים_דיווחים נוספים_4.4. 2_דיווחים נוספים_פירוט אגח תשואה מעל 10% " xfId="137"/>
    <cellStyle name="0_Anafim 2_דיווחים נוספים_דיווחים נוספים_4.4. 2_פירוט אגח תשואה מעל 10% " xfId="138"/>
    <cellStyle name="0_Anafim 2_דיווחים נוספים_דיווחים נוספים_4.4._דיווחים נוספים" xfId="139"/>
    <cellStyle name="0_Anafim 2_דיווחים נוספים_דיווחים נוספים_4.4._פירוט אגח תשואה מעל 10% " xfId="140"/>
    <cellStyle name="0_Anafim 2_דיווחים נוספים_דיווחים נוספים_דיווחים נוספים" xfId="141"/>
    <cellStyle name="0_Anafim 2_דיווחים נוספים_דיווחים נוספים_פירוט אגח תשואה מעל 10% " xfId="142"/>
    <cellStyle name="0_Anafim 2_דיווחים נוספים_פירוט אגח תשואה מעל 10% " xfId="143"/>
    <cellStyle name="0_Anafim 2_עסקאות שאושרו וטרם בוצעו  " xfId="144"/>
    <cellStyle name="0_Anafim 2_עסקאות שאושרו וטרם בוצעו   2" xfId="145"/>
    <cellStyle name="0_Anafim 2_עסקאות שאושרו וטרם בוצעו   2_דיווחים נוספים" xfId="146"/>
    <cellStyle name="0_Anafim 2_עסקאות שאושרו וטרם בוצעו   2_דיווחים נוספים_1" xfId="147"/>
    <cellStyle name="0_Anafim 2_עסקאות שאושרו וטרם בוצעו   2_דיווחים נוספים_פירוט אגח תשואה מעל 10% " xfId="148"/>
    <cellStyle name="0_Anafim 2_עסקאות שאושרו וטרם בוצעו   2_פירוט אגח תשואה מעל 10% " xfId="149"/>
    <cellStyle name="0_Anafim 2_עסקאות שאושרו וטרם בוצעו  _דיווחים נוספים" xfId="150"/>
    <cellStyle name="0_Anafim 2_עסקאות שאושרו וטרם בוצעו  _פירוט אגח תשואה מעל 10% " xfId="151"/>
    <cellStyle name="0_Anafim 2_פירוט אגח תשואה מעל 10% " xfId="152"/>
    <cellStyle name="0_Anafim 2_פירוט אגח תשואה מעל 10%  2" xfId="153"/>
    <cellStyle name="0_Anafim 2_פירוט אגח תשואה מעל 10%  2_דיווחים נוספים" xfId="154"/>
    <cellStyle name="0_Anafim 2_פירוט אגח תשואה מעל 10%  2_דיווחים נוספים_1" xfId="155"/>
    <cellStyle name="0_Anafim 2_פירוט אגח תשואה מעל 10%  2_דיווחים נוספים_פירוט אגח תשואה מעל 10% " xfId="156"/>
    <cellStyle name="0_Anafim 2_פירוט אגח תשואה מעל 10%  2_פירוט אגח תשואה מעל 10% " xfId="157"/>
    <cellStyle name="0_Anafim 2_פירוט אגח תשואה מעל 10% _1" xfId="158"/>
    <cellStyle name="0_Anafim 2_פירוט אגח תשואה מעל 10% _4.4." xfId="159"/>
    <cellStyle name="0_Anafim 2_פירוט אגח תשואה מעל 10% _4.4. 2" xfId="160"/>
    <cellStyle name="0_Anafim 2_פירוט אגח תשואה מעל 10% _4.4. 2_דיווחים נוספים" xfId="161"/>
    <cellStyle name="0_Anafim 2_פירוט אגח תשואה מעל 10% _4.4. 2_דיווחים נוספים_1" xfId="162"/>
    <cellStyle name="0_Anafim 2_פירוט אגח תשואה מעל 10% _4.4. 2_דיווחים נוספים_פירוט אגח תשואה מעל 10% " xfId="163"/>
    <cellStyle name="0_Anafim 2_פירוט אגח תשואה מעל 10% _4.4. 2_פירוט אגח תשואה מעל 10% " xfId="164"/>
    <cellStyle name="0_Anafim 2_פירוט אגח תשואה מעל 10% _4.4._דיווחים נוספים" xfId="165"/>
    <cellStyle name="0_Anafim 2_פירוט אגח תשואה מעל 10% _4.4._פירוט אגח תשואה מעל 10% " xfId="166"/>
    <cellStyle name="0_Anafim 2_פירוט אגח תשואה מעל 10% _דיווחים נוספים" xfId="167"/>
    <cellStyle name="0_Anafim 2_פירוט אגח תשואה מעל 10% _דיווחים נוספים_1" xfId="168"/>
    <cellStyle name="0_Anafim 2_פירוט אגח תשואה מעל 10% _דיווחים נוספים_פירוט אגח תשואה מעל 10% " xfId="169"/>
    <cellStyle name="0_Anafim 2_פירוט אגח תשואה מעל 10% _פירוט אגח תשואה מעל 10% " xfId="170"/>
    <cellStyle name="0_Anafim 3" xfId="171"/>
    <cellStyle name="0_Anafim 3_דיווחים נוספים" xfId="172"/>
    <cellStyle name="0_Anafim 3_דיווחים נוספים_1" xfId="173"/>
    <cellStyle name="0_Anafim 3_דיווחים נוספים_פירוט אגח תשואה מעל 10% " xfId="174"/>
    <cellStyle name="0_Anafim 3_פירוט אגח תשואה מעל 10% " xfId="175"/>
    <cellStyle name="0_Anafim_4.4." xfId="176"/>
    <cellStyle name="0_Anafim_4.4. 2" xfId="177"/>
    <cellStyle name="0_Anafim_4.4. 2_דיווחים נוספים" xfId="178"/>
    <cellStyle name="0_Anafim_4.4. 2_דיווחים נוספים_1" xfId="179"/>
    <cellStyle name="0_Anafim_4.4. 2_דיווחים נוספים_פירוט אגח תשואה מעל 10% " xfId="180"/>
    <cellStyle name="0_Anafim_4.4. 2_פירוט אגח תשואה מעל 10% " xfId="181"/>
    <cellStyle name="0_Anafim_4.4._דיווחים נוספים" xfId="182"/>
    <cellStyle name="0_Anafim_4.4._פירוט אגח תשואה מעל 10% " xfId="183"/>
    <cellStyle name="0_Anafim_דיווחים נוספים" xfId="184"/>
    <cellStyle name="0_Anafim_דיווחים נוספים 2" xfId="185"/>
    <cellStyle name="0_Anafim_דיווחים נוספים 2_דיווחים נוספים" xfId="186"/>
    <cellStyle name="0_Anafim_דיווחים נוספים 2_דיווחים נוספים_1" xfId="187"/>
    <cellStyle name="0_Anafim_דיווחים נוספים 2_דיווחים נוספים_פירוט אגח תשואה מעל 10% " xfId="188"/>
    <cellStyle name="0_Anafim_דיווחים נוספים 2_פירוט אגח תשואה מעל 10% " xfId="189"/>
    <cellStyle name="0_Anafim_דיווחים נוספים_1" xfId="190"/>
    <cellStyle name="0_Anafim_דיווחים נוספים_1 2" xfId="191"/>
    <cellStyle name="0_Anafim_דיווחים נוספים_1 2_דיווחים נוספים" xfId="192"/>
    <cellStyle name="0_Anafim_דיווחים נוספים_1 2_דיווחים נוספים_1" xfId="193"/>
    <cellStyle name="0_Anafim_דיווחים נוספים_1 2_דיווחים נוספים_פירוט אגח תשואה מעל 10% " xfId="194"/>
    <cellStyle name="0_Anafim_דיווחים נוספים_1 2_פירוט אגח תשואה מעל 10% " xfId="195"/>
    <cellStyle name="0_Anafim_דיווחים נוספים_1_4.4." xfId="196"/>
    <cellStyle name="0_Anafim_דיווחים נוספים_1_4.4. 2" xfId="197"/>
    <cellStyle name="0_Anafim_דיווחים נוספים_1_4.4. 2_דיווחים נוספים" xfId="198"/>
    <cellStyle name="0_Anafim_דיווחים נוספים_1_4.4. 2_דיווחים נוספים_1" xfId="199"/>
    <cellStyle name="0_Anafim_דיווחים נוספים_1_4.4. 2_דיווחים נוספים_פירוט אגח תשואה מעל 10% " xfId="200"/>
    <cellStyle name="0_Anafim_דיווחים נוספים_1_4.4. 2_פירוט אגח תשואה מעל 10% " xfId="201"/>
    <cellStyle name="0_Anafim_דיווחים נוספים_1_4.4._דיווחים נוספים" xfId="202"/>
    <cellStyle name="0_Anafim_דיווחים נוספים_1_4.4._פירוט אגח תשואה מעל 10% " xfId="203"/>
    <cellStyle name="0_Anafim_דיווחים נוספים_1_דיווחים נוספים" xfId="204"/>
    <cellStyle name="0_Anafim_דיווחים נוספים_1_דיווחים נוספים 2" xfId="205"/>
    <cellStyle name="0_Anafim_דיווחים נוספים_1_דיווחים נוספים 2_דיווחים נוספים" xfId="206"/>
    <cellStyle name="0_Anafim_דיווחים נוספים_1_דיווחים נוספים 2_דיווחים נוספים_1" xfId="207"/>
    <cellStyle name="0_Anafim_דיווחים נוספים_1_דיווחים נוספים 2_דיווחים נוספים_פירוט אגח תשואה מעל 10% " xfId="208"/>
    <cellStyle name="0_Anafim_דיווחים נוספים_1_דיווחים נוספים 2_פירוט אגח תשואה מעל 10% " xfId="209"/>
    <cellStyle name="0_Anafim_דיווחים נוספים_1_דיווחים נוספים_1" xfId="210"/>
    <cellStyle name="0_Anafim_דיווחים נוספים_1_דיווחים נוספים_4.4." xfId="211"/>
    <cellStyle name="0_Anafim_דיווחים נוספים_1_דיווחים נוספים_4.4. 2" xfId="212"/>
    <cellStyle name="0_Anafim_דיווחים נוספים_1_דיווחים נוספים_4.4. 2_דיווחים נוספים" xfId="213"/>
    <cellStyle name="0_Anafim_דיווחים נוספים_1_דיווחים נוספים_4.4. 2_דיווחים נוספים_1" xfId="214"/>
    <cellStyle name="0_Anafim_דיווחים נוספים_1_דיווחים נוספים_4.4. 2_דיווחים נוספים_פירוט אגח תשואה מעל 10% " xfId="215"/>
    <cellStyle name="0_Anafim_דיווחים נוספים_1_דיווחים נוספים_4.4. 2_פירוט אגח תשואה מעל 10% " xfId="216"/>
    <cellStyle name="0_Anafim_דיווחים נוספים_1_דיווחים נוספים_4.4._דיווחים נוספים" xfId="217"/>
    <cellStyle name="0_Anafim_דיווחים נוספים_1_דיווחים נוספים_4.4._פירוט אגח תשואה מעל 10% " xfId="218"/>
    <cellStyle name="0_Anafim_דיווחים נוספים_1_דיווחים נוספים_דיווחים נוספים" xfId="219"/>
    <cellStyle name="0_Anafim_דיווחים נוספים_1_דיווחים נוספים_פירוט אגח תשואה מעל 10% " xfId="220"/>
    <cellStyle name="0_Anafim_דיווחים נוספים_1_פירוט אגח תשואה מעל 10% " xfId="221"/>
    <cellStyle name="0_Anafim_דיווחים נוספים_2" xfId="222"/>
    <cellStyle name="0_Anafim_דיווחים נוספים_2 2" xfId="223"/>
    <cellStyle name="0_Anafim_דיווחים נוספים_2 2_דיווחים נוספים" xfId="224"/>
    <cellStyle name="0_Anafim_דיווחים נוספים_2 2_דיווחים נוספים_1" xfId="225"/>
    <cellStyle name="0_Anafim_דיווחים נוספים_2 2_דיווחים נוספים_פירוט אגח תשואה מעל 10% " xfId="226"/>
    <cellStyle name="0_Anafim_דיווחים נוספים_2 2_פירוט אגח תשואה מעל 10% " xfId="227"/>
    <cellStyle name="0_Anafim_דיווחים נוספים_2_4.4." xfId="228"/>
    <cellStyle name="0_Anafim_דיווחים נוספים_2_4.4. 2" xfId="229"/>
    <cellStyle name="0_Anafim_דיווחים נוספים_2_4.4. 2_דיווחים נוספים" xfId="230"/>
    <cellStyle name="0_Anafim_דיווחים נוספים_2_4.4. 2_דיווחים נוספים_1" xfId="231"/>
    <cellStyle name="0_Anafim_דיווחים נוספים_2_4.4. 2_דיווחים נוספים_פירוט אגח תשואה מעל 10% " xfId="232"/>
    <cellStyle name="0_Anafim_דיווחים נוספים_2_4.4. 2_פירוט אגח תשואה מעל 10% " xfId="233"/>
    <cellStyle name="0_Anafim_דיווחים נוספים_2_4.4._דיווחים נוספים" xfId="234"/>
    <cellStyle name="0_Anafim_דיווחים נוספים_2_4.4._פירוט אגח תשואה מעל 10% " xfId="235"/>
    <cellStyle name="0_Anafim_דיווחים נוספים_2_דיווחים נוספים" xfId="236"/>
    <cellStyle name="0_Anafim_דיווחים נוספים_2_פירוט אגח תשואה מעל 10% " xfId="237"/>
    <cellStyle name="0_Anafim_דיווחים נוספים_3" xfId="238"/>
    <cellStyle name="0_Anafim_דיווחים נוספים_4.4." xfId="239"/>
    <cellStyle name="0_Anafim_דיווחים נוספים_4.4. 2" xfId="240"/>
    <cellStyle name="0_Anafim_דיווחים נוספים_4.4. 2_דיווחים נוספים" xfId="241"/>
    <cellStyle name="0_Anafim_דיווחים נוספים_4.4. 2_דיווחים נוספים_1" xfId="242"/>
    <cellStyle name="0_Anafim_דיווחים נוספים_4.4. 2_דיווחים נוספים_פירוט אגח תשואה מעל 10% " xfId="243"/>
    <cellStyle name="0_Anafim_דיווחים נוספים_4.4. 2_פירוט אגח תשואה מעל 10% " xfId="244"/>
    <cellStyle name="0_Anafim_דיווחים נוספים_4.4._דיווחים נוספים" xfId="245"/>
    <cellStyle name="0_Anafim_דיווחים נוספים_4.4._פירוט אגח תשואה מעל 10% " xfId="246"/>
    <cellStyle name="0_Anafim_דיווחים נוספים_דיווחים נוספים" xfId="247"/>
    <cellStyle name="0_Anafim_דיווחים נוספים_דיווחים נוספים 2" xfId="248"/>
    <cellStyle name="0_Anafim_דיווחים נוספים_דיווחים נוספים 2_דיווחים נוספים" xfId="249"/>
    <cellStyle name="0_Anafim_דיווחים נוספים_דיווחים נוספים 2_דיווחים נוספים_1" xfId="250"/>
    <cellStyle name="0_Anafim_דיווחים נוספים_דיווחים נוספים 2_דיווחים נוספים_פירוט אגח תשואה מעל 10% " xfId="251"/>
    <cellStyle name="0_Anafim_דיווחים נוספים_דיווחים נוספים 2_פירוט אגח תשואה מעל 10% " xfId="252"/>
    <cellStyle name="0_Anafim_דיווחים נוספים_דיווחים נוספים_1" xfId="253"/>
    <cellStyle name="0_Anafim_דיווחים נוספים_דיווחים נוספים_4.4." xfId="254"/>
    <cellStyle name="0_Anafim_דיווחים נוספים_דיווחים נוספים_4.4. 2" xfId="255"/>
    <cellStyle name="0_Anafim_דיווחים נוספים_דיווחים נוספים_4.4. 2_דיווחים נוספים" xfId="256"/>
    <cellStyle name="0_Anafim_דיווחים נוספים_דיווחים נוספים_4.4. 2_דיווחים נוספים_1" xfId="257"/>
    <cellStyle name="0_Anafim_דיווחים נוספים_דיווחים נוספים_4.4. 2_דיווחים נוספים_פירוט אגח תשואה מעל 10% " xfId="258"/>
    <cellStyle name="0_Anafim_דיווחים נוספים_דיווחים נוספים_4.4. 2_פירוט אגח תשואה מעל 10% " xfId="259"/>
    <cellStyle name="0_Anafim_דיווחים נוספים_דיווחים נוספים_4.4._דיווחים נוספים" xfId="260"/>
    <cellStyle name="0_Anafim_דיווחים נוספים_דיווחים נוספים_4.4._פירוט אגח תשואה מעל 10% " xfId="261"/>
    <cellStyle name="0_Anafim_דיווחים נוספים_דיווחים נוספים_דיווחים נוספים" xfId="262"/>
    <cellStyle name="0_Anafim_דיווחים נוספים_דיווחים נוספים_פירוט אגח תשואה מעל 10% " xfId="263"/>
    <cellStyle name="0_Anafim_דיווחים נוספים_פירוט אגח תשואה מעל 10% " xfId="264"/>
    <cellStyle name="0_Anafim_הערות" xfId="265"/>
    <cellStyle name="0_Anafim_הערות 2" xfId="266"/>
    <cellStyle name="0_Anafim_הערות 2_דיווחים נוספים" xfId="267"/>
    <cellStyle name="0_Anafim_הערות 2_דיווחים נוספים_1" xfId="268"/>
    <cellStyle name="0_Anafim_הערות 2_דיווחים נוספים_פירוט אגח תשואה מעל 10% " xfId="269"/>
    <cellStyle name="0_Anafim_הערות 2_פירוט אגח תשואה מעל 10% " xfId="270"/>
    <cellStyle name="0_Anafim_הערות_4.4." xfId="271"/>
    <cellStyle name="0_Anafim_הערות_4.4. 2" xfId="272"/>
    <cellStyle name="0_Anafim_הערות_4.4. 2_דיווחים נוספים" xfId="273"/>
    <cellStyle name="0_Anafim_הערות_4.4. 2_דיווחים נוספים_1" xfId="274"/>
    <cellStyle name="0_Anafim_הערות_4.4. 2_דיווחים נוספים_פירוט אגח תשואה מעל 10% " xfId="275"/>
    <cellStyle name="0_Anafim_הערות_4.4. 2_פירוט אגח תשואה מעל 10% " xfId="276"/>
    <cellStyle name="0_Anafim_הערות_4.4._דיווחים נוספים" xfId="277"/>
    <cellStyle name="0_Anafim_הערות_4.4._פירוט אגח תשואה מעל 10% " xfId="278"/>
    <cellStyle name="0_Anafim_הערות_דיווחים נוספים" xfId="279"/>
    <cellStyle name="0_Anafim_הערות_דיווחים נוספים_1" xfId="280"/>
    <cellStyle name="0_Anafim_הערות_דיווחים נוספים_פירוט אגח תשואה מעל 10% " xfId="281"/>
    <cellStyle name="0_Anafim_הערות_פירוט אגח תשואה מעל 10% " xfId="282"/>
    <cellStyle name="0_Anafim_יתרת מסגרות אשראי לניצול " xfId="283"/>
    <cellStyle name="0_Anafim_יתרת מסגרות אשראי לניצול  2" xfId="284"/>
    <cellStyle name="0_Anafim_יתרת מסגרות אשראי לניצול  2_דיווחים נוספים" xfId="285"/>
    <cellStyle name="0_Anafim_יתרת מסגרות אשראי לניצול  2_דיווחים נוספים_1" xfId="286"/>
    <cellStyle name="0_Anafim_יתרת מסגרות אשראי לניצול  2_דיווחים נוספים_פירוט אגח תשואה מעל 10% " xfId="287"/>
    <cellStyle name="0_Anafim_יתרת מסגרות אשראי לניצול  2_פירוט אגח תשואה מעל 10% " xfId="288"/>
    <cellStyle name="0_Anafim_יתרת מסגרות אשראי לניצול _4.4." xfId="289"/>
    <cellStyle name="0_Anafim_יתרת מסגרות אשראי לניצול _4.4. 2" xfId="290"/>
    <cellStyle name="0_Anafim_יתרת מסגרות אשראי לניצול _4.4. 2_דיווחים נוספים" xfId="291"/>
    <cellStyle name="0_Anafim_יתרת מסגרות אשראי לניצול _4.4. 2_דיווחים נוספים_1" xfId="292"/>
    <cellStyle name="0_Anafim_יתרת מסגרות אשראי לניצול _4.4. 2_דיווחים נוספים_פירוט אגח תשואה מעל 10% " xfId="293"/>
    <cellStyle name="0_Anafim_יתרת מסגרות אשראי לניצול _4.4. 2_פירוט אגח תשואה מעל 10% " xfId="294"/>
    <cellStyle name="0_Anafim_יתרת מסגרות אשראי לניצול _4.4._דיווחים נוספים" xfId="295"/>
    <cellStyle name="0_Anafim_יתרת מסגרות אשראי לניצול _4.4._פירוט אגח תשואה מעל 10% " xfId="296"/>
    <cellStyle name="0_Anafim_יתרת מסגרות אשראי לניצול _דיווחים נוספים" xfId="297"/>
    <cellStyle name="0_Anafim_יתרת מסגרות אשראי לניצול _דיווחים נוספים_1" xfId="298"/>
    <cellStyle name="0_Anafim_יתרת מסגרות אשראי לניצול _דיווחים נוספים_פירוט אגח תשואה מעל 10% " xfId="299"/>
    <cellStyle name="0_Anafim_יתרת מסגרות אשראי לניצול _פירוט אגח תשואה מעל 10% " xfId="300"/>
    <cellStyle name="0_Anafim_עסקאות שאושרו וטרם בוצעו  " xfId="301"/>
    <cellStyle name="0_Anafim_עסקאות שאושרו וטרם בוצעו   2" xfId="302"/>
    <cellStyle name="0_Anafim_עסקאות שאושרו וטרם בוצעו   2_דיווחים נוספים" xfId="303"/>
    <cellStyle name="0_Anafim_עסקאות שאושרו וטרם בוצעו   2_דיווחים נוספים_1" xfId="304"/>
    <cellStyle name="0_Anafim_עסקאות שאושרו וטרם בוצעו   2_דיווחים נוספים_פירוט אגח תשואה מעל 10% " xfId="305"/>
    <cellStyle name="0_Anafim_עסקאות שאושרו וטרם בוצעו   2_פירוט אגח תשואה מעל 10% " xfId="306"/>
    <cellStyle name="0_Anafim_עסקאות שאושרו וטרם בוצעו  _1" xfId="307"/>
    <cellStyle name="0_Anafim_עסקאות שאושרו וטרם בוצעו  _1 2" xfId="308"/>
    <cellStyle name="0_Anafim_עסקאות שאושרו וטרם בוצעו  _1 2_דיווחים נוספים" xfId="309"/>
    <cellStyle name="0_Anafim_עסקאות שאושרו וטרם בוצעו  _1 2_דיווחים נוספים_1" xfId="310"/>
    <cellStyle name="0_Anafim_עסקאות שאושרו וטרם בוצעו  _1 2_דיווחים נוספים_פירוט אגח תשואה מעל 10% " xfId="311"/>
    <cellStyle name="0_Anafim_עסקאות שאושרו וטרם בוצעו  _1 2_פירוט אגח תשואה מעל 10% " xfId="312"/>
    <cellStyle name="0_Anafim_עסקאות שאושרו וטרם בוצעו  _1_דיווחים נוספים" xfId="313"/>
    <cellStyle name="0_Anafim_עסקאות שאושרו וטרם בוצעו  _1_פירוט אגח תשואה מעל 10% " xfId="314"/>
    <cellStyle name="0_Anafim_עסקאות שאושרו וטרם בוצעו  _4.4." xfId="315"/>
    <cellStyle name="0_Anafim_עסקאות שאושרו וטרם בוצעו  _4.4. 2" xfId="316"/>
    <cellStyle name="0_Anafim_עסקאות שאושרו וטרם בוצעו  _4.4. 2_דיווחים נוספים" xfId="317"/>
    <cellStyle name="0_Anafim_עסקאות שאושרו וטרם בוצעו  _4.4. 2_דיווחים נוספים_1" xfId="318"/>
    <cellStyle name="0_Anafim_עסקאות שאושרו וטרם בוצעו  _4.4. 2_דיווחים נוספים_פירוט אגח תשואה מעל 10% " xfId="319"/>
    <cellStyle name="0_Anafim_עסקאות שאושרו וטרם בוצעו  _4.4. 2_פירוט אגח תשואה מעל 10% " xfId="320"/>
    <cellStyle name="0_Anafim_עסקאות שאושרו וטרם בוצעו  _4.4._דיווחים נוספים" xfId="321"/>
    <cellStyle name="0_Anafim_עסקאות שאושרו וטרם בוצעו  _4.4._פירוט אגח תשואה מעל 10% " xfId="322"/>
    <cellStyle name="0_Anafim_עסקאות שאושרו וטרם בוצעו  _דיווחים נוספים" xfId="323"/>
    <cellStyle name="0_Anafim_עסקאות שאושרו וטרם בוצעו  _דיווחים נוספים_1" xfId="324"/>
    <cellStyle name="0_Anafim_עסקאות שאושרו וטרם בוצעו  _דיווחים נוספים_פירוט אגח תשואה מעל 10% " xfId="325"/>
    <cellStyle name="0_Anafim_עסקאות שאושרו וטרם בוצעו  _פירוט אגח תשואה מעל 10% " xfId="326"/>
    <cellStyle name="0_Anafim_פירוט אגח תשואה מעל 10% " xfId="327"/>
    <cellStyle name="0_Anafim_פירוט אגח תשואה מעל 10%  2" xfId="328"/>
    <cellStyle name="0_Anafim_פירוט אגח תשואה מעל 10%  2_דיווחים נוספים" xfId="329"/>
    <cellStyle name="0_Anafim_פירוט אגח תשואה מעל 10%  2_דיווחים נוספים_1" xfId="330"/>
    <cellStyle name="0_Anafim_פירוט אגח תשואה מעל 10%  2_דיווחים נוספים_פירוט אגח תשואה מעל 10% " xfId="331"/>
    <cellStyle name="0_Anafim_פירוט אגח תשואה מעל 10%  2_פירוט אגח תשואה מעל 10% " xfId="332"/>
    <cellStyle name="0_Anafim_פירוט אגח תשואה מעל 10% _1" xfId="333"/>
    <cellStyle name="0_Anafim_פירוט אגח תשואה מעל 10% _4.4." xfId="334"/>
    <cellStyle name="0_Anafim_פירוט אגח תשואה מעל 10% _4.4. 2" xfId="335"/>
    <cellStyle name="0_Anafim_פירוט אגח תשואה מעל 10% _4.4. 2_דיווחים נוספים" xfId="336"/>
    <cellStyle name="0_Anafim_פירוט אגח תשואה מעל 10% _4.4. 2_דיווחים נוספים_1" xfId="337"/>
    <cellStyle name="0_Anafim_פירוט אגח תשואה מעל 10% _4.4. 2_דיווחים נוספים_פירוט אגח תשואה מעל 10% " xfId="338"/>
    <cellStyle name="0_Anafim_פירוט אגח תשואה מעל 10% _4.4. 2_פירוט אגח תשואה מעל 10% " xfId="339"/>
    <cellStyle name="0_Anafim_פירוט אגח תשואה מעל 10% _4.4._דיווחים נוספים" xfId="340"/>
    <cellStyle name="0_Anafim_פירוט אגח תשואה מעל 10% _4.4._פירוט אגח תשואה מעל 10% " xfId="341"/>
    <cellStyle name="0_Anafim_פירוט אגח תשואה מעל 10% _דיווחים נוספים" xfId="342"/>
    <cellStyle name="0_Anafim_פירוט אגח תשואה מעל 10% _דיווחים נוספים_1" xfId="343"/>
    <cellStyle name="0_Anafim_פירוט אגח תשואה מעל 10% _דיווחים נוספים_פירוט אגח תשואה מעל 10% " xfId="344"/>
    <cellStyle name="0_Anafim_פירוט אגח תשואה מעל 10% _פירוט אגח תשואה מעל 10% " xfId="345"/>
    <cellStyle name="0_אחזקות בעלי ענין -DATA - ערכים" xfId="14664"/>
    <cellStyle name="0_דיווחים נוספים" xfId="346"/>
    <cellStyle name="0_דיווחים נוספים 2" xfId="347"/>
    <cellStyle name="0_דיווחים נוספים 2_דיווחים נוספים" xfId="348"/>
    <cellStyle name="0_דיווחים נוספים 2_דיווחים נוספים_1" xfId="349"/>
    <cellStyle name="0_דיווחים נוספים 2_דיווחים נוספים_פירוט אגח תשואה מעל 10% " xfId="350"/>
    <cellStyle name="0_דיווחים נוספים 2_פירוט אגח תשואה מעל 10% " xfId="351"/>
    <cellStyle name="0_דיווחים נוספים_1" xfId="352"/>
    <cellStyle name="0_דיווחים נוספים_1 2" xfId="353"/>
    <cellStyle name="0_דיווחים נוספים_1 2_דיווחים נוספים" xfId="354"/>
    <cellStyle name="0_דיווחים נוספים_1 2_דיווחים נוספים_1" xfId="355"/>
    <cellStyle name="0_דיווחים נוספים_1 2_דיווחים נוספים_פירוט אגח תשואה מעל 10% " xfId="356"/>
    <cellStyle name="0_דיווחים נוספים_1 2_פירוט אגח תשואה מעל 10% " xfId="357"/>
    <cellStyle name="0_דיווחים נוספים_1_4.4." xfId="358"/>
    <cellStyle name="0_דיווחים נוספים_1_4.4. 2" xfId="359"/>
    <cellStyle name="0_דיווחים נוספים_1_4.4. 2_דיווחים נוספים" xfId="360"/>
    <cellStyle name="0_דיווחים נוספים_1_4.4. 2_דיווחים נוספים_1" xfId="361"/>
    <cellStyle name="0_דיווחים נוספים_1_4.4. 2_דיווחים נוספים_פירוט אגח תשואה מעל 10% " xfId="362"/>
    <cellStyle name="0_דיווחים נוספים_1_4.4. 2_פירוט אגח תשואה מעל 10% " xfId="363"/>
    <cellStyle name="0_דיווחים נוספים_1_4.4._דיווחים נוספים" xfId="364"/>
    <cellStyle name="0_דיווחים נוספים_1_4.4._פירוט אגח תשואה מעל 10% " xfId="365"/>
    <cellStyle name="0_דיווחים נוספים_1_דיווחים נוספים" xfId="366"/>
    <cellStyle name="0_דיווחים נוספים_1_דיווחים נוספים 2" xfId="367"/>
    <cellStyle name="0_דיווחים נוספים_1_דיווחים נוספים 2_דיווחים נוספים" xfId="368"/>
    <cellStyle name="0_דיווחים נוספים_1_דיווחים נוספים 2_דיווחים נוספים_1" xfId="369"/>
    <cellStyle name="0_דיווחים נוספים_1_דיווחים נוספים 2_דיווחים נוספים_פירוט אגח תשואה מעל 10% " xfId="370"/>
    <cellStyle name="0_דיווחים נוספים_1_דיווחים נוספים 2_פירוט אגח תשואה מעל 10% " xfId="371"/>
    <cellStyle name="0_דיווחים נוספים_1_דיווחים נוספים_1" xfId="372"/>
    <cellStyle name="0_דיווחים נוספים_1_דיווחים נוספים_4.4." xfId="373"/>
    <cellStyle name="0_דיווחים נוספים_1_דיווחים נוספים_4.4. 2" xfId="374"/>
    <cellStyle name="0_דיווחים נוספים_1_דיווחים נוספים_4.4. 2_דיווחים נוספים" xfId="375"/>
    <cellStyle name="0_דיווחים נוספים_1_דיווחים נוספים_4.4. 2_דיווחים נוספים_1" xfId="376"/>
    <cellStyle name="0_דיווחים נוספים_1_דיווחים נוספים_4.4. 2_דיווחים נוספים_פירוט אגח תשואה מעל 10% " xfId="377"/>
    <cellStyle name="0_דיווחים נוספים_1_דיווחים נוספים_4.4. 2_פירוט אגח תשואה מעל 10% " xfId="378"/>
    <cellStyle name="0_דיווחים נוספים_1_דיווחים נוספים_4.4._דיווחים נוספים" xfId="379"/>
    <cellStyle name="0_דיווחים נוספים_1_דיווחים נוספים_4.4._פירוט אגח תשואה מעל 10% " xfId="380"/>
    <cellStyle name="0_דיווחים נוספים_1_דיווחים נוספים_דיווחים נוספים" xfId="381"/>
    <cellStyle name="0_דיווחים נוספים_1_דיווחים נוספים_פירוט אגח תשואה מעל 10% " xfId="382"/>
    <cellStyle name="0_דיווחים נוספים_1_פירוט אגח תשואה מעל 10% " xfId="383"/>
    <cellStyle name="0_דיווחים נוספים_2" xfId="384"/>
    <cellStyle name="0_דיווחים נוספים_2 2" xfId="385"/>
    <cellStyle name="0_דיווחים נוספים_2 2_דיווחים נוספים" xfId="386"/>
    <cellStyle name="0_דיווחים נוספים_2 2_דיווחים נוספים_1" xfId="387"/>
    <cellStyle name="0_דיווחים נוספים_2 2_דיווחים נוספים_פירוט אגח תשואה מעל 10% " xfId="388"/>
    <cellStyle name="0_דיווחים נוספים_2 2_פירוט אגח תשואה מעל 10% " xfId="389"/>
    <cellStyle name="0_דיווחים נוספים_2_4.4." xfId="390"/>
    <cellStyle name="0_דיווחים נוספים_2_4.4. 2" xfId="391"/>
    <cellStyle name="0_דיווחים נוספים_2_4.4. 2_דיווחים נוספים" xfId="392"/>
    <cellStyle name="0_דיווחים נוספים_2_4.4. 2_דיווחים נוספים_1" xfId="393"/>
    <cellStyle name="0_דיווחים נוספים_2_4.4. 2_דיווחים נוספים_פירוט אגח תשואה מעל 10% " xfId="394"/>
    <cellStyle name="0_דיווחים נוספים_2_4.4. 2_פירוט אגח תשואה מעל 10% " xfId="395"/>
    <cellStyle name="0_דיווחים נוספים_2_4.4._דיווחים נוספים" xfId="396"/>
    <cellStyle name="0_דיווחים נוספים_2_4.4._פירוט אגח תשואה מעל 10% " xfId="397"/>
    <cellStyle name="0_דיווחים נוספים_2_דיווחים נוספים" xfId="398"/>
    <cellStyle name="0_דיווחים נוספים_2_פירוט אגח תשואה מעל 10% " xfId="399"/>
    <cellStyle name="0_דיווחים נוספים_3" xfId="400"/>
    <cellStyle name="0_דיווחים נוספים_4.4." xfId="401"/>
    <cellStyle name="0_דיווחים נוספים_4.4. 2" xfId="402"/>
    <cellStyle name="0_דיווחים נוספים_4.4. 2_דיווחים נוספים" xfId="403"/>
    <cellStyle name="0_דיווחים נוספים_4.4. 2_דיווחים נוספים_1" xfId="404"/>
    <cellStyle name="0_דיווחים נוספים_4.4. 2_דיווחים נוספים_פירוט אגח תשואה מעל 10% " xfId="405"/>
    <cellStyle name="0_דיווחים נוספים_4.4. 2_פירוט אגח תשואה מעל 10% " xfId="406"/>
    <cellStyle name="0_דיווחים נוספים_4.4._דיווחים נוספים" xfId="407"/>
    <cellStyle name="0_דיווחים נוספים_4.4._פירוט אגח תשואה מעל 10% " xfId="408"/>
    <cellStyle name="0_דיווחים נוספים_דיווחים נוספים" xfId="409"/>
    <cellStyle name="0_דיווחים נוספים_דיווחים נוספים 2" xfId="410"/>
    <cellStyle name="0_דיווחים נוספים_דיווחים נוספים 2_דיווחים נוספים" xfId="411"/>
    <cellStyle name="0_דיווחים נוספים_דיווחים נוספים 2_דיווחים נוספים_1" xfId="412"/>
    <cellStyle name="0_דיווחים נוספים_דיווחים נוספים 2_דיווחים נוספים_פירוט אגח תשואה מעל 10% " xfId="413"/>
    <cellStyle name="0_דיווחים נוספים_דיווחים נוספים 2_פירוט אגח תשואה מעל 10% " xfId="414"/>
    <cellStyle name="0_דיווחים נוספים_דיווחים נוספים_1" xfId="415"/>
    <cellStyle name="0_דיווחים נוספים_דיווחים נוספים_4.4." xfId="416"/>
    <cellStyle name="0_דיווחים נוספים_דיווחים נוספים_4.4. 2" xfId="417"/>
    <cellStyle name="0_דיווחים נוספים_דיווחים נוספים_4.4. 2_דיווחים נוספים" xfId="418"/>
    <cellStyle name="0_דיווחים נוספים_דיווחים נוספים_4.4. 2_דיווחים נוספים_1" xfId="419"/>
    <cellStyle name="0_דיווחים נוספים_דיווחים נוספים_4.4. 2_דיווחים נוספים_פירוט אגח תשואה מעל 10% " xfId="420"/>
    <cellStyle name="0_דיווחים נוספים_דיווחים נוספים_4.4. 2_פירוט אגח תשואה מעל 10% " xfId="421"/>
    <cellStyle name="0_דיווחים נוספים_דיווחים נוספים_4.4._דיווחים נוספים" xfId="422"/>
    <cellStyle name="0_דיווחים נוספים_דיווחים נוספים_4.4._פירוט אגח תשואה מעל 10% " xfId="423"/>
    <cellStyle name="0_דיווחים נוספים_דיווחים נוספים_דיווחים נוספים" xfId="424"/>
    <cellStyle name="0_דיווחים נוספים_דיווחים נוספים_פירוט אגח תשואה מעל 10% " xfId="425"/>
    <cellStyle name="0_דיווחים נוספים_פירוט אגח תשואה מעל 10% " xfId="426"/>
    <cellStyle name="0_הערות" xfId="427"/>
    <cellStyle name="0_הערות 2" xfId="428"/>
    <cellStyle name="0_הערות 2_דיווחים נוספים" xfId="429"/>
    <cellStyle name="0_הערות 2_דיווחים נוספים_1" xfId="430"/>
    <cellStyle name="0_הערות 2_דיווחים נוספים_פירוט אגח תשואה מעל 10% " xfId="431"/>
    <cellStyle name="0_הערות 2_פירוט אגח תשואה מעל 10% " xfId="432"/>
    <cellStyle name="0_הערות_4.4." xfId="433"/>
    <cellStyle name="0_הערות_4.4. 2" xfId="434"/>
    <cellStyle name="0_הערות_4.4. 2_דיווחים נוספים" xfId="435"/>
    <cellStyle name="0_הערות_4.4. 2_דיווחים נוספים_1" xfId="436"/>
    <cellStyle name="0_הערות_4.4. 2_דיווחים נוספים_פירוט אגח תשואה מעל 10% " xfId="437"/>
    <cellStyle name="0_הערות_4.4. 2_פירוט אגח תשואה מעל 10% " xfId="438"/>
    <cellStyle name="0_הערות_4.4._דיווחים נוספים" xfId="439"/>
    <cellStyle name="0_הערות_4.4._פירוט אגח תשואה מעל 10% " xfId="440"/>
    <cellStyle name="0_הערות_דיווחים נוספים" xfId="441"/>
    <cellStyle name="0_הערות_דיווחים נוספים_1" xfId="442"/>
    <cellStyle name="0_הערות_דיווחים נוספים_פירוט אגח תשואה מעל 10% " xfId="443"/>
    <cellStyle name="0_הערות_פירוט אגח תשואה מעל 10% " xfId="444"/>
    <cellStyle name="0_יתרת מסגרות אשראי לניצול " xfId="445"/>
    <cellStyle name="0_יתרת מסגרות אשראי לניצול  2" xfId="446"/>
    <cellStyle name="0_יתרת מסגרות אשראי לניצול  2_דיווחים נוספים" xfId="447"/>
    <cellStyle name="0_יתרת מסגרות אשראי לניצול  2_דיווחים נוספים_1" xfId="448"/>
    <cellStyle name="0_יתרת מסגרות אשראי לניצול  2_דיווחים נוספים_פירוט אגח תשואה מעל 10% " xfId="449"/>
    <cellStyle name="0_יתרת מסגרות אשראי לניצול  2_פירוט אגח תשואה מעל 10% " xfId="450"/>
    <cellStyle name="0_יתרת מסגרות אשראי לניצול _4.4." xfId="451"/>
    <cellStyle name="0_יתרת מסגרות אשראי לניצול _4.4. 2" xfId="452"/>
    <cellStyle name="0_יתרת מסגרות אשראי לניצול _4.4. 2_דיווחים נוספים" xfId="453"/>
    <cellStyle name="0_יתרת מסגרות אשראי לניצול _4.4. 2_דיווחים נוספים_1" xfId="454"/>
    <cellStyle name="0_יתרת מסגרות אשראי לניצול _4.4. 2_דיווחים נוספים_פירוט אגח תשואה מעל 10% " xfId="455"/>
    <cellStyle name="0_יתרת מסגרות אשראי לניצול _4.4. 2_פירוט אגח תשואה מעל 10% " xfId="456"/>
    <cellStyle name="0_יתרת מסגרות אשראי לניצול _4.4._דיווחים נוספים" xfId="457"/>
    <cellStyle name="0_יתרת מסגרות אשראי לניצול _4.4._פירוט אגח תשואה מעל 10% " xfId="458"/>
    <cellStyle name="0_יתרת מסגרות אשראי לניצול _דיווחים נוספים" xfId="459"/>
    <cellStyle name="0_יתרת מסגרות אשראי לניצול _דיווחים נוספים_1" xfId="460"/>
    <cellStyle name="0_יתרת מסגרות אשראי לניצול _דיווחים נוספים_פירוט אגח תשואה מעל 10% " xfId="461"/>
    <cellStyle name="0_יתרת מסגרות אשראי לניצול _פירוט אגח תשואה מעל 10% " xfId="462"/>
    <cellStyle name="0_משקל בתא100" xfId="463"/>
    <cellStyle name="0_משקל בתא100 2" xfId="464"/>
    <cellStyle name="0_משקל בתא100 2 2" xfId="465"/>
    <cellStyle name="0_משקל בתא100 2 2_דיווחים נוספים" xfId="466"/>
    <cellStyle name="0_משקל בתא100 2 2_דיווחים נוספים_1" xfId="467"/>
    <cellStyle name="0_משקל בתא100 2 2_דיווחים נוספים_פירוט אגח תשואה מעל 10% " xfId="468"/>
    <cellStyle name="0_משקל בתא100 2 2_פירוט אגח תשואה מעל 10% " xfId="469"/>
    <cellStyle name="0_משקל בתא100 2_4.4." xfId="470"/>
    <cellStyle name="0_משקל בתא100 2_4.4. 2" xfId="471"/>
    <cellStyle name="0_משקל בתא100 2_4.4. 2_דיווחים נוספים" xfId="472"/>
    <cellStyle name="0_משקל בתא100 2_4.4. 2_דיווחים נוספים_1" xfId="473"/>
    <cellStyle name="0_משקל בתא100 2_4.4. 2_דיווחים נוספים_פירוט אגח תשואה מעל 10% " xfId="474"/>
    <cellStyle name="0_משקל בתא100 2_4.4. 2_פירוט אגח תשואה מעל 10% " xfId="475"/>
    <cellStyle name="0_משקל בתא100 2_4.4._דיווחים נוספים" xfId="476"/>
    <cellStyle name="0_משקל בתא100 2_4.4._פירוט אגח תשואה מעל 10% " xfId="477"/>
    <cellStyle name="0_משקל בתא100 2_דיווחים נוספים" xfId="478"/>
    <cellStyle name="0_משקל בתא100 2_דיווחים נוספים 2" xfId="479"/>
    <cellStyle name="0_משקל בתא100 2_דיווחים נוספים 2_דיווחים נוספים" xfId="480"/>
    <cellStyle name="0_משקל בתא100 2_דיווחים נוספים 2_דיווחים נוספים_1" xfId="481"/>
    <cellStyle name="0_משקל בתא100 2_דיווחים נוספים 2_דיווחים נוספים_פירוט אגח תשואה מעל 10% " xfId="482"/>
    <cellStyle name="0_משקל בתא100 2_דיווחים נוספים 2_פירוט אגח תשואה מעל 10% " xfId="483"/>
    <cellStyle name="0_משקל בתא100 2_דיווחים נוספים_1" xfId="484"/>
    <cellStyle name="0_משקל בתא100 2_דיווחים נוספים_1 2" xfId="485"/>
    <cellStyle name="0_משקל בתא100 2_דיווחים נוספים_1 2_דיווחים נוספים" xfId="486"/>
    <cellStyle name="0_משקל בתא100 2_דיווחים נוספים_1 2_דיווחים נוספים_1" xfId="487"/>
    <cellStyle name="0_משקל בתא100 2_דיווחים נוספים_1 2_דיווחים נוספים_פירוט אגח תשואה מעל 10% " xfId="488"/>
    <cellStyle name="0_משקל בתא100 2_דיווחים נוספים_1 2_פירוט אגח תשואה מעל 10% " xfId="489"/>
    <cellStyle name="0_משקל בתא100 2_דיווחים נוספים_1_4.4." xfId="490"/>
    <cellStyle name="0_משקל בתא100 2_דיווחים נוספים_1_4.4. 2" xfId="491"/>
    <cellStyle name="0_משקל בתא100 2_דיווחים נוספים_1_4.4. 2_דיווחים נוספים" xfId="492"/>
    <cellStyle name="0_משקל בתא100 2_דיווחים נוספים_1_4.4. 2_דיווחים נוספים_1" xfId="493"/>
    <cellStyle name="0_משקל בתא100 2_דיווחים נוספים_1_4.4. 2_דיווחים נוספים_פירוט אגח תשואה מעל 10% " xfId="494"/>
    <cellStyle name="0_משקל בתא100 2_דיווחים נוספים_1_4.4. 2_פירוט אגח תשואה מעל 10% " xfId="495"/>
    <cellStyle name="0_משקל בתא100 2_דיווחים נוספים_1_4.4._דיווחים נוספים" xfId="496"/>
    <cellStyle name="0_משקל בתא100 2_דיווחים נוספים_1_4.4._פירוט אגח תשואה מעל 10% " xfId="497"/>
    <cellStyle name="0_משקל בתא100 2_דיווחים נוספים_1_דיווחים נוספים" xfId="498"/>
    <cellStyle name="0_משקל בתא100 2_דיווחים נוספים_1_פירוט אגח תשואה מעל 10% " xfId="499"/>
    <cellStyle name="0_משקל בתא100 2_דיווחים נוספים_2" xfId="500"/>
    <cellStyle name="0_משקל בתא100 2_דיווחים נוספים_4.4." xfId="501"/>
    <cellStyle name="0_משקל בתא100 2_דיווחים נוספים_4.4. 2" xfId="502"/>
    <cellStyle name="0_משקל בתא100 2_דיווחים נוספים_4.4. 2_דיווחים נוספים" xfId="503"/>
    <cellStyle name="0_משקל בתא100 2_דיווחים נוספים_4.4. 2_דיווחים נוספים_1" xfId="504"/>
    <cellStyle name="0_משקל בתא100 2_דיווחים נוספים_4.4. 2_דיווחים נוספים_פירוט אגח תשואה מעל 10% " xfId="505"/>
    <cellStyle name="0_משקל בתא100 2_דיווחים נוספים_4.4. 2_פירוט אגח תשואה מעל 10% " xfId="506"/>
    <cellStyle name="0_משקל בתא100 2_דיווחים נוספים_4.4._דיווחים נוספים" xfId="507"/>
    <cellStyle name="0_משקל בתא100 2_דיווחים נוספים_4.4._פירוט אגח תשואה מעל 10% " xfId="508"/>
    <cellStyle name="0_משקל בתא100 2_דיווחים נוספים_דיווחים נוספים" xfId="509"/>
    <cellStyle name="0_משקל בתא100 2_דיווחים נוספים_דיווחים נוספים 2" xfId="510"/>
    <cellStyle name="0_משקל בתא100 2_דיווחים נוספים_דיווחים נוספים 2_דיווחים נוספים" xfId="511"/>
    <cellStyle name="0_משקל בתא100 2_דיווחים נוספים_דיווחים נוספים 2_דיווחים נוספים_1" xfId="512"/>
    <cellStyle name="0_משקל בתא100 2_דיווחים נוספים_דיווחים נוספים 2_דיווחים נוספים_פירוט אגח תשואה מעל 10% " xfId="513"/>
    <cellStyle name="0_משקל בתא100 2_דיווחים נוספים_דיווחים נוספים 2_פירוט אגח תשואה מעל 10% " xfId="514"/>
    <cellStyle name="0_משקל בתא100 2_דיווחים נוספים_דיווחים נוספים_1" xfId="515"/>
    <cellStyle name="0_משקל בתא100 2_דיווחים נוספים_דיווחים נוספים_4.4." xfId="516"/>
    <cellStyle name="0_משקל בתא100 2_דיווחים נוספים_דיווחים נוספים_4.4. 2" xfId="517"/>
    <cellStyle name="0_משקל בתא100 2_דיווחים נוספים_דיווחים נוספים_4.4. 2_דיווחים נוספים" xfId="518"/>
    <cellStyle name="0_משקל בתא100 2_דיווחים נוספים_דיווחים נוספים_4.4. 2_דיווחים נוספים_1" xfId="519"/>
    <cellStyle name="0_משקל בתא100 2_דיווחים נוספים_דיווחים נוספים_4.4. 2_דיווחים נוספים_פירוט אגח תשואה מעל 10% " xfId="520"/>
    <cellStyle name="0_משקל בתא100 2_דיווחים נוספים_דיווחים נוספים_4.4. 2_פירוט אגח תשואה מעל 10% " xfId="521"/>
    <cellStyle name="0_משקל בתא100 2_דיווחים נוספים_דיווחים נוספים_4.4._דיווחים נוספים" xfId="522"/>
    <cellStyle name="0_משקל בתא100 2_דיווחים נוספים_דיווחים נוספים_4.4._פירוט אגח תשואה מעל 10% " xfId="523"/>
    <cellStyle name="0_משקל בתא100 2_דיווחים נוספים_דיווחים נוספים_דיווחים נוספים" xfId="524"/>
    <cellStyle name="0_משקל בתא100 2_דיווחים נוספים_דיווחים נוספים_פירוט אגח תשואה מעל 10% " xfId="525"/>
    <cellStyle name="0_משקל בתא100 2_דיווחים נוספים_פירוט אגח תשואה מעל 10% " xfId="526"/>
    <cellStyle name="0_משקל בתא100 2_עסקאות שאושרו וטרם בוצעו  " xfId="527"/>
    <cellStyle name="0_משקל בתא100 2_עסקאות שאושרו וטרם בוצעו   2" xfId="528"/>
    <cellStyle name="0_משקל בתא100 2_עסקאות שאושרו וטרם בוצעו   2_דיווחים נוספים" xfId="529"/>
    <cellStyle name="0_משקל בתא100 2_עסקאות שאושרו וטרם בוצעו   2_דיווחים נוספים_1" xfId="530"/>
    <cellStyle name="0_משקל בתא100 2_עסקאות שאושרו וטרם בוצעו   2_דיווחים נוספים_פירוט אגח תשואה מעל 10% " xfId="531"/>
    <cellStyle name="0_משקל בתא100 2_עסקאות שאושרו וטרם בוצעו   2_פירוט אגח תשואה מעל 10% " xfId="532"/>
    <cellStyle name="0_משקל בתא100 2_עסקאות שאושרו וטרם בוצעו  _דיווחים נוספים" xfId="533"/>
    <cellStyle name="0_משקל בתא100 2_עסקאות שאושרו וטרם בוצעו  _פירוט אגח תשואה מעל 10% " xfId="534"/>
    <cellStyle name="0_משקל בתא100 2_פירוט אגח תשואה מעל 10% " xfId="535"/>
    <cellStyle name="0_משקל בתא100 2_פירוט אגח תשואה מעל 10%  2" xfId="536"/>
    <cellStyle name="0_משקל בתא100 2_פירוט אגח תשואה מעל 10%  2_דיווחים נוספים" xfId="537"/>
    <cellStyle name="0_משקל בתא100 2_פירוט אגח תשואה מעל 10%  2_דיווחים נוספים_1" xfId="538"/>
    <cellStyle name="0_משקל בתא100 2_פירוט אגח תשואה מעל 10%  2_דיווחים נוספים_פירוט אגח תשואה מעל 10% " xfId="539"/>
    <cellStyle name="0_משקל בתא100 2_פירוט אגח תשואה מעל 10%  2_פירוט אגח תשואה מעל 10% " xfId="540"/>
    <cellStyle name="0_משקל בתא100 2_פירוט אגח תשואה מעל 10% _1" xfId="541"/>
    <cellStyle name="0_משקל בתא100 2_פירוט אגח תשואה מעל 10% _4.4." xfId="542"/>
    <cellStyle name="0_משקל בתא100 2_פירוט אגח תשואה מעל 10% _4.4. 2" xfId="543"/>
    <cellStyle name="0_משקל בתא100 2_פירוט אגח תשואה מעל 10% _4.4. 2_דיווחים נוספים" xfId="544"/>
    <cellStyle name="0_משקל בתא100 2_פירוט אגח תשואה מעל 10% _4.4. 2_דיווחים נוספים_1" xfId="545"/>
    <cellStyle name="0_משקל בתא100 2_פירוט אגח תשואה מעל 10% _4.4. 2_דיווחים נוספים_פירוט אגח תשואה מעל 10% " xfId="546"/>
    <cellStyle name="0_משקל בתא100 2_פירוט אגח תשואה מעל 10% _4.4. 2_פירוט אגח תשואה מעל 10% " xfId="547"/>
    <cellStyle name="0_משקל בתא100 2_פירוט אגח תשואה מעל 10% _4.4._דיווחים נוספים" xfId="548"/>
    <cellStyle name="0_משקל בתא100 2_פירוט אגח תשואה מעל 10% _4.4._פירוט אגח תשואה מעל 10% " xfId="549"/>
    <cellStyle name="0_משקל בתא100 2_פירוט אגח תשואה מעל 10% _דיווחים נוספים" xfId="550"/>
    <cellStyle name="0_משקל בתא100 2_פירוט אגח תשואה מעל 10% _דיווחים נוספים_1" xfId="551"/>
    <cellStyle name="0_משקל בתא100 2_פירוט אגח תשואה מעל 10% _דיווחים נוספים_פירוט אגח תשואה מעל 10% " xfId="552"/>
    <cellStyle name="0_משקל בתא100 2_פירוט אגח תשואה מעל 10% _פירוט אגח תשואה מעל 10% " xfId="553"/>
    <cellStyle name="0_משקל בתא100 3" xfId="554"/>
    <cellStyle name="0_משקל בתא100 3_דיווחים נוספים" xfId="555"/>
    <cellStyle name="0_משקל בתא100 3_דיווחים נוספים_1" xfId="556"/>
    <cellStyle name="0_משקל בתא100 3_דיווחים נוספים_פירוט אגח תשואה מעל 10% " xfId="557"/>
    <cellStyle name="0_משקל בתא100 3_פירוט אגח תשואה מעל 10% " xfId="558"/>
    <cellStyle name="0_משקל בתא100_4.4." xfId="559"/>
    <cellStyle name="0_משקל בתא100_4.4. 2" xfId="560"/>
    <cellStyle name="0_משקל בתא100_4.4. 2_דיווחים נוספים" xfId="561"/>
    <cellStyle name="0_משקל בתא100_4.4. 2_דיווחים נוספים_1" xfId="562"/>
    <cellStyle name="0_משקל בתא100_4.4. 2_דיווחים נוספים_פירוט אגח תשואה מעל 10% " xfId="563"/>
    <cellStyle name="0_משקל בתא100_4.4. 2_פירוט אגח תשואה מעל 10% " xfId="564"/>
    <cellStyle name="0_משקל בתא100_4.4._דיווחים נוספים" xfId="565"/>
    <cellStyle name="0_משקל בתא100_4.4._פירוט אגח תשואה מעל 10% " xfId="566"/>
    <cellStyle name="0_משקל בתא100_דיווחים נוספים" xfId="567"/>
    <cellStyle name="0_משקל בתא100_דיווחים נוספים 2" xfId="568"/>
    <cellStyle name="0_משקל בתא100_דיווחים נוספים 2_דיווחים נוספים" xfId="569"/>
    <cellStyle name="0_משקל בתא100_דיווחים נוספים 2_דיווחים נוספים_1" xfId="570"/>
    <cellStyle name="0_משקל בתא100_דיווחים נוספים 2_דיווחים נוספים_פירוט אגח תשואה מעל 10% " xfId="571"/>
    <cellStyle name="0_משקל בתא100_דיווחים נוספים 2_פירוט אגח תשואה מעל 10% " xfId="572"/>
    <cellStyle name="0_משקל בתא100_דיווחים נוספים_1" xfId="573"/>
    <cellStyle name="0_משקל בתא100_דיווחים נוספים_1 2" xfId="574"/>
    <cellStyle name="0_משקל בתא100_דיווחים נוספים_1 2_דיווחים נוספים" xfId="575"/>
    <cellStyle name="0_משקל בתא100_דיווחים נוספים_1 2_דיווחים נוספים_1" xfId="576"/>
    <cellStyle name="0_משקל בתא100_דיווחים נוספים_1 2_דיווחים נוספים_פירוט אגח תשואה מעל 10% " xfId="577"/>
    <cellStyle name="0_משקל בתא100_דיווחים נוספים_1 2_פירוט אגח תשואה מעל 10% " xfId="578"/>
    <cellStyle name="0_משקל בתא100_דיווחים נוספים_1_4.4." xfId="579"/>
    <cellStyle name="0_משקל בתא100_דיווחים נוספים_1_4.4. 2" xfId="580"/>
    <cellStyle name="0_משקל בתא100_דיווחים נוספים_1_4.4. 2_דיווחים נוספים" xfId="581"/>
    <cellStyle name="0_משקל בתא100_דיווחים נוספים_1_4.4. 2_דיווחים נוספים_1" xfId="582"/>
    <cellStyle name="0_משקל בתא100_דיווחים נוספים_1_4.4. 2_דיווחים נוספים_פירוט אגח תשואה מעל 10% " xfId="583"/>
    <cellStyle name="0_משקל בתא100_דיווחים נוספים_1_4.4. 2_פירוט אגח תשואה מעל 10% " xfId="584"/>
    <cellStyle name="0_משקל בתא100_דיווחים נוספים_1_4.4._דיווחים נוספים" xfId="585"/>
    <cellStyle name="0_משקל בתא100_דיווחים נוספים_1_4.4._פירוט אגח תשואה מעל 10% " xfId="586"/>
    <cellStyle name="0_משקל בתא100_דיווחים נוספים_1_דיווחים נוספים" xfId="587"/>
    <cellStyle name="0_משקל בתא100_דיווחים נוספים_1_דיווחים נוספים 2" xfId="588"/>
    <cellStyle name="0_משקל בתא100_דיווחים נוספים_1_דיווחים נוספים 2_דיווחים נוספים" xfId="589"/>
    <cellStyle name="0_משקל בתא100_דיווחים נוספים_1_דיווחים נוספים 2_דיווחים נוספים_1" xfId="590"/>
    <cellStyle name="0_משקל בתא100_דיווחים נוספים_1_דיווחים נוספים 2_דיווחים נוספים_פירוט אגח תשואה מעל 10% " xfId="591"/>
    <cellStyle name="0_משקל בתא100_דיווחים נוספים_1_דיווחים נוספים 2_פירוט אגח תשואה מעל 10% " xfId="592"/>
    <cellStyle name="0_משקל בתא100_דיווחים נוספים_1_דיווחים נוספים_1" xfId="593"/>
    <cellStyle name="0_משקל בתא100_דיווחים נוספים_1_דיווחים נוספים_4.4." xfId="594"/>
    <cellStyle name="0_משקל בתא100_דיווחים נוספים_1_דיווחים נוספים_4.4. 2" xfId="595"/>
    <cellStyle name="0_משקל בתא100_דיווחים נוספים_1_דיווחים נוספים_4.4. 2_דיווחים נוספים" xfId="596"/>
    <cellStyle name="0_משקל בתא100_דיווחים נוספים_1_דיווחים נוספים_4.4. 2_דיווחים נוספים_1" xfId="597"/>
    <cellStyle name="0_משקל בתא100_דיווחים נוספים_1_דיווחים נוספים_4.4. 2_דיווחים נוספים_פירוט אגח תשואה מעל 10% " xfId="598"/>
    <cellStyle name="0_משקל בתא100_דיווחים נוספים_1_דיווחים נוספים_4.4. 2_פירוט אגח תשואה מעל 10% " xfId="599"/>
    <cellStyle name="0_משקל בתא100_דיווחים נוספים_1_דיווחים נוספים_4.4._דיווחים נוספים" xfId="600"/>
    <cellStyle name="0_משקל בתא100_דיווחים נוספים_1_דיווחים נוספים_4.4._פירוט אגח תשואה מעל 10% " xfId="601"/>
    <cellStyle name="0_משקל בתא100_דיווחים נוספים_1_דיווחים נוספים_דיווחים נוספים" xfId="602"/>
    <cellStyle name="0_משקל בתא100_דיווחים נוספים_1_דיווחים נוספים_פירוט אגח תשואה מעל 10% " xfId="603"/>
    <cellStyle name="0_משקל בתא100_דיווחים נוספים_1_פירוט אגח תשואה מעל 10% " xfId="604"/>
    <cellStyle name="0_משקל בתא100_דיווחים נוספים_2" xfId="605"/>
    <cellStyle name="0_משקל בתא100_דיווחים נוספים_2 2" xfId="606"/>
    <cellStyle name="0_משקל בתא100_דיווחים נוספים_2 2_דיווחים נוספים" xfId="607"/>
    <cellStyle name="0_משקל בתא100_דיווחים נוספים_2 2_דיווחים נוספים_1" xfId="608"/>
    <cellStyle name="0_משקל בתא100_דיווחים נוספים_2 2_דיווחים נוספים_פירוט אגח תשואה מעל 10% " xfId="609"/>
    <cellStyle name="0_משקל בתא100_דיווחים נוספים_2 2_פירוט אגח תשואה מעל 10% " xfId="610"/>
    <cellStyle name="0_משקל בתא100_דיווחים נוספים_2_4.4." xfId="611"/>
    <cellStyle name="0_משקל בתא100_דיווחים נוספים_2_4.4. 2" xfId="612"/>
    <cellStyle name="0_משקל בתא100_דיווחים נוספים_2_4.4. 2_דיווחים נוספים" xfId="613"/>
    <cellStyle name="0_משקל בתא100_דיווחים נוספים_2_4.4. 2_דיווחים נוספים_1" xfId="614"/>
    <cellStyle name="0_משקל בתא100_דיווחים נוספים_2_4.4. 2_דיווחים נוספים_פירוט אגח תשואה מעל 10% " xfId="615"/>
    <cellStyle name="0_משקל בתא100_דיווחים נוספים_2_4.4. 2_פירוט אגח תשואה מעל 10% " xfId="616"/>
    <cellStyle name="0_משקל בתא100_דיווחים נוספים_2_4.4._דיווחים נוספים" xfId="617"/>
    <cellStyle name="0_משקל בתא100_דיווחים נוספים_2_4.4._פירוט אגח תשואה מעל 10% " xfId="618"/>
    <cellStyle name="0_משקל בתא100_דיווחים נוספים_2_דיווחים נוספים" xfId="619"/>
    <cellStyle name="0_משקל בתא100_דיווחים נוספים_2_פירוט אגח תשואה מעל 10% " xfId="620"/>
    <cellStyle name="0_משקל בתא100_דיווחים נוספים_3" xfId="621"/>
    <cellStyle name="0_משקל בתא100_דיווחים נוספים_4.4." xfId="622"/>
    <cellStyle name="0_משקל בתא100_דיווחים נוספים_4.4. 2" xfId="623"/>
    <cellStyle name="0_משקל בתא100_דיווחים נוספים_4.4. 2_דיווחים נוספים" xfId="624"/>
    <cellStyle name="0_משקל בתא100_דיווחים נוספים_4.4. 2_דיווחים נוספים_1" xfId="625"/>
    <cellStyle name="0_משקל בתא100_דיווחים נוספים_4.4. 2_דיווחים נוספים_פירוט אגח תשואה מעל 10% " xfId="626"/>
    <cellStyle name="0_משקל בתא100_דיווחים נוספים_4.4. 2_פירוט אגח תשואה מעל 10% " xfId="627"/>
    <cellStyle name="0_משקל בתא100_דיווחים נוספים_4.4._דיווחים נוספים" xfId="628"/>
    <cellStyle name="0_משקל בתא100_דיווחים נוספים_4.4._פירוט אגח תשואה מעל 10% " xfId="629"/>
    <cellStyle name="0_משקל בתא100_דיווחים נוספים_דיווחים נוספים" xfId="630"/>
    <cellStyle name="0_משקל בתא100_דיווחים נוספים_דיווחים נוספים 2" xfId="631"/>
    <cellStyle name="0_משקל בתא100_דיווחים נוספים_דיווחים נוספים 2_דיווחים נוספים" xfId="632"/>
    <cellStyle name="0_משקל בתא100_דיווחים נוספים_דיווחים נוספים 2_דיווחים נוספים_1" xfId="633"/>
    <cellStyle name="0_משקל בתא100_דיווחים נוספים_דיווחים נוספים 2_דיווחים נוספים_פירוט אגח תשואה מעל 10% " xfId="634"/>
    <cellStyle name="0_משקל בתא100_דיווחים נוספים_דיווחים נוספים 2_פירוט אגח תשואה מעל 10% " xfId="635"/>
    <cellStyle name="0_משקל בתא100_דיווחים נוספים_דיווחים נוספים_1" xfId="636"/>
    <cellStyle name="0_משקל בתא100_דיווחים נוספים_דיווחים נוספים_4.4." xfId="637"/>
    <cellStyle name="0_משקל בתא100_דיווחים נוספים_דיווחים נוספים_4.4. 2" xfId="638"/>
    <cellStyle name="0_משקל בתא100_דיווחים נוספים_דיווחים נוספים_4.4. 2_דיווחים נוספים" xfId="639"/>
    <cellStyle name="0_משקל בתא100_דיווחים נוספים_דיווחים נוספים_4.4. 2_דיווחים נוספים_1" xfId="640"/>
    <cellStyle name="0_משקל בתא100_דיווחים נוספים_דיווחים נוספים_4.4. 2_דיווחים נוספים_פירוט אגח תשואה מעל 10% " xfId="641"/>
    <cellStyle name="0_משקל בתא100_דיווחים נוספים_דיווחים נוספים_4.4. 2_פירוט אגח תשואה מעל 10% " xfId="642"/>
    <cellStyle name="0_משקל בתא100_דיווחים נוספים_דיווחים נוספים_4.4._דיווחים נוספים" xfId="643"/>
    <cellStyle name="0_משקל בתא100_דיווחים נוספים_דיווחים נוספים_4.4._פירוט אגח תשואה מעל 10% " xfId="644"/>
    <cellStyle name="0_משקל בתא100_דיווחים נוספים_דיווחים נוספים_דיווחים נוספים" xfId="645"/>
    <cellStyle name="0_משקל בתא100_דיווחים נוספים_דיווחים נוספים_פירוט אגח תשואה מעל 10% " xfId="646"/>
    <cellStyle name="0_משקל בתא100_דיווחים נוספים_פירוט אגח תשואה מעל 10% " xfId="647"/>
    <cellStyle name="0_משקל בתא100_הערות" xfId="648"/>
    <cellStyle name="0_משקל בתא100_הערות 2" xfId="649"/>
    <cellStyle name="0_משקל בתא100_הערות 2_דיווחים נוספים" xfId="650"/>
    <cellStyle name="0_משקל בתא100_הערות 2_דיווחים נוספים_1" xfId="651"/>
    <cellStyle name="0_משקל בתא100_הערות 2_דיווחים נוספים_פירוט אגח תשואה מעל 10% " xfId="652"/>
    <cellStyle name="0_משקל בתא100_הערות 2_פירוט אגח תשואה מעל 10% " xfId="653"/>
    <cellStyle name="0_משקל בתא100_הערות_4.4." xfId="654"/>
    <cellStyle name="0_משקל בתא100_הערות_4.4. 2" xfId="655"/>
    <cellStyle name="0_משקל בתא100_הערות_4.4. 2_דיווחים נוספים" xfId="656"/>
    <cellStyle name="0_משקל בתא100_הערות_4.4. 2_דיווחים נוספים_1" xfId="657"/>
    <cellStyle name="0_משקל בתא100_הערות_4.4. 2_דיווחים נוספים_פירוט אגח תשואה מעל 10% " xfId="658"/>
    <cellStyle name="0_משקל בתא100_הערות_4.4. 2_פירוט אגח תשואה מעל 10% " xfId="659"/>
    <cellStyle name="0_משקל בתא100_הערות_4.4._דיווחים נוספים" xfId="660"/>
    <cellStyle name="0_משקל בתא100_הערות_4.4._פירוט אגח תשואה מעל 10% " xfId="661"/>
    <cellStyle name="0_משקל בתא100_הערות_דיווחים נוספים" xfId="662"/>
    <cellStyle name="0_משקל בתא100_הערות_דיווחים נוספים_1" xfId="663"/>
    <cellStyle name="0_משקל בתא100_הערות_דיווחים נוספים_פירוט אגח תשואה מעל 10% " xfId="664"/>
    <cellStyle name="0_משקל בתא100_הערות_פירוט אגח תשואה מעל 10% " xfId="665"/>
    <cellStyle name="0_משקל בתא100_יתרת מסגרות אשראי לניצול " xfId="666"/>
    <cellStyle name="0_משקל בתא100_יתרת מסגרות אשראי לניצול  2" xfId="667"/>
    <cellStyle name="0_משקל בתא100_יתרת מסגרות אשראי לניצול  2_דיווחים נוספים" xfId="668"/>
    <cellStyle name="0_משקל בתא100_יתרת מסגרות אשראי לניצול  2_דיווחים נוספים_1" xfId="669"/>
    <cellStyle name="0_משקל בתא100_יתרת מסגרות אשראי לניצול  2_דיווחים נוספים_פירוט אגח תשואה מעל 10% " xfId="670"/>
    <cellStyle name="0_משקל בתא100_יתרת מסגרות אשראי לניצול  2_פירוט אגח תשואה מעל 10% " xfId="671"/>
    <cellStyle name="0_משקל בתא100_יתרת מסגרות אשראי לניצול _4.4." xfId="672"/>
    <cellStyle name="0_משקל בתא100_יתרת מסגרות אשראי לניצול _4.4. 2" xfId="673"/>
    <cellStyle name="0_משקל בתא100_יתרת מסגרות אשראי לניצול _4.4. 2_דיווחים נוספים" xfId="674"/>
    <cellStyle name="0_משקל בתא100_יתרת מסגרות אשראי לניצול _4.4. 2_דיווחים נוספים_1" xfId="675"/>
    <cellStyle name="0_משקל בתא100_יתרת מסגרות אשראי לניצול _4.4. 2_דיווחים נוספים_פירוט אגח תשואה מעל 10% " xfId="676"/>
    <cellStyle name="0_משקל בתא100_יתרת מסגרות אשראי לניצול _4.4. 2_פירוט אגח תשואה מעל 10% " xfId="677"/>
    <cellStyle name="0_משקל בתא100_יתרת מסגרות אשראי לניצול _4.4._דיווחים נוספים" xfId="678"/>
    <cellStyle name="0_משקל בתא100_יתרת מסגרות אשראי לניצול _4.4._פירוט אגח תשואה מעל 10% " xfId="679"/>
    <cellStyle name="0_משקל בתא100_יתרת מסגרות אשראי לניצול _דיווחים נוספים" xfId="680"/>
    <cellStyle name="0_משקל בתא100_יתרת מסגרות אשראי לניצול _דיווחים נוספים_1" xfId="681"/>
    <cellStyle name="0_משקל בתא100_יתרת מסגרות אשראי לניצול _דיווחים נוספים_פירוט אגח תשואה מעל 10% " xfId="682"/>
    <cellStyle name="0_משקל בתא100_יתרת מסגרות אשראי לניצול _פירוט אגח תשואה מעל 10% " xfId="683"/>
    <cellStyle name="0_משקל בתא100_עסקאות שאושרו וטרם בוצעו  " xfId="684"/>
    <cellStyle name="0_משקל בתא100_עסקאות שאושרו וטרם בוצעו   2" xfId="685"/>
    <cellStyle name="0_משקל בתא100_עסקאות שאושרו וטרם בוצעו   2_דיווחים נוספים" xfId="686"/>
    <cellStyle name="0_משקל בתא100_עסקאות שאושרו וטרם בוצעו   2_דיווחים נוספים_1" xfId="687"/>
    <cellStyle name="0_משקל בתא100_עסקאות שאושרו וטרם בוצעו   2_דיווחים נוספים_פירוט אגח תשואה מעל 10% " xfId="688"/>
    <cellStyle name="0_משקל בתא100_עסקאות שאושרו וטרם בוצעו   2_פירוט אגח תשואה מעל 10% " xfId="689"/>
    <cellStyle name="0_משקל בתא100_עסקאות שאושרו וטרם בוצעו  _1" xfId="690"/>
    <cellStyle name="0_משקל בתא100_עסקאות שאושרו וטרם בוצעו  _1 2" xfId="691"/>
    <cellStyle name="0_משקל בתא100_עסקאות שאושרו וטרם בוצעו  _1 2_דיווחים נוספים" xfId="692"/>
    <cellStyle name="0_משקל בתא100_עסקאות שאושרו וטרם בוצעו  _1 2_דיווחים נוספים_1" xfId="693"/>
    <cellStyle name="0_משקל בתא100_עסקאות שאושרו וטרם בוצעו  _1 2_דיווחים נוספים_פירוט אגח תשואה מעל 10% " xfId="694"/>
    <cellStyle name="0_משקל בתא100_עסקאות שאושרו וטרם בוצעו  _1 2_פירוט אגח תשואה מעל 10% " xfId="695"/>
    <cellStyle name="0_משקל בתא100_עסקאות שאושרו וטרם בוצעו  _1_דיווחים נוספים" xfId="696"/>
    <cellStyle name="0_משקל בתא100_עסקאות שאושרו וטרם בוצעו  _1_פירוט אגח תשואה מעל 10% " xfId="697"/>
    <cellStyle name="0_משקל בתא100_עסקאות שאושרו וטרם בוצעו  _4.4." xfId="698"/>
    <cellStyle name="0_משקל בתא100_עסקאות שאושרו וטרם בוצעו  _4.4. 2" xfId="699"/>
    <cellStyle name="0_משקל בתא100_עסקאות שאושרו וטרם בוצעו  _4.4. 2_דיווחים נוספים" xfId="700"/>
    <cellStyle name="0_משקל בתא100_עסקאות שאושרו וטרם בוצעו  _4.4. 2_דיווחים נוספים_1" xfId="701"/>
    <cellStyle name="0_משקל בתא100_עסקאות שאושרו וטרם בוצעו  _4.4. 2_דיווחים נוספים_פירוט אגח תשואה מעל 10% " xfId="702"/>
    <cellStyle name="0_משקל בתא100_עסקאות שאושרו וטרם בוצעו  _4.4. 2_פירוט אגח תשואה מעל 10% " xfId="703"/>
    <cellStyle name="0_משקל בתא100_עסקאות שאושרו וטרם בוצעו  _4.4._דיווחים נוספים" xfId="704"/>
    <cellStyle name="0_משקל בתא100_עסקאות שאושרו וטרם בוצעו  _4.4._פירוט אגח תשואה מעל 10% " xfId="705"/>
    <cellStyle name="0_משקל בתא100_עסקאות שאושרו וטרם בוצעו  _דיווחים נוספים" xfId="706"/>
    <cellStyle name="0_משקל בתא100_עסקאות שאושרו וטרם בוצעו  _דיווחים נוספים_1" xfId="707"/>
    <cellStyle name="0_משקל בתא100_עסקאות שאושרו וטרם בוצעו  _דיווחים נוספים_פירוט אגח תשואה מעל 10% " xfId="708"/>
    <cellStyle name="0_משקל בתא100_עסקאות שאושרו וטרם בוצעו  _פירוט אגח תשואה מעל 10% " xfId="709"/>
    <cellStyle name="0_משקל בתא100_פירוט אגח תשואה מעל 10% " xfId="710"/>
    <cellStyle name="0_משקל בתא100_פירוט אגח תשואה מעל 10%  2" xfId="711"/>
    <cellStyle name="0_משקל בתא100_פירוט אגח תשואה מעל 10%  2_דיווחים נוספים" xfId="712"/>
    <cellStyle name="0_משקל בתא100_פירוט אגח תשואה מעל 10%  2_דיווחים נוספים_1" xfId="713"/>
    <cellStyle name="0_משקל בתא100_פירוט אגח תשואה מעל 10%  2_דיווחים נוספים_פירוט אגח תשואה מעל 10% " xfId="714"/>
    <cellStyle name="0_משקל בתא100_פירוט אגח תשואה מעל 10%  2_פירוט אגח תשואה מעל 10% " xfId="715"/>
    <cellStyle name="0_משקל בתא100_פירוט אגח תשואה מעל 10% _1" xfId="716"/>
    <cellStyle name="0_משקל בתא100_פירוט אגח תשואה מעל 10% _4.4." xfId="717"/>
    <cellStyle name="0_משקל בתא100_פירוט אגח תשואה מעל 10% _4.4. 2" xfId="718"/>
    <cellStyle name="0_משקל בתא100_פירוט אגח תשואה מעל 10% _4.4. 2_דיווחים נוספים" xfId="719"/>
    <cellStyle name="0_משקל בתא100_פירוט אגח תשואה מעל 10% _4.4. 2_דיווחים נוספים_1" xfId="720"/>
    <cellStyle name="0_משקל בתא100_פירוט אגח תשואה מעל 10% _4.4. 2_דיווחים נוספים_פירוט אגח תשואה מעל 10% " xfId="721"/>
    <cellStyle name="0_משקל בתא100_פירוט אגח תשואה מעל 10% _4.4. 2_פירוט אגח תשואה מעל 10% " xfId="722"/>
    <cellStyle name="0_משקל בתא100_פירוט אגח תשואה מעל 10% _4.4._דיווחים נוספים" xfId="723"/>
    <cellStyle name="0_משקל בתא100_פירוט אגח תשואה מעל 10% _4.4._פירוט אגח תשואה מעל 10% " xfId="724"/>
    <cellStyle name="0_משקל בתא100_פירוט אגח תשואה מעל 10% _דיווחים נוספים" xfId="725"/>
    <cellStyle name="0_משקל בתא100_פירוט אגח תשואה מעל 10% _דיווחים נוספים_1" xfId="726"/>
    <cellStyle name="0_משקל בתא100_פירוט אגח תשואה מעל 10% _דיווחים נוספים_פירוט אגח תשואה מעל 10% " xfId="727"/>
    <cellStyle name="0_משקל בתא100_פירוט אגח תשואה מעל 10% _פירוט אגח תשואה מעל 10% " xfId="728"/>
    <cellStyle name="0_עסקאות שאושרו וטרם בוצעו  " xfId="729"/>
    <cellStyle name="0_עסקאות שאושרו וטרם בוצעו   2" xfId="730"/>
    <cellStyle name="0_עסקאות שאושרו וטרם בוצעו   2_דיווחים נוספים" xfId="731"/>
    <cellStyle name="0_עסקאות שאושרו וטרם בוצעו   2_דיווחים נוספים_1" xfId="732"/>
    <cellStyle name="0_עסקאות שאושרו וטרם בוצעו   2_דיווחים נוספים_פירוט אגח תשואה מעל 10% " xfId="733"/>
    <cellStyle name="0_עסקאות שאושרו וטרם בוצעו   2_פירוט אגח תשואה מעל 10% " xfId="734"/>
    <cellStyle name="0_עסקאות שאושרו וטרם בוצעו  _1" xfId="735"/>
    <cellStyle name="0_עסקאות שאושרו וטרם בוצעו  _1 2" xfId="736"/>
    <cellStyle name="0_עסקאות שאושרו וטרם בוצעו  _1 2_דיווחים נוספים" xfId="737"/>
    <cellStyle name="0_עסקאות שאושרו וטרם בוצעו  _1 2_דיווחים נוספים_1" xfId="738"/>
    <cellStyle name="0_עסקאות שאושרו וטרם בוצעו  _1 2_דיווחים נוספים_פירוט אגח תשואה מעל 10% " xfId="739"/>
    <cellStyle name="0_עסקאות שאושרו וטרם בוצעו  _1 2_פירוט אגח תשואה מעל 10% " xfId="740"/>
    <cellStyle name="0_עסקאות שאושרו וטרם בוצעו  _1_דיווחים נוספים" xfId="741"/>
    <cellStyle name="0_עסקאות שאושרו וטרם בוצעו  _1_פירוט אגח תשואה מעל 10% " xfId="742"/>
    <cellStyle name="0_עסקאות שאושרו וטרם בוצעו  _4.4." xfId="743"/>
    <cellStyle name="0_עסקאות שאושרו וטרם בוצעו  _4.4. 2" xfId="744"/>
    <cellStyle name="0_עסקאות שאושרו וטרם בוצעו  _4.4. 2_דיווחים נוספים" xfId="745"/>
    <cellStyle name="0_עסקאות שאושרו וטרם בוצעו  _4.4. 2_דיווחים נוספים_1" xfId="746"/>
    <cellStyle name="0_עסקאות שאושרו וטרם בוצעו  _4.4. 2_דיווחים נוספים_פירוט אגח תשואה מעל 10% " xfId="747"/>
    <cellStyle name="0_עסקאות שאושרו וטרם בוצעו  _4.4. 2_פירוט אגח תשואה מעל 10% " xfId="748"/>
    <cellStyle name="0_עסקאות שאושרו וטרם בוצעו  _4.4._דיווחים נוספים" xfId="749"/>
    <cellStyle name="0_עסקאות שאושרו וטרם בוצעו  _4.4._פירוט אגח תשואה מעל 10% " xfId="750"/>
    <cellStyle name="0_עסקאות שאושרו וטרם בוצעו  _דיווחים נוספים" xfId="751"/>
    <cellStyle name="0_עסקאות שאושרו וטרם בוצעו  _דיווחים נוספים_1" xfId="752"/>
    <cellStyle name="0_עסקאות שאושרו וטרם בוצעו  _דיווחים נוספים_פירוט אגח תשואה מעל 10% " xfId="753"/>
    <cellStyle name="0_עסקאות שאושרו וטרם בוצעו  _פירוט אגח תשואה מעל 10% " xfId="754"/>
    <cellStyle name="0_פירוט אגח תשואה מעל 10% " xfId="755"/>
    <cellStyle name="0_פירוט אגח תשואה מעל 10%  2" xfId="756"/>
    <cellStyle name="0_פירוט אגח תשואה מעל 10%  2_דיווחים נוספים" xfId="757"/>
    <cellStyle name="0_פירוט אגח תשואה מעל 10%  2_דיווחים נוספים_1" xfId="758"/>
    <cellStyle name="0_פירוט אגח תשואה מעל 10%  2_דיווחים נוספים_פירוט אגח תשואה מעל 10% " xfId="759"/>
    <cellStyle name="0_פירוט אגח תשואה מעל 10%  2_פירוט אגח תשואה מעל 10% " xfId="760"/>
    <cellStyle name="0_פירוט אגח תשואה מעל 10% _1" xfId="761"/>
    <cellStyle name="0_פירוט אגח תשואה מעל 10% _4.4." xfId="762"/>
    <cellStyle name="0_פירוט אגח תשואה מעל 10% _4.4. 2" xfId="763"/>
    <cellStyle name="0_פירוט אגח תשואה מעל 10% _4.4. 2_דיווחים נוספים" xfId="764"/>
    <cellStyle name="0_פירוט אגח תשואה מעל 10% _4.4. 2_דיווחים נוספים_1" xfId="765"/>
    <cellStyle name="0_פירוט אגח תשואה מעל 10% _4.4. 2_דיווחים נוספים_פירוט אגח תשואה מעל 10% " xfId="766"/>
    <cellStyle name="0_פירוט אגח תשואה מעל 10% _4.4. 2_פירוט אגח תשואה מעל 10% " xfId="767"/>
    <cellStyle name="0_פירוט אגח תשואה מעל 10% _4.4._דיווחים נוספים" xfId="768"/>
    <cellStyle name="0_פירוט אגח תשואה מעל 10% _4.4._פירוט אגח תשואה מעל 10% " xfId="769"/>
    <cellStyle name="0_פירוט אגח תשואה מעל 10% _דיווחים נוספים" xfId="770"/>
    <cellStyle name="0_פירוט אגח תשואה מעל 10% _דיווחים נוספים_1" xfId="771"/>
    <cellStyle name="0_פירוט אגח תשואה מעל 10% _דיווחים נוספים_פירוט אגח תשואה מעל 10% " xfId="772"/>
    <cellStyle name="0_פירוט אגח תשואה מעל 10% _פירוט אגח תשואה מעל 10% " xfId="773"/>
    <cellStyle name="1" xfId="774"/>
    <cellStyle name="1 2" xfId="775"/>
    <cellStyle name="1 2 2" xfId="776"/>
    <cellStyle name="1 2_דיווחים נוספים" xfId="777"/>
    <cellStyle name="1 3" xfId="778"/>
    <cellStyle name="1_4.4." xfId="779"/>
    <cellStyle name="1_4.4. 2" xfId="780"/>
    <cellStyle name="1_4.4. 2_דיווחים נוספים" xfId="781"/>
    <cellStyle name="1_4.4. 2_דיווחים נוספים_1" xfId="782"/>
    <cellStyle name="1_4.4. 2_דיווחים נוספים_פירוט אגח תשואה מעל 10% " xfId="783"/>
    <cellStyle name="1_4.4. 2_פירוט אגח תשואה מעל 10% " xfId="784"/>
    <cellStyle name="1_4.4._דיווחים נוספים" xfId="785"/>
    <cellStyle name="1_4.4._פירוט אגח תשואה מעל 10% " xfId="786"/>
    <cellStyle name="1_Anafim" xfId="787"/>
    <cellStyle name="1_Anafim 2" xfId="788"/>
    <cellStyle name="1_Anafim 2 2" xfId="789"/>
    <cellStyle name="1_Anafim 2 2_דיווחים נוספים" xfId="790"/>
    <cellStyle name="1_Anafim 2 2_דיווחים נוספים_1" xfId="791"/>
    <cellStyle name="1_Anafim 2 2_דיווחים נוספים_פירוט אגח תשואה מעל 10% " xfId="792"/>
    <cellStyle name="1_Anafim 2 2_פירוט אגח תשואה מעל 10% " xfId="793"/>
    <cellStyle name="1_Anafim 2_4.4." xfId="794"/>
    <cellStyle name="1_Anafim 2_4.4. 2" xfId="795"/>
    <cellStyle name="1_Anafim 2_4.4. 2_דיווחים נוספים" xfId="796"/>
    <cellStyle name="1_Anafim 2_4.4. 2_דיווחים נוספים_1" xfId="797"/>
    <cellStyle name="1_Anafim 2_4.4. 2_דיווחים נוספים_פירוט אגח תשואה מעל 10% " xfId="798"/>
    <cellStyle name="1_Anafim 2_4.4. 2_פירוט אגח תשואה מעל 10% " xfId="799"/>
    <cellStyle name="1_Anafim 2_4.4._דיווחים נוספים" xfId="800"/>
    <cellStyle name="1_Anafim 2_4.4._פירוט אגח תשואה מעל 10% " xfId="801"/>
    <cellStyle name="1_Anafim 2_דיווחים נוספים" xfId="802"/>
    <cellStyle name="1_Anafim 2_דיווחים נוספים 2" xfId="803"/>
    <cellStyle name="1_Anafim 2_דיווחים נוספים 2_דיווחים נוספים" xfId="804"/>
    <cellStyle name="1_Anafim 2_דיווחים נוספים 2_דיווחים נוספים_1" xfId="805"/>
    <cellStyle name="1_Anafim 2_דיווחים נוספים 2_דיווחים נוספים_פירוט אגח תשואה מעל 10% " xfId="806"/>
    <cellStyle name="1_Anafim 2_דיווחים נוספים 2_פירוט אגח תשואה מעל 10% " xfId="807"/>
    <cellStyle name="1_Anafim 2_דיווחים נוספים_1" xfId="808"/>
    <cellStyle name="1_Anafim 2_דיווחים נוספים_1 2" xfId="809"/>
    <cellStyle name="1_Anafim 2_דיווחים נוספים_1 2_דיווחים נוספים" xfId="810"/>
    <cellStyle name="1_Anafim 2_דיווחים נוספים_1 2_דיווחים נוספים_1" xfId="811"/>
    <cellStyle name="1_Anafim 2_דיווחים נוספים_1 2_דיווחים נוספים_פירוט אגח תשואה מעל 10% " xfId="812"/>
    <cellStyle name="1_Anafim 2_דיווחים נוספים_1 2_פירוט אגח תשואה מעל 10% " xfId="813"/>
    <cellStyle name="1_Anafim 2_דיווחים נוספים_1_4.4." xfId="814"/>
    <cellStyle name="1_Anafim 2_דיווחים נוספים_1_4.4. 2" xfId="815"/>
    <cellStyle name="1_Anafim 2_דיווחים נוספים_1_4.4. 2_דיווחים נוספים" xfId="816"/>
    <cellStyle name="1_Anafim 2_דיווחים נוספים_1_4.4. 2_דיווחים נוספים_1" xfId="817"/>
    <cellStyle name="1_Anafim 2_דיווחים נוספים_1_4.4. 2_דיווחים נוספים_פירוט אגח תשואה מעל 10% " xfId="818"/>
    <cellStyle name="1_Anafim 2_דיווחים נוספים_1_4.4. 2_פירוט אגח תשואה מעל 10% " xfId="819"/>
    <cellStyle name="1_Anafim 2_דיווחים נוספים_1_4.4._דיווחים נוספים" xfId="820"/>
    <cellStyle name="1_Anafim 2_דיווחים נוספים_1_4.4._פירוט אגח תשואה מעל 10% " xfId="821"/>
    <cellStyle name="1_Anafim 2_דיווחים נוספים_1_דיווחים נוספים" xfId="822"/>
    <cellStyle name="1_Anafim 2_דיווחים נוספים_1_פירוט אגח תשואה מעל 10% " xfId="823"/>
    <cellStyle name="1_Anafim 2_דיווחים נוספים_2" xfId="824"/>
    <cellStyle name="1_Anafim 2_דיווחים נוספים_4.4." xfId="825"/>
    <cellStyle name="1_Anafim 2_דיווחים נוספים_4.4. 2" xfId="826"/>
    <cellStyle name="1_Anafim 2_דיווחים נוספים_4.4. 2_דיווחים נוספים" xfId="827"/>
    <cellStyle name="1_Anafim 2_דיווחים נוספים_4.4. 2_דיווחים נוספים_1" xfId="828"/>
    <cellStyle name="1_Anafim 2_דיווחים נוספים_4.4. 2_דיווחים נוספים_פירוט אגח תשואה מעל 10% " xfId="829"/>
    <cellStyle name="1_Anafim 2_דיווחים נוספים_4.4. 2_פירוט אגח תשואה מעל 10% " xfId="830"/>
    <cellStyle name="1_Anafim 2_דיווחים נוספים_4.4._דיווחים נוספים" xfId="831"/>
    <cellStyle name="1_Anafim 2_דיווחים נוספים_4.4._פירוט אגח תשואה מעל 10% " xfId="832"/>
    <cellStyle name="1_Anafim 2_דיווחים נוספים_דיווחים נוספים" xfId="833"/>
    <cellStyle name="1_Anafim 2_דיווחים נוספים_דיווחים נוספים 2" xfId="834"/>
    <cellStyle name="1_Anafim 2_דיווחים נוספים_דיווחים נוספים 2_דיווחים נוספים" xfId="835"/>
    <cellStyle name="1_Anafim 2_דיווחים נוספים_דיווחים נוספים 2_דיווחים נוספים_1" xfId="836"/>
    <cellStyle name="1_Anafim 2_דיווחים נוספים_דיווחים נוספים 2_דיווחים נוספים_פירוט אגח תשואה מעל 10% " xfId="837"/>
    <cellStyle name="1_Anafim 2_דיווחים נוספים_דיווחים נוספים 2_פירוט אגח תשואה מעל 10% " xfId="838"/>
    <cellStyle name="1_Anafim 2_דיווחים נוספים_דיווחים נוספים_1" xfId="839"/>
    <cellStyle name="1_Anafim 2_דיווחים נוספים_דיווחים נוספים_4.4." xfId="840"/>
    <cellStyle name="1_Anafim 2_דיווחים נוספים_דיווחים נוספים_4.4. 2" xfId="841"/>
    <cellStyle name="1_Anafim 2_דיווחים נוספים_דיווחים נוספים_4.4. 2_דיווחים נוספים" xfId="842"/>
    <cellStyle name="1_Anafim 2_דיווחים נוספים_דיווחים נוספים_4.4. 2_דיווחים נוספים_1" xfId="843"/>
    <cellStyle name="1_Anafim 2_דיווחים נוספים_דיווחים נוספים_4.4. 2_דיווחים נוספים_פירוט אגח תשואה מעל 10% " xfId="844"/>
    <cellStyle name="1_Anafim 2_דיווחים נוספים_דיווחים נוספים_4.4. 2_פירוט אגח תשואה מעל 10% " xfId="845"/>
    <cellStyle name="1_Anafim 2_דיווחים נוספים_דיווחים נוספים_4.4._דיווחים נוספים" xfId="846"/>
    <cellStyle name="1_Anafim 2_דיווחים נוספים_דיווחים נוספים_4.4._פירוט אגח תשואה מעל 10% " xfId="847"/>
    <cellStyle name="1_Anafim 2_דיווחים נוספים_דיווחים נוספים_דיווחים נוספים" xfId="848"/>
    <cellStyle name="1_Anafim 2_דיווחים נוספים_דיווחים נוספים_פירוט אגח תשואה מעל 10% " xfId="849"/>
    <cellStyle name="1_Anafim 2_דיווחים נוספים_פירוט אגח תשואה מעל 10% " xfId="850"/>
    <cellStyle name="1_Anafim 2_עסקאות שאושרו וטרם בוצעו  " xfId="851"/>
    <cellStyle name="1_Anafim 2_עסקאות שאושרו וטרם בוצעו   2" xfId="852"/>
    <cellStyle name="1_Anafim 2_עסקאות שאושרו וטרם בוצעו   2_דיווחים נוספים" xfId="853"/>
    <cellStyle name="1_Anafim 2_עסקאות שאושרו וטרם בוצעו   2_דיווחים נוספים_1" xfId="854"/>
    <cellStyle name="1_Anafim 2_עסקאות שאושרו וטרם בוצעו   2_דיווחים נוספים_פירוט אגח תשואה מעל 10% " xfId="855"/>
    <cellStyle name="1_Anafim 2_עסקאות שאושרו וטרם בוצעו   2_פירוט אגח תשואה מעל 10% " xfId="856"/>
    <cellStyle name="1_Anafim 2_עסקאות שאושרו וטרם בוצעו  _דיווחים נוספים" xfId="857"/>
    <cellStyle name="1_Anafim 2_עסקאות שאושרו וטרם בוצעו  _פירוט אגח תשואה מעל 10% " xfId="858"/>
    <cellStyle name="1_Anafim 2_פירוט אגח תשואה מעל 10% " xfId="859"/>
    <cellStyle name="1_Anafim 2_פירוט אגח תשואה מעל 10%  2" xfId="860"/>
    <cellStyle name="1_Anafim 2_פירוט אגח תשואה מעל 10%  2_דיווחים נוספים" xfId="861"/>
    <cellStyle name="1_Anafim 2_פירוט אגח תשואה מעל 10%  2_דיווחים נוספים_1" xfId="862"/>
    <cellStyle name="1_Anafim 2_פירוט אגח תשואה מעל 10%  2_דיווחים נוספים_פירוט אגח תשואה מעל 10% " xfId="863"/>
    <cellStyle name="1_Anafim 2_פירוט אגח תשואה מעל 10%  2_פירוט אגח תשואה מעל 10% " xfId="864"/>
    <cellStyle name="1_Anafim 2_פירוט אגח תשואה מעל 10% _1" xfId="865"/>
    <cellStyle name="1_Anafim 2_פירוט אגח תשואה מעל 10% _4.4." xfId="866"/>
    <cellStyle name="1_Anafim 2_פירוט אגח תשואה מעל 10% _4.4. 2" xfId="867"/>
    <cellStyle name="1_Anafim 2_פירוט אגח תשואה מעל 10% _4.4. 2_דיווחים נוספים" xfId="868"/>
    <cellStyle name="1_Anafim 2_פירוט אגח תשואה מעל 10% _4.4. 2_דיווחים נוספים_1" xfId="869"/>
    <cellStyle name="1_Anafim 2_פירוט אגח תשואה מעל 10% _4.4. 2_דיווחים נוספים_פירוט אגח תשואה מעל 10% " xfId="870"/>
    <cellStyle name="1_Anafim 2_פירוט אגח תשואה מעל 10% _4.4. 2_פירוט אגח תשואה מעל 10% " xfId="871"/>
    <cellStyle name="1_Anafim 2_פירוט אגח תשואה מעל 10% _4.4._דיווחים נוספים" xfId="872"/>
    <cellStyle name="1_Anafim 2_פירוט אגח תשואה מעל 10% _4.4._פירוט אגח תשואה מעל 10% " xfId="873"/>
    <cellStyle name="1_Anafim 2_פירוט אגח תשואה מעל 10% _דיווחים נוספים" xfId="874"/>
    <cellStyle name="1_Anafim 2_פירוט אגח תשואה מעל 10% _דיווחים נוספים_1" xfId="875"/>
    <cellStyle name="1_Anafim 2_פירוט אגח תשואה מעל 10% _דיווחים נוספים_פירוט אגח תשואה מעל 10% " xfId="876"/>
    <cellStyle name="1_Anafim 2_פירוט אגח תשואה מעל 10% _פירוט אגח תשואה מעל 10% " xfId="877"/>
    <cellStyle name="1_Anafim 3" xfId="878"/>
    <cellStyle name="1_Anafim 3_דיווחים נוספים" xfId="879"/>
    <cellStyle name="1_Anafim 3_דיווחים נוספים_1" xfId="880"/>
    <cellStyle name="1_Anafim 3_דיווחים נוספים_פירוט אגח תשואה מעל 10% " xfId="881"/>
    <cellStyle name="1_Anafim 3_פירוט אגח תשואה מעל 10% " xfId="882"/>
    <cellStyle name="1_Anafim_4.4." xfId="883"/>
    <cellStyle name="1_Anafim_4.4. 2" xfId="884"/>
    <cellStyle name="1_Anafim_4.4. 2_דיווחים נוספים" xfId="885"/>
    <cellStyle name="1_Anafim_4.4. 2_דיווחים נוספים_1" xfId="886"/>
    <cellStyle name="1_Anafim_4.4. 2_דיווחים נוספים_פירוט אגח תשואה מעל 10% " xfId="887"/>
    <cellStyle name="1_Anafim_4.4. 2_פירוט אגח תשואה מעל 10% " xfId="888"/>
    <cellStyle name="1_Anafim_4.4._דיווחים נוספים" xfId="889"/>
    <cellStyle name="1_Anafim_4.4._פירוט אגח תשואה מעל 10% " xfId="890"/>
    <cellStyle name="1_Anafim_דיווחים נוספים" xfId="891"/>
    <cellStyle name="1_Anafim_דיווחים נוספים 2" xfId="892"/>
    <cellStyle name="1_Anafim_דיווחים נוספים 2_דיווחים נוספים" xfId="893"/>
    <cellStyle name="1_Anafim_דיווחים נוספים 2_דיווחים נוספים_1" xfId="894"/>
    <cellStyle name="1_Anafim_דיווחים נוספים 2_דיווחים נוספים_פירוט אגח תשואה מעל 10% " xfId="895"/>
    <cellStyle name="1_Anafim_דיווחים נוספים 2_פירוט אגח תשואה מעל 10% " xfId="896"/>
    <cellStyle name="1_Anafim_דיווחים נוספים_1" xfId="897"/>
    <cellStyle name="1_Anafim_דיווחים נוספים_1 2" xfId="898"/>
    <cellStyle name="1_Anafim_דיווחים נוספים_1 2_דיווחים נוספים" xfId="899"/>
    <cellStyle name="1_Anafim_דיווחים נוספים_1 2_דיווחים נוספים_1" xfId="900"/>
    <cellStyle name="1_Anafim_דיווחים נוספים_1 2_דיווחים נוספים_פירוט אגח תשואה מעל 10% " xfId="901"/>
    <cellStyle name="1_Anafim_דיווחים נוספים_1 2_פירוט אגח תשואה מעל 10% " xfId="902"/>
    <cellStyle name="1_Anafim_דיווחים נוספים_1_4.4." xfId="903"/>
    <cellStyle name="1_Anafim_דיווחים נוספים_1_4.4. 2" xfId="904"/>
    <cellStyle name="1_Anafim_דיווחים נוספים_1_4.4. 2_דיווחים נוספים" xfId="905"/>
    <cellStyle name="1_Anafim_דיווחים נוספים_1_4.4. 2_דיווחים נוספים_1" xfId="906"/>
    <cellStyle name="1_Anafim_דיווחים נוספים_1_4.4. 2_דיווחים נוספים_פירוט אגח תשואה מעל 10% " xfId="907"/>
    <cellStyle name="1_Anafim_דיווחים נוספים_1_4.4. 2_פירוט אגח תשואה מעל 10% " xfId="908"/>
    <cellStyle name="1_Anafim_דיווחים נוספים_1_4.4._דיווחים נוספים" xfId="909"/>
    <cellStyle name="1_Anafim_דיווחים נוספים_1_4.4._פירוט אגח תשואה מעל 10% " xfId="910"/>
    <cellStyle name="1_Anafim_דיווחים נוספים_1_דיווחים נוספים" xfId="911"/>
    <cellStyle name="1_Anafim_דיווחים נוספים_1_דיווחים נוספים 2" xfId="912"/>
    <cellStyle name="1_Anafim_דיווחים נוספים_1_דיווחים נוספים 2_דיווחים נוספים" xfId="913"/>
    <cellStyle name="1_Anafim_דיווחים נוספים_1_דיווחים נוספים 2_דיווחים נוספים_1" xfId="914"/>
    <cellStyle name="1_Anafim_דיווחים נוספים_1_דיווחים נוספים 2_דיווחים נוספים_פירוט אגח תשואה מעל 10% " xfId="915"/>
    <cellStyle name="1_Anafim_דיווחים נוספים_1_דיווחים נוספים 2_פירוט אגח תשואה מעל 10% " xfId="916"/>
    <cellStyle name="1_Anafim_דיווחים נוספים_1_דיווחים נוספים_1" xfId="917"/>
    <cellStyle name="1_Anafim_דיווחים נוספים_1_דיווחים נוספים_4.4." xfId="918"/>
    <cellStyle name="1_Anafim_דיווחים נוספים_1_דיווחים נוספים_4.4. 2" xfId="919"/>
    <cellStyle name="1_Anafim_דיווחים נוספים_1_דיווחים נוספים_4.4. 2_דיווחים נוספים" xfId="920"/>
    <cellStyle name="1_Anafim_דיווחים נוספים_1_דיווחים נוספים_4.4. 2_דיווחים נוספים_1" xfId="921"/>
    <cellStyle name="1_Anafim_דיווחים נוספים_1_דיווחים נוספים_4.4. 2_דיווחים נוספים_פירוט אגח תשואה מעל 10% " xfId="922"/>
    <cellStyle name="1_Anafim_דיווחים נוספים_1_דיווחים נוספים_4.4. 2_פירוט אגח תשואה מעל 10% " xfId="923"/>
    <cellStyle name="1_Anafim_דיווחים נוספים_1_דיווחים נוספים_4.4._דיווחים נוספים" xfId="924"/>
    <cellStyle name="1_Anafim_דיווחים נוספים_1_דיווחים נוספים_4.4._פירוט אגח תשואה מעל 10% " xfId="925"/>
    <cellStyle name="1_Anafim_דיווחים נוספים_1_דיווחים נוספים_דיווחים נוספים" xfId="926"/>
    <cellStyle name="1_Anafim_דיווחים נוספים_1_דיווחים נוספים_פירוט אגח תשואה מעל 10% " xfId="927"/>
    <cellStyle name="1_Anafim_דיווחים נוספים_1_פירוט אגח תשואה מעל 10% " xfId="928"/>
    <cellStyle name="1_Anafim_דיווחים נוספים_2" xfId="929"/>
    <cellStyle name="1_Anafim_דיווחים נוספים_2 2" xfId="930"/>
    <cellStyle name="1_Anafim_דיווחים נוספים_2 2_דיווחים נוספים" xfId="931"/>
    <cellStyle name="1_Anafim_דיווחים נוספים_2 2_דיווחים נוספים_1" xfId="932"/>
    <cellStyle name="1_Anafim_דיווחים נוספים_2 2_דיווחים נוספים_פירוט אגח תשואה מעל 10% " xfId="933"/>
    <cellStyle name="1_Anafim_דיווחים נוספים_2 2_פירוט אגח תשואה מעל 10% " xfId="934"/>
    <cellStyle name="1_Anafim_דיווחים נוספים_2_4.4." xfId="935"/>
    <cellStyle name="1_Anafim_דיווחים נוספים_2_4.4. 2" xfId="936"/>
    <cellStyle name="1_Anafim_דיווחים נוספים_2_4.4. 2_דיווחים נוספים" xfId="937"/>
    <cellStyle name="1_Anafim_דיווחים נוספים_2_4.4. 2_דיווחים נוספים_1" xfId="938"/>
    <cellStyle name="1_Anafim_דיווחים נוספים_2_4.4. 2_דיווחים נוספים_פירוט אגח תשואה מעל 10% " xfId="939"/>
    <cellStyle name="1_Anafim_דיווחים נוספים_2_4.4. 2_פירוט אגח תשואה מעל 10% " xfId="940"/>
    <cellStyle name="1_Anafim_דיווחים נוספים_2_4.4._דיווחים נוספים" xfId="941"/>
    <cellStyle name="1_Anafim_דיווחים נוספים_2_4.4._פירוט אגח תשואה מעל 10% " xfId="942"/>
    <cellStyle name="1_Anafim_דיווחים נוספים_2_דיווחים נוספים" xfId="943"/>
    <cellStyle name="1_Anafim_דיווחים נוספים_2_פירוט אגח תשואה מעל 10% " xfId="944"/>
    <cellStyle name="1_Anafim_דיווחים נוספים_3" xfId="945"/>
    <cellStyle name="1_Anafim_דיווחים נוספים_4.4." xfId="946"/>
    <cellStyle name="1_Anafim_דיווחים נוספים_4.4. 2" xfId="947"/>
    <cellStyle name="1_Anafim_דיווחים נוספים_4.4. 2_דיווחים נוספים" xfId="948"/>
    <cellStyle name="1_Anafim_דיווחים נוספים_4.4. 2_דיווחים נוספים_1" xfId="949"/>
    <cellStyle name="1_Anafim_דיווחים נוספים_4.4. 2_דיווחים נוספים_פירוט אגח תשואה מעל 10% " xfId="950"/>
    <cellStyle name="1_Anafim_דיווחים נוספים_4.4. 2_פירוט אגח תשואה מעל 10% " xfId="951"/>
    <cellStyle name="1_Anafim_דיווחים נוספים_4.4._דיווחים נוספים" xfId="952"/>
    <cellStyle name="1_Anafim_דיווחים נוספים_4.4._פירוט אגח תשואה מעל 10% " xfId="953"/>
    <cellStyle name="1_Anafim_דיווחים נוספים_דיווחים נוספים" xfId="954"/>
    <cellStyle name="1_Anafim_דיווחים נוספים_דיווחים נוספים 2" xfId="955"/>
    <cellStyle name="1_Anafim_דיווחים נוספים_דיווחים נוספים 2_דיווחים נוספים" xfId="956"/>
    <cellStyle name="1_Anafim_דיווחים נוספים_דיווחים נוספים 2_דיווחים נוספים_1" xfId="957"/>
    <cellStyle name="1_Anafim_דיווחים נוספים_דיווחים נוספים 2_דיווחים נוספים_פירוט אגח תשואה מעל 10% " xfId="958"/>
    <cellStyle name="1_Anafim_דיווחים נוספים_דיווחים נוספים 2_פירוט אגח תשואה מעל 10% " xfId="959"/>
    <cellStyle name="1_Anafim_דיווחים נוספים_דיווחים נוספים_1" xfId="960"/>
    <cellStyle name="1_Anafim_דיווחים נוספים_דיווחים נוספים_4.4." xfId="961"/>
    <cellStyle name="1_Anafim_דיווחים נוספים_דיווחים נוספים_4.4. 2" xfId="962"/>
    <cellStyle name="1_Anafim_דיווחים נוספים_דיווחים נוספים_4.4. 2_דיווחים נוספים" xfId="963"/>
    <cellStyle name="1_Anafim_דיווחים נוספים_דיווחים נוספים_4.4. 2_דיווחים נוספים_1" xfId="964"/>
    <cellStyle name="1_Anafim_דיווחים נוספים_דיווחים נוספים_4.4. 2_דיווחים נוספים_פירוט אגח תשואה מעל 10% " xfId="965"/>
    <cellStyle name="1_Anafim_דיווחים נוספים_דיווחים נוספים_4.4. 2_פירוט אגח תשואה מעל 10% " xfId="966"/>
    <cellStyle name="1_Anafim_דיווחים נוספים_דיווחים נוספים_4.4._דיווחים נוספים" xfId="967"/>
    <cellStyle name="1_Anafim_דיווחים נוספים_דיווחים נוספים_4.4._פירוט אגח תשואה מעל 10% " xfId="968"/>
    <cellStyle name="1_Anafim_דיווחים נוספים_דיווחים נוספים_דיווחים נוספים" xfId="969"/>
    <cellStyle name="1_Anafim_דיווחים נוספים_דיווחים נוספים_פירוט אגח תשואה מעל 10% " xfId="970"/>
    <cellStyle name="1_Anafim_דיווחים נוספים_פירוט אגח תשואה מעל 10% " xfId="971"/>
    <cellStyle name="1_Anafim_הערות" xfId="972"/>
    <cellStyle name="1_Anafim_הערות 2" xfId="973"/>
    <cellStyle name="1_Anafim_הערות 2_דיווחים נוספים" xfId="974"/>
    <cellStyle name="1_Anafim_הערות 2_דיווחים נוספים_1" xfId="975"/>
    <cellStyle name="1_Anafim_הערות 2_דיווחים נוספים_פירוט אגח תשואה מעל 10% " xfId="976"/>
    <cellStyle name="1_Anafim_הערות 2_פירוט אגח תשואה מעל 10% " xfId="977"/>
    <cellStyle name="1_Anafim_הערות_4.4." xfId="978"/>
    <cellStyle name="1_Anafim_הערות_4.4. 2" xfId="979"/>
    <cellStyle name="1_Anafim_הערות_4.4. 2_דיווחים נוספים" xfId="980"/>
    <cellStyle name="1_Anafim_הערות_4.4. 2_דיווחים נוספים_1" xfId="981"/>
    <cellStyle name="1_Anafim_הערות_4.4. 2_דיווחים נוספים_פירוט אגח תשואה מעל 10% " xfId="982"/>
    <cellStyle name="1_Anafim_הערות_4.4. 2_פירוט אגח תשואה מעל 10% " xfId="983"/>
    <cellStyle name="1_Anafim_הערות_4.4._דיווחים נוספים" xfId="984"/>
    <cellStyle name="1_Anafim_הערות_4.4._פירוט אגח תשואה מעל 10% " xfId="985"/>
    <cellStyle name="1_Anafim_הערות_דיווחים נוספים" xfId="986"/>
    <cellStyle name="1_Anafim_הערות_דיווחים נוספים_1" xfId="987"/>
    <cellStyle name="1_Anafim_הערות_דיווחים נוספים_פירוט אגח תשואה מעל 10% " xfId="988"/>
    <cellStyle name="1_Anafim_הערות_פירוט אגח תשואה מעל 10% " xfId="989"/>
    <cellStyle name="1_Anafim_יתרת מסגרות אשראי לניצול " xfId="990"/>
    <cellStyle name="1_Anafim_יתרת מסגרות אשראי לניצול  2" xfId="991"/>
    <cellStyle name="1_Anafim_יתרת מסגרות אשראי לניצול  2_דיווחים נוספים" xfId="992"/>
    <cellStyle name="1_Anafim_יתרת מסגרות אשראי לניצול  2_דיווחים נוספים_1" xfId="993"/>
    <cellStyle name="1_Anafim_יתרת מסגרות אשראי לניצול  2_דיווחים נוספים_פירוט אגח תשואה מעל 10% " xfId="994"/>
    <cellStyle name="1_Anafim_יתרת מסגרות אשראי לניצול  2_פירוט אגח תשואה מעל 10% " xfId="995"/>
    <cellStyle name="1_Anafim_יתרת מסגרות אשראי לניצול _4.4." xfId="996"/>
    <cellStyle name="1_Anafim_יתרת מסגרות אשראי לניצול _4.4. 2" xfId="997"/>
    <cellStyle name="1_Anafim_יתרת מסגרות אשראי לניצול _4.4. 2_דיווחים נוספים" xfId="998"/>
    <cellStyle name="1_Anafim_יתרת מסגרות אשראי לניצול _4.4. 2_דיווחים נוספים_1" xfId="999"/>
    <cellStyle name="1_Anafim_יתרת מסגרות אשראי לניצול _4.4. 2_דיווחים נוספים_פירוט אגח תשואה מעל 10% " xfId="1000"/>
    <cellStyle name="1_Anafim_יתרת מסגרות אשראי לניצול _4.4. 2_פירוט אגח תשואה מעל 10% " xfId="1001"/>
    <cellStyle name="1_Anafim_יתרת מסגרות אשראי לניצול _4.4._דיווחים נוספים" xfId="1002"/>
    <cellStyle name="1_Anafim_יתרת מסגרות אשראי לניצול _4.4._פירוט אגח תשואה מעל 10% " xfId="1003"/>
    <cellStyle name="1_Anafim_יתרת מסגרות אשראי לניצול _דיווחים נוספים" xfId="1004"/>
    <cellStyle name="1_Anafim_יתרת מסגרות אשראי לניצול _דיווחים נוספים_1" xfId="1005"/>
    <cellStyle name="1_Anafim_יתרת מסגרות אשראי לניצול _דיווחים נוספים_פירוט אגח תשואה מעל 10% " xfId="1006"/>
    <cellStyle name="1_Anafim_יתרת מסגרות אשראי לניצול _פירוט אגח תשואה מעל 10% " xfId="1007"/>
    <cellStyle name="1_Anafim_עסקאות שאושרו וטרם בוצעו  " xfId="1008"/>
    <cellStyle name="1_Anafim_עסקאות שאושרו וטרם בוצעו   2" xfId="1009"/>
    <cellStyle name="1_Anafim_עסקאות שאושרו וטרם בוצעו   2_דיווחים נוספים" xfId="1010"/>
    <cellStyle name="1_Anafim_עסקאות שאושרו וטרם בוצעו   2_דיווחים נוספים_1" xfId="1011"/>
    <cellStyle name="1_Anafim_עסקאות שאושרו וטרם בוצעו   2_דיווחים נוספים_פירוט אגח תשואה מעל 10% " xfId="1012"/>
    <cellStyle name="1_Anafim_עסקאות שאושרו וטרם בוצעו   2_פירוט אגח תשואה מעל 10% " xfId="1013"/>
    <cellStyle name="1_Anafim_עסקאות שאושרו וטרם בוצעו  _1" xfId="1014"/>
    <cellStyle name="1_Anafim_עסקאות שאושרו וטרם בוצעו  _1 2" xfId="1015"/>
    <cellStyle name="1_Anafim_עסקאות שאושרו וטרם בוצעו  _1 2_דיווחים נוספים" xfId="1016"/>
    <cellStyle name="1_Anafim_עסקאות שאושרו וטרם בוצעו  _1 2_דיווחים נוספים_1" xfId="1017"/>
    <cellStyle name="1_Anafim_עסקאות שאושרו וטרם בוצעו  _1 2_דיווחים נוספים_פירוט אגח תשואה מעל 10% " xfId="1018"/>
    <cellStyle name="1_Anafim_עסקאות שאושרו וטרם בוצעו  _1 2_פירוט אגח תשואה מעל 10% " xfId="1019"/>
    <cellStyle name="1_Anafim_עסקאות שאושרו וטרם בוצעו  _1_דיווחים נוספים" xfId="1020"/>
    <cellStyle name="1_Anafim_עסקאות שאושרו וטרם בוצעו  _1_פירוט אגח תשואה מעל 10% " xfId="1021"/>
    <cellStyle name="1_Anafim_עסקאות שאושרו וטרם בוצעו  _4.4." xfId="1022"/>
    <cellStyle name="1_Anafim_עסקאות שאושרו וטרם בוצעו  _4.4. 2" xfId="1023"/>
    <cellStyle name="1_Anafim_עסקאות שאושרו וטרם בוצעו  _4.4. 2_דיווחים נוספים" xfId="1024"/>
    <cellStyle name="1_Anafim_עסקאות שאושרו וטרם בוצעו  _4.4. 2_דיווחים נוספים_1" xfId="1025"/>
    <cellStyle name="1_Anafim_עסקאות שאושרו וטרם בוצעו  _4.4. 2_דיווחים נוספים_פירוט אגח תשואה מעל 10% " xfId="1026"/>
    <cellStyle name="1_Anafim_עסקאות שאושרו וטרם בוצעו  _4.4. 2_פירוט אגח תשואה מעל 10% " xfId="1027"/>
    <cellStyle name="1_Anafim_עסקאות שאושרו וטרם בוצעו  _4.4._דיווחים נוספים" xfId="1028"/>
    <cellStyle name="1_Anafim_עסקאות שאושרו וטרם בוצעו  _4.4._פירוט אגח תשואה מעל 10% " xfId="1029"/>
    <cellStyle name="1_Anafim_עסקאות שאושרו וטרם בוצעו  _דיווחים נוספים" xfId="1030"/>
    <cellStyle name="1_Anafim_עסקאות שאושרו וטרם בוצעו  _דיווחים נוספים_1" xfId="1031"/>
    <cellStyle name="1_Anafim_עסקאות שאושרו וטרם בוצעו  _דיווחים נוספים_פירוט אגח תשואה מעל 10% " xfId="1032"/>
    <cellStyle name="1_Anafim_עסקאות שאושרו וטרם בוצעו  _פירוט אגח תשואה מעל 10% " xfId="1033"/>
    <cellStyle name="1_Anafim_פירוט אגח תשואה מעל 10% " xfId="1034"/>
    <cellStyle name="1_Anafim_פירוט אגח תשואה מעל 10%  2" xfId="1035"/>
    <cellStyle name="1_Anafim_פירוט אגח תשואה מעל 10%  2_דיווחים נוספים" xfId="1036"/>
    <cellStyle name="1_Anafim_פירוט אגח תשואה מעל 10%  2_דיווחים נוספים_1" xfId="1037"/>
    <cellStyle name="1_Anafim_פירוט אגח תשואה מעל 10%  2_דיווחים נוספים_פירוט אגח תשואה מעל 10% " xfId="1038"/>
    <cellStyle name="1_Anafim_פירוט אגח תשואה מעל 10%  2_פירוט אגח תשואה מעל 10% " xfId="1039"/>
    <cellStyle name="1_Anafim_פירוט אגח תשואה מעל 10% _1" xfId="1040"/>
    <cellStyle name="1_Anafim_פירוט אגח תשואה מעל 10% _4.4." xfId="1041"/>
    <cellStyle name="1_Anafim_פירוט אגח תשואה מעל 10% _4.4. 2" xfId="1042"/>
    <cellStyle name="1_Anafim_פירוט אגח תשואה מעל 10% _4.4. 2_דיווחים נוספים" xfId="1043"/>
    <cellStyle name="1_Anafim_פירוט אגח תשואה מעל 10% _4.4. 2_דיווחים נוספים_1" xfId="1044"/>
    <cellStyle name="1_Anafim_פירוט אגח תשואה מעל 10% _4.4. 2_דיווחים נוספים_פירוט אגח תשואה מעל 10% " xfId="1045"/>
    <cellStyle name="1_Anafim_פירוט אגח תשואה מעל 10% _4.4. 2_פירוט אגח תשואה מעל 10% " xfId="1046"/>
    <cellStyle name="1_Anafim_פירוט אגח תשואה מעל 10% _4.4._דיווחים נוספים" xfId="1047"/>
    <cellStyle name="1_Anafim_פירוט אגח תשואה מעל 10% _4.4._פירוט אגח תשואה מעל 10% " xfId="1048"/>
    <cellStyle name="1_Anafim_פירוט אגח תשואה מעל 10% _דיווחים נוספים" xfId="1049"/>
    <cellStyle name="1_Anafim_פירוט אגח תשואה מעל 10% _דיווחים נוספים_1" xfId="1050"/>
    <cellStyle name="1_Anafim_פירוט אגח תשואה מעל 10% _דיווחים נוספים_פירוט אגח תשואה מעל 10% " xfId="1051"/>
    <cellStyle name="1_Anafim_פירוט אגח תשואה מעל 10% _פירוט אגח תשואה מעל 10% " xfId="1052"/>
    <cellStyle name="1_אחזקות בעלי ענין -DATA - ערכים" xfId="14665"/>
    <cellStyle name="1_דיווחים נוספים" xfId="1053"/>
    <cellStyle name="1_דיווחים נוספים 2" xfId="1054"/>
    <cellStyle name="1_דיווחים נוספים 2_דיווחים נוספים" xfId="1055"/>
    <cellStyle name="1_דיווחים נוספים 2_דיווחים נוספים_1" xfId="1056"/>
    <cellStyle name="1_דיווחים נוספים 2_דיווחים נוספים_פירוט אגח תשואה מעל 10% " xfId="1057"/>
    <cellStyle name="1_דיווחים נוספים 2_פירוט אגח תשואה מעל 10% " xfId="1058"/>
    <cellStyle name="1_דיווחים נוספים_1" xfId="1059"/>
    <cellStyle name="1_דיווחים נוספים_1 2" xfId="1060"/>
    <cellStyle name="1_דיווחים נוספים_1 2_דיווחים נוספים" xfId="1061"/>
    <cellStyle name="1_דיווחים נוספים_1 2_דיווחים נוספים_1" xfId="1062"/>
    <cellStyle name="1_דיווחים נוספים_1 2_דיווחים נוספים_פירוט אגח תשואה מעל 10% " xfId="1063"/>
    <cellStyle name="1_דיווחים נוספים_1 2_פירוט אגח תשואה מעל 10% " xfId="1064"/>
    <cellStyle name="1_דיווחים נוספים_1_4.4." xfId="1065"/>
    <cellStyle name="1_דיווחים נוספים_1_4.4. 2" xfId="1066"/>
    <cellStyle name="1_דיווחים נוספים_1_4.4. 2_דיווחים נוספים" xfId="1067"/>
    <cellStyle name="1_דיווחים נוספים_1_4.4. 2_דיווחים נוספים_1" xfId="1068"/>
    <cellStyle name="1_דיווחים נוספים_1_4.4. 2_דיווחים נוספים_פירוט אגח תשואה מעל 10% " xfId="1069"/>
    <cellStyle name="1_דיווחים נוספים_1_4.4. 2_פירוט אגח תשואה מעל 10% " xfId="1070"/>
    <cellStyle name="1_דיווחים נוספים_1_4.4._דיווחים נוספים" xfId="1071"/>
    <cellStyle name="1_דיווחים נוספים_1_4.4._פירוט אגח תשואה מעל 10% " xfId="1072"/>
    <cellStyle name="1_דיווחים נוספים_1_דיווחים נוספים" xfId="1073"/>
    <cellStyle name="1_דיווחים נוספים_1_דיווחים נוספים 2" xfId="1074"/>
    <cellStyle name="1_דיווחים נוספים_1_דיווחים נוספים 2_דיווחים נוספים" xfId="1075"/>
    <cellStyle name="1_דיווחים נוספים_1_דיווחים נוספים 2_דיווחים נוספים_1" xfId="1076"/>
    <cellStyle name="1_דיווחים נוספים_1_דיווחים נוספים 2_דיווחים נוספים_פירוט אגח תשואה מעל 10% " xfId="1077"/>
    <cellStyle name="1_דיווחים נוספים_1_דיווחים נוספים 2_פירוט אגח תשואה מעל 10% " xfId="1078"/>
    <cellStyle name="1_דיווחים נוספים_1_דיווחים נוספים_1" xfId="1079"/>
    <cellStyle name="1_דיווחים נוספים_1_דיווחים נוספים_4.4." xfId="1080"/>
    <cellStyle name="1_דיווחים נוספים_1_דיווחים נוספים_4.4. 2" xfId="1081"/>
    <cellStyle name="1_דיווחים נוספים_1_דיווחים נוספים_4.4. 2_דיווחים נוספים" xfId="1082"/>
    <cellStyle name="1_דיווחים נוספים_1_דיווחים נוספים_4.4. 2_דיווחים נוספים_1" xfId="1083"/>
    <cellStyle name="1_דיווחים נוספים_1_דיווחים נוספים_4.4. 2_דיווחים נוספים_פירוט אגח תשואה מעל 10% " xfId="1084"/>
    <cellStyle name="1_דיווחים נוספים_1_דיווחים נוספים_4.4. 2_פירוט אגח תשואה מעל 10% " xfId="1085"/>
    <cellStyle name="1_דיווחים נוספים_1_דיווחים נוספים_4.4._דיווחים נוספים" xfId="1086"/>
    <cellStyle name="1_דיווחים נוספים_1_דיווחים נוספים_4.4._פירוט אגח תשואה מעל 10% " xfId="1087"/>
    <cellStyle name="1_דיווחים נוספים_1_דיווחים נוספים_דיווחים נוספים" xfId="1088"/>
    <cellStyle name="1_דיווחים נוספים_1_דיווחים נוספים_פירוט אגח תשואה מעל 10% " xfId="1089"/>
    <cellStyle name="1_דיווחים נוספים_1_פירוט אגח תשואה מעל 10% " xfId="1090"/>
    <cellStyle name="1_דיווחים נוספים_2" xfId="1091"/>
    <cellStyle name="1_דיווחים נוספים_2 2" xfId="1092"/>
    <cellStyle name="1_דיווחים נוספים_2 2_דיווחים נוספים" xfId="1093"/>
    <cellStyle name="1_דיווחים נוספים_2 2_דיווחים נוספים_1" xfId="1094"/>
    <cellStyle name="1_דיווחים נוספים_2 2_דיווחים נוספים_פירוט אגח תשואה מעל 10% " xfId="1095"/>
    <cellStyle name="1_דיווחים נוספים_2 2_פירוט אגח תשואה מעל 10% " xfId="1096"/>
    <cellStyle name="1_דיווחים נוספים_2_4.4." xfId="1097"/>
    <cellStyle name="1_דיווחים נוספים_2_4.4. 2" xfId="1098"/>
    <cellStyle name="1_דיווחים נוספים_2_4.4. 2_דיווחים נוספים" xfId="1099"/>
    <cellStyle name="1_דיווחים נוספים_2_4.4. 2_דיווחים נוספים_1" xfId="1100"/>
    <cellStyle name="1_דיווחים נוספים_2_4.4. 2_דיווחים נוספים_פירוט אגח תשואה מעל 10% " xfId="1101"/>
    <cellStyle name="1_דיווחים נוספים_2_4.4. 2_פירוט אגח תשואה מעל 10% " xfId="1102"/>
    <cellStyle name="1_דיווחים נוספים_2_4.4._דיווחים נוספים" xfId="1103"/>
    <cellStyle name="1_דיווחים נוספים_2_4.4._פירוט אגח תשואה מעל 10% " xfId="1104"/>
    <cellStyle name="1_דיווחים נוספים_2_דיווחים נוספים" xfId="1105"/>
    <cellStyle name="1_דיווחים נוספים_2_פירוט אגח תשואה מעל 10% " xfId="1106"/>
    <cellStyle name="1_דיווחים נוספים_3" xfId="1107"/>
    <cellStyle name="1_דיווחים נוספים_4.4." xfId="1108"/>
    <cellStyle name="1_דיווחים נוספים_4.4. 2" xfId="1109"/>
    <cellStyle name="1_דיווחים נוספים_4.4. 2_דיווחים נוספים" xfId="1110"/>
    <cellStyle name="1_דיווחים נוספים_4.4. 2_דיווחים נוספים_1" xfId="1111"/>
    <cellStyle name="1_דיווחים נוספים_4.4. 2_דיווחים נוספים_פירוט אגח תשואה מעל 10% " xfId="1112"/>
    <cellStyle name="1_דיווחים נוספים_4.4. 2_פירוט אגח תשואה מעל 10% " xfId="1113"/>
    <cellStyle name="1_דיווחים נוספים_4.4._דיווחים נוספים" xfId="1114"/>
    <cellStyle name="1_דיווחים נוספים_4.4._פירוט אגח תשואה מעל 10% " xfId="1115"/>
    <cellStyle name="1_דיווחים נוספים_דיווחים נוספים" xfId="1116"/>
    <cellStyle name="1_דיווחים נוספים_דיווחים נוספים 2" xfId="1117"/>
    <cellStyle name="1_דיווחים נוספים_דיווחים נוספים 2_דיווחים נוספים" xfId="1118"/>
    <cellStyle name="1_דיווחים נוספים_דיווחים נוספים 2_דיווחים נוספים_1" xfId="1119"/>
    <cellStyle name="1_דיווחים נוספים_דיווחים נוספים 2_דיווחים נוספים_פירוט אגח תשואה מעל 10% " xfId="1120"/>
    <cellStyle name="1_דיווחים נוספים_דיווחים נוספים 2_פירוט אגח תשואה מעל 10% " xfId="1121"/>
    <cellStyle name="1_דיווחים נוספים_דיווחים נוספים_1" xfId="1122"/>
    <cellStyle name="1_דיווחים נוספים_דיווחים נוספים_4.4." xfId="1123"/>
    <cellStyle name="1_דיווחים נוספים_דיווחים נוספים_4.4. 2" xfId="1124"/>
    <cellStyle name="1_דיווחים נוספים_דיווחים נוספים_4.4. 2_דיווחים נוספים" xfId="1125"/>
    <cellStyle name="1_דיווחים נוספים_דיווחים נוספים_4.4. 2_דיווחים נוספים_1" xfId="1126"/>
    <cellStyle name="1_דיווחים נוספים_דיווחים נוספים_4.4. 2_דיווחים נוספים_פירוט אגח תשואה מעל 10% " xfId="1127"/>
    <cellStyle name="1_דיווחים נוספים_דיווחים נוספים_4.4. 2_פירוט אגח תשואה מעל 10% " xfId="1128"/>
    <cellStyle name="1_דיווחים נוספים_דיווחים נוספים_4.4._דיווחים נוספים" xfId="1129"/>
    <cellStyle name="1_דיווחים נוספים_דיווחים נוספים_4.4._פירוט אגח תשואה מעל 10% " xfId="1130"/>
    <cellStyle name="1_דיווחים נוספים_דיווחים נוספים_דיווחים נוספים" xfId="1131"/>
    <cellStyle name="1_דיווחים נוספים_דיווחים נוספים_פירוט אגח תשואה מעל 10% " xfId="1132"/>
    <cellStyle name="1_דיווחים נוספים_פירוט אגח תשואה מעל 10% " xfId="1133"/>
    <cellStyle name="1_הערות" xfId="1134"/>
    <cellStyle name="1_הערות 2" xfId="1135"/>
    <cellStyle name="1_הערות 2_דיווחים נוספים" xfId="1136"/>
    <cellStyle name="1_הערות 2_דיווחים נוספים_1" xfId="1137"/>
    <cellStyle name="1_הערות 2_דיווחים נוספים_פירוט אגח תשואה מעל 10% " xfId="1138"/>
    <cellStyle name="1_הערות 2_פירוט אגח תשואה מעל 10% " xfId="1139"/>
    <cellStyle name="1_הערות_4.4." xfId="1140"/>
    <cellStyle name="1_הערות_4.4. 2" xfId="1141"/>
    <cellStyle name="1_הערות_4.4. 2_דיווחים נוספים" xfId="1142"/>
    <cellStyle name="1_הערות_4.4. 2_דיווחים נוספים_1" xfId="1143"/>
    <cellStyle name="1_הערות_4.4. 2_דיווחים נוספים_פירוט אגח תשואה מעל 10% " xfId="1144"/>
    <cellStyle name="1_הערות_4.4. 2_פירוט אגח תשואה מעל 10% " xfId="1145"/>
    <cellStyle name="1_הערות_4.4._דיווחים נוספים" xfId="1146"/>
    <cellStyle name="1_הערות_4.4._פירוט אגח תשואה מעל 10% " xfId="1147"/>
    <cellStyle name="1_הערות_דיווחים נוספים" xfId="1148"/>
    <cellStyle name="1_הערות_דיווחים נוספים_1" xfId="1149"/>
    <cellStyle name="1_הערות_דיווחים נוספים_פירוט אגח תשואה מעל 10% " xfId="1150"/>
    <cellStyle name="1_הערות_פירוט אגח תשואה מעל 10% " xfId="1151"/>
    <cellStyle name="1_יתרת מסגרות אשראי לניצול " xfId="1152"/>
    <cellStyle name="1_יתרת מסגרות אשראי לניצול  2" xfId="1153"/>
    <cellStyle name="1_יתרת מסגרות אשראי לניצול  2_דיווחים נוספים" xfId="1154"/>
    <cellStyle name="1_יתרת מסגרות אשראי לניצול  2_דיווחים נוספים_1" xfId="1155"/>
    <cellStyle name="1_יתרת מסגרות אשראי לניצול  2_דיווחים נוספים_פירוט אגח תשואה מעל 10% " xfId="1156"/>
    <cellStyle name="1_יתרת מסגרות אשראי לניצול  2_פירוט אגח תשואה מעל 10% " xfId="1157"/>
    <cellStyle name="1_יתרת מסגרות אשראי לניצול _4.4." xfId="1158"/>
    <cellStyle name="1_יתרת מסגרות אשראי לניצול _4.4. 2" xfId="1159"/>
    <cellStyle name="1_יתרת מסגרות אשראי לניצול _4.4. 2_דיווחים נוספים" xfId="1160"/>
    <cellStyle name="1_יתרת מסגרות אשראי לניצול _4.4. 2_דיווחים נוספים_1" xfId="1161"/>
    <cellStyle name="1_יתרת מסגרות אשראי לניצול _4.4. 2_דיווחים נוספים_פירוט אגח תשואה מעל 10% " xfId="1162"/>
    <cellStyle name="1_יתרת מסגרות אשראי לניצול _4.4. 2_פירוט אגח תשואה מעל 10% " xfId="1163"/>
    <cellStyle name="1_יתרת מסגרות אשראי לניצול _4.4._דיווחים נוספים" xfId="1164"/>
    <cellStyle name="1_יתרת מסגרות אשראי לניצול _4.4._פירוט אגח תשואה מעל 10% " xfId="1165"/>
    <cellStyle name="1_יתרת מסגרות אשראי לניצול _דיווחים נוספים" xfId="1166"/>
    <cellStyle name="1_יתרת מסגרות אשראי לניצול _דיווחים נוספים_1" xfId="1167"/>
    <cellStyle name="1_יתרת מסגרות אשראי לניצול _דיווחים נוספים_פירוט אגח תשואה מעל 10% " xfId="1168"/>
    <cellStyle name="1_יתרת מסגרות אשראי לניצול _פירוט אגח תשואה מעל 10% " xfId="1169"/>
    <cellStyle name="1_משקל בתא100" xfId="1170"/>
    <cellStyle name="1_משקל בתא100 2" xfId="1171"/>
    <cellStyle name="1_משקל בתא100 2 2" xfId="1172"/>
    <cellStyle name="1_משקל בתא100 2 2_דיווחים נוספים" xfId="1173"/>
    <cellStyle name="1_משקל בתא100 2 2_דיווחים נוספים_1" xfId="1174"/>
    <cellStyle name="1_משקל בתא100 2 2_דיווחים נוספים_פירוט אגח תשואה מעל 10% " xfId="1175"/>
    <cellStyle name="1_משקל בתא100 2 2_פירוט אגח תשואה מעל 10% " xfId="1176"/>
    <cellStyle name="1_משקל בתא100 2_4.4." xfId="1177"/>
    <cellStyle name="1_משקל בתא100 2_4.4. 2" xfId="1178"/>
    <cellStyle name="1_משקל בתא100 2_4.4. 2_דיווחים נוספים" xfId="1179"/>
    <cellStyle name="1_משקל בתא100 2_4.4. 2_דיווחים נוספים_1" xfId="1180"/>
    <cellStyle name="1_משקל בתא100 2_4.4. 2_דיווחים נוספים_פירוט אגח תשואה מעל 10% " xfId="1181"/>
    <cellStyle name="1_משקל בתא100 2_4.4. 2_פירוט אגח תשואה מעל 10% " xfId="1182"/>
    <cellStyle name="1_משקל בתא100 2_4.4._דיווחים נוספים" xfId="1183"/>
    <cellStyle name="1_משקל בתא100 2_4.4._פירוט אגח תשואה מעל 10% " xfId="1184"/>
    <cellStyle name="1_משקל בתא100 2_דיווחים נוספים" xfId="1185"/>
    <cellStyle name="1_משקל בתא100 2_דיווחים נוספים 2" xfId="1186"/>
    <cellStyle name="1_משקל בתא100 2_דיווחים נוספים 2_דיווחים נוספים" xfId="1187"/>
    <cellStyle name="1_משקל בתא100 2_דיווחים נוספים 2_דיווחים נוספים_1" xfId="1188"/>
    <cellStyle name="1_משקל בתא100 2_דיווחים נוספים 2_דיווחים נוספים_פירוט אגח תשואה מעל 10% " xfId="1189"/>
    <cellStyle name="1_משקל בתא100 2_דיווחים נוספים 2_פירוט אגח תשואה מעל 10% " xfId="1190"/>
    <cellStyle name="1_משקל בתא100 2_דיווחים נוספים_1" xfId="1191"/>
    <cellStyle name="1_משקל בתא100 2_דיווחים נוספים_1 2" xfId="1192"/>
    <cellStyle name="1_משקל בתא100 2_דיווחים נוספים_1 2_דיווחים נוספים" xfId="1193"/>
    <cellStyle name="1_משקל בתא100 2_דיווחים נוספים_1 2_דיווחים נוספים_1" xfId="1194"/>
    <cellStyle name="1_משקל בתא100 2_דיווחים נוספים_1 2_דיווחים נוספים_פירוט אגח תשואה מעל 10% " xfId="1195"/>
    <cellStyle name="1_משקל בתא100 2_דיווחים נוספים_1 2_פירוט אגח תשואה מעל 10% " xfId="1196"/>
    <cellStyle name="1_משקל בתא100 2_דיווחים נוספים_1_4.4." xfId="1197"/>
    <cellStyle name="1_משקל בתא100 2_דיווחים נוספים_1_4.4. 2" xfId="1198"/>
    <cellStyle name="1_משקל בתא100 2_דיווחים נוספים_1_4.4. 2_דיווחים נוספים" xfId="1199"/>
    <cellStyle name="1_משקל בתא100 2_דיווחים נוספים_1_4.4. 2_דיווחים נוספים_1" xfId="1200"/>
    <cellStyle name="1_משקל בתא100 2_דיווחים נוספים_1_4.4. 2_דיווחים נוספים_פירוט אגח תשואה מעל 10% " xfId="1201"/>
    <cellStyle name="1_משקל בתא100 2_דיווחים נוספים_1_4.4. 2_פירוט אגח תשואה מעל 10% " xfId="1202"/>
    <cellStyle name="1_משקל בתא100 2_דיווחים נוספים_1_4.4._דיווחים נוספים" xfId="1203"/>
    <cellStyle name="1_משקל בתא100 2_דיווחים נוספים_1_4.4._פירוט אגח תשואה מעל 10% " xfId="1204"/>
    <cellStyle name="1_משקל בתא100 2_דיווחים נוספים_1_דיווחים נוספים" xfId="1205"/>
    <cellStyle name="1_משקל בתא100 2_דיווחים נוספים_1_פירוט אגח תשואה מעל 10% " xfId="1206"/>
    <cellStyle name="1_משקל בתא100 2_דיווחים נוספים_2" xfId="1207"/>
    <cellStyle name="1_משקל בתא100 2_דיווחים נוספים_4.4." xfId="1208"/>
    <cellStyle name="1_משקל בתא100 2_דיווחים נוספים_4.4. 2" xfId="1209"/>
    <cellStyle name="1_משקל בתא100 2_דיווחים נוספים_4.4. 2_דיווחים נוספים" xfId="1210"/>
    <cellStyle name="1_משקל בתא100 2_דיווחים נוספים_4.4. 2_דיווחים נוספים_1" xfId="1211"/>
    <cellStyle name="1_משקל בתא100 2_דיווחים נוספים_4.4. 2_דיווחים נוספים_פירוט אגח תשואה מעל 10% " xfId="1212"/>
    <cellStyle name="1_משקל בתא100 2_דיווחים נוספים_4.4. 2_פירוט אגח תשואה מעל 10% " xfId="1213"/>
    <cellStyle name="1_משקל בתא100 2_דיווחים נוספים_4.4._דיווחים נוספים" xfId="1214"/>
    <cellStyle name="1_משקל בתא100 2_דיווחים נוספים_4.4._פירוט אגח תשואה מעל 10% " xfId="1215"/>
    <cellStyle name="1_משקל בתא100 2_דיווחים נוספים_דיווחים נוספים" xfId="1216"/>
    <cellStyle name="1_משקל בתא100 2_דיווחים נוספים_דיווחים נוספים 2" xfId="1217"/>
    <cellStyle name="1_משקל בתא100 2_דיווחים נוספים_דיווחים נוספים 2_דיווחים נוספים" xfId="1218"/>
    <cellStyle name="1_משקל בתא100 2_דיווחים נוספים_דיווחים נוספים 2_דיווחים נוספים_1" xfId="1219"/>
    <cellStyle name="1_משקל בתא100 2_דיווחים נוספים_דיווחים נוספים 2_דיווחים נוספים_פירוט אגח תשואה מעל 10% " xfId="1220"/>
    <cellStyle name="1_משקל בתא100 2_דיווחים נוספים_דיווחים נוספים 2_פירוט אגח תשואה מעל 10% " xfId="1221"/>
    <cellStyle name="1_משקל בתא100 2_דיווחים נוספים_דיווחים נוספים_1" xfId="1222"/>
    <cellStyle name="1_משקל בתא100 2_דיווחים נוספים_דיווחים נוספים_4.4." xfId="1223"/>
    <cellStyle name="1_משקל בתא100 2_דיווחים נוספים_דיווחים נוספים_4.4. 2" xfId="1224"/>
    <cellStyle name="1_משקל בתא100 2_דיווחים נוספים_דיווחים נוספים_4.4. 2_דיווחים נוספים" xfId="1225"/>
    <cellStyle name="1_משקל בתא100 2_דיווחים נוספים_דיווחים נוספים_4.4. 2_דיווחים נוספים_1" xfId="1226"/>
    <cellStyle name="1_משקל בתא100 2_דיווחים נוספים_דיווחים נוספים_4.4. 2_דיווחים נוספים_פירוט אגח תשואה מעל 10% " xfId="1227"/>
    <cellStyle name="1_משקל בתא100 2_דיווחים נוספים_דיווחים נוספים_4.4. 2_פירוט אגח תשואה מעל 10% " xfId="1228"/>
    <cellStyle name="1_משקל בתא100 2_דיווחים נוספים_דיווחים נוספים_4.4._דיווחים נוספים" xfId="1229"/>
    <cellStyle name="1_משקל בתא100 2_דיווחים נוספים_דיווחים נוספים_4.4._פירוט אגח תשואה מעל 10% " xfId="1230"/>
    <cellStyle name="1_משקל בתא100 2_דיווחים נוספים_דיווחים נוספים_דיווחים נוספים" xfId="1231"/>
    <cellStyle name="1_משקל בתא100 2_דיווחים נוספים_דיווחים נוספים_פירוט אגח תשואה מעל 10% " xfId="1232"/>
    <cellStyle name="1_משקל בתא100 2_דיווחים נוספים_פירוט אגח תשואה מעל 10% " xfId="1233"/>
    <cellStyle name="1_משקל בתא100 2_עסקאות שאושרו וטרם בוצעו  " xfId="1234"/>
    <cellStyle name="1_משקל בתא100 2_עסקאות שאושרו וטרם בוצעו   2" xfId="1235"/>
    <cellStyle name="1_משקל בתא100 2_עסקאות שאושרו וטרם בוצעו   2_דיווחים נוספים" xfId="1236"/>
    <cellStyle name="1_משקל בתא100 2_עסקאות שאושרו וטרם בוצעו   2_דיווחים נוספים_1" xfId="1237"/>
    <cellStyle name="1_משקל בתא100 2_עסקאות שאושרו וטרם בוצעו   2_דיווחים נוספים_פירוט אגח תשואה מעל 10% " xfId="1238"/>
    <cellStyle name="1_משקל בתא100 2_עסקאות שאושרו וטרם בוצעו   2_פירוט אגח תשואה מעל 10% " xfId="1239"/>
    <cellStyle name="1_משקל בתא100 2_עסקאות שאושרו וטרם בוצעו  _דיווחים נוספים" xfId="1240"/>
    <cellStyle name="1_משקל בתא100 2_עסקאות שאושרו וטרם בוצעו  _פירוט אגח תשואה מעל 10% " xfId="1241"/>
    <cellStyle name="1_משקל בתא100 2_פירוט אגח תשואה מעל 10% " xfId="1242"/>
    <cellStyle name="1_משקל בתא100 2_פירוט אגח תשואה מעל 10%  2" xfId="1243"/>
    <cellStyle name="1_משקל בתא100 2_פירוט אגח תשואה מעל 10%  2_דיווחים נוספים" xfId="1244"/>
    <cellStyle name="1_משקל בתא100 2_פירוט אגח תשואה מעל 10%  2_דיווחים נוספים_1" xfId="1245"/>
    <cellStyle name="1_משקל בתא100 2_פירוט אגח תשואה מעל 10%  2_דיווחים נוספים_פירוט אגח תשואה מעל 10% " xfId="1246"/>
    <cellStyle name="1_משקל בתא100 2_פירוט אגח תשואה מעל 10%  2_פירוט אגח תשואה מעל 10% " xfId="1247"/>
    <cellStyle name="1_משקל בתא100 2_פירוט אגח תשואה מעל 10% _1" xfId="1248"/>
    <cellStyle name="1_משקל בתא100 2_פירוט אגח תשואה מעל 10% _4.4." xfId="1249"/>
    <cellStyle name="1_משקל בתא100 2_פירוט אגח תשואה מעל 10% _4.4. 2" xfId="1250"/>
    <cellStyle name="1_משקל בתא100 2_פירוט אגח תשואה מעל 10% _4.4. 2_דיווחים נוספים" xfId="1251"/>
    <cellStyle name="1_משקל בתא100 2_פירוט אגח תשואה מעל 10% _4.4. 2_דיווחים נוספים_1" xfId="1252"/>
    <cellStyle name="1_משקל בתא100 2_פירוט אגח תשואה מעל 10% _4.4. 2_דיווחים נוספים_פירוט אגח תשואה מעל 10% " xfId="1253"/>
    <cellStyle name="1_משקל בתא100 2_פירוט אגח תשואה מעל 10% _4.4. 2_פירוט אגח תשואה מעל 10% " xfId="1254"/>
    <cellStyle name="1_משקל בתא100 2_פירוט אגח תשואה מעל 10% _4.4._דיווחים נוספים" xfId="1255"/>
    <cellStyle name="1_משקל בתא100 2_פירוט אגח תשואה מעל 10% _4.4._פירוט אגח תשואה מעל 10% " xfId="1256"/>
    <cellStyle name="1_משקל בתא100 2_פירוט אגח תשואה מעל 10% _דיווחים נוספים" xfId="1257"/>
    <cellStyle name="1_משקל בתא100 2_פירוט אגח תשואה מעל 10% _דיווחים נוספים_1" xfId="1258"/>
    <cellStyle name="1_משקל בתא100 2_פירוט אגח תשואה מעל 10% _דיווחים נוספים_פירוט אגח תשואה מעל 10% " xfId="1259"/>
    <cellStyle name="1_משקל בתא100 2_פירוט אגח תשואה מעל 10% _פירוט אגח תשואה מעל 10% " xfId="1260"/>
    <cellStyle name="1_משקל בתא100 3" xfId="1261"/>
    <cellStyle name="1_משקל בתא100 3_דיווחים נוספים" xfId="1262"/>
    <cellStyle name="1_משקל בתא100 3_דיווחים נוספים_1" xfId="1263"/>
    <cellStyle name="1_משקל בתא100 3_דיווחים נוספים_פירוט אגח תשואה מעל 10% " xfId="1264"/>
    <cellStyle name="1_משקל בתא100 3_פירוט אגח תשואה מעל 10% " xfId="1265"/>
    <cellStyle name="1_משקל בתא100_4.4." xfId="1266"/>
    <cellStyle name="1_משקל בתא100_4.4. 2" xfId="1267"/>
    <cellStyle name="1_משקל בתא100_4.4. 2_דיווחים נוספים" xfId="1268"/>
    <cellStyle name="1_משקל בתא100_4.4. 2_דיווחים נוספים_1" xfId="1269"/>
    <cellStyle name="1_משקל בתא100_4.4. 2_דיווחים נוספים_פירוט אגח תשואה מעל 10% " xfId="1270"/>
    <cellStyle name="1_משקל בתא100_4.4. 2_פירוט אגח תשואה מעל 10% " xfId="1271"/>
    <cellStyle name="1_משקל בתא100_4.4._דיווחים נוספים" xfId="1272"/>
    <cellStyle name="1_משקל בתא100_4.4._פירוט אגח תשואה מעל 10% " xfId="1273"/>
    <cellStyle name="1_משקל בתא100_דיווחים נוספים" xfId="1274"/>
    <cellStyle name="1_משקל בתא100_דיווחים נוספים 2" xfId="1275"/>
    <cellStyle name="1_משקל בתא100_דיווחים נוספים 2_דיווחים נוספים" xfId="1276"/>
    <cellStyle name="1_משקל בתא100_דיווחים נוספים 2_דיווחים נוספים_1" xfId="1277"/>
    <cellStyle name="1_משקל בתא100_דיווחים נוספים 2_דיווחים נוספים_פירוט אגח תשואה מעל 10% " xfId="1278"/>
    <cellStyle name="1_משקל בתא100_דיווחים נוספים 2_פירוט אגח תשואה מעל 10% " xfId="1279"/>
    <cellStyle name="1_משקל בתא100_דיווחים נוספים_1" xfId="1280"/>
    <cellStyle name="1_משקל בתא100_דיווחים נוספים_1 2" xfId="1281"/>
    <cellStyle name="1_משקל בתא100_דיווחים נוספים_1 2_דיווחים נוספים" xfId="1282"/>
    <cellStyle name="1_משקל בתא100_דיווחים נוספים_1 2_דיווחים נוספים_1" xfId="1283"/>
    <cellStyle name="1_משקל בתא100_דיווחים נוספים_1 2_דיווחים נוספים_פירוט אגח תשואה מעל 10% " xfId="1284"/>
    <cellStyle name="1_משקל בתא100_דיווחים נוספים_1 2_פירוט אגח תשואה מעל 10% " xfId="1285"/>
    <cellStyle name="1_משקל בתא100_דיווחים נוספים_1_4.4." xfId="1286"/>
    <cellStyle name="1_משקל בתא100_דיווחים נוספים_1_4.4. 2" xfId="1287"/>
    <cellStyle name="1_משקל בתא100_דיווחים נוספים_1_4.4. 2_דיווחים נוספים" xfId="1288"/>
    <cellStyle name="1_משקל בתא100_דיווחים נוספים_1_4.4. 2_דיווחים נוספים_1" xfId="1289"/>
    <cellStyle name="1_משקל בתא100_דיווחים נוספים_1_4.4. 2_דיווחים נוספים_פירוט אגח תשואה מעל 10% " xfId="1290"/>
    <cellStyle name="1_משקל בתא100_דיווחים נוספים_1_4.4. 2_פירוט אגח תשואה מעל 10% " xfId="1291"/>
    <cellStyle name="1_משקל בתא100_דיווחים נוספים_1_4.4._דיווחים נוספים" xfId="1292"/>
    <cellStyle name="1_משקל בתא100_דיווחים נוספים_1_4.4._פירוט אגח תשואה מעל 10% " xfId="1293"/>
    <cellStyle name="1_משקל בתא100_דיווחים נוספים_1_דיווחים נוספים" xfId="1294"/>
    <cellStyle name="1_משקל בתא100_דיווחים נוספים_1_דיווחים נוספים 2" xfId="1295"/>
    <cellStyle name="1_משקל בתא100_דיווחים נוספים_1_דיווחים נוספים 2_דיווחים נוספים" xfId="1296"/>
    <cellStyle name="1_משקל בתא100_דיווחים נוספים_1_דיווחים נוספים 2_דיווחים נוספים_1" xfId="1297"/>
    <cellStyle name="1_משקל בתא100_דיווחים נוספים_1_דיווחים נוספים 2_דיווחים נוספים_פירוט אגח תשואה מעל 10% " xfId="1298"/>
    <cellStyle name="1_משקל בתא100_דיווחים נוספים_1_דיווחים נוספים 2_פירוט אגח תשואה מעל 10% " xfId="1299"/>
    <cellStyle name="1_משקל בתא100_דיווחים נוספים_1_דיווחים נוספים_1" xfId="1300"/>
    <cellStyle name="1_משקל בתא100_דיווחים נוספים_1_דיווחים נוספים_4.4." xfId="1301"/>
    <cellStyle name="1_משקל בתא100_דיווחים נוספים_1_דיווחים נוספים_4.4. 2" xfId="1302"/>
    <cellStyle name="1_משקל בתא100_דיווחים נוספים_1_דיווחים נוספים_4.4. 2_דיווחים נוספים" xfId="1303"/>
    <cellStyle name="1_משקל בתא100_דיווחים נוספים_1_דיווחים נוספים_4.4. 2_דיווחים נוספים_1" xfId="1304"/>
    <cellStyle name="1_משקל בתא100_דיווחים נוספים_1_דיווחים נוספים_4.4. 2_דיווחים נוספים_פירוט אגח תשואה מעל 10% " xfId="1305"/>
    <cellStyle name="1_משקל בתא100_דיווחים נוספים_1_דיווחים נוספים_4.4. 2_פירוט אגח תשואה מעל 10% " xfId="1306"/>
    <cellStyle name="1_משקל בתא100_דיווחים נוספים_1_דיווחים נוספים_4.4._דיווחים נוספים" xfId="1307"/>
    <cellStyle name="1_משקל בתא100_דיווחים נוספים_1_דיווחים נוספים_4.4._פירוט אגח תשואה מעל 10% " xfId="1308"/>
    <cellStyle name="1_משקל בתא100_דיווחים נוספים_1_דיווחים נוספים_דיווחים נוספים" xfId="1309"/>
    <cellStyle name="1_משקל בתא100_דיווחים נוספים_1_דיווחים נוספים_פירוט אגח תשואה מעל 10% " xfId="1310"/>
    <cellStyle name="1_משקל בתא100_דיווחים נוספים_1_פירוט אגח תשואה מעל 10% " xfId="1311"/>
    <cellStyle name="1_משקל בתא100_דיווחים נוספים_2" xfId="1312"/>
    <cellStyle name="1_משקל בתא100_דיווחים נוספים_2 2" xfId="1313"/>
    <cellStyle name="1_משקל בתא100_דיווחים נוספים_2 2_דיווחים נוספים" xfId="1314"/>
    <cellStyle name="1_משקל בתא100_דיווחים נוספים_2 2_דיווחים נוספים_1" xfId="1315"/>
    <cellStyle name="1_משקל בתא100_דיווחים נוספים_2 2_דיווחים נוספים_פירוט אגח תשואה מעל 10% " xfId="1316"/>
    <cellStyle name="1_משקל בתא100_דיווחים נוספים_2 2_פירוט אגח תשואה מעל 10% " xfId="1317"/>
    <cellStyle name="1_משקל בתא100_דיווחים נוספים_2_4.4." xfId="1318"/>
    <cellStyle name="1_משקל בתא100_דיווחים נוספים_2_4.4. 2" xfId="1319"/>
    <cellStyle name="1_משקל בתא100_דיווחים נוספים_2_4.4. 2_דיווחים נוספים" xfId="1320"/>
    <cellStyle name="1_משקל בתא100_דיווחים נוספים_2_4.4. 2_דיווחים נוספים_1" xfId="1321"/>
    <cellStyle name="1_משקל בתא100_דיווחים נוספים_2_4.4. 2_דיווחים נוספים_פירוט אגח תשואה מעל 10% " xfId="1322"/>
    <cellStyle name="1_משקל בתא100_דיווחים נוספים_2_4.4. 2_פירוט אגח תשואה מעל 10% " xfId="1323"/>
    <cellStyle name="1_משקל בתא100_דיווחים נוספים_2_4.4._דיווחים נוספים" xfId="1324"/>
    <cellStyle name="1_משקל בתא100_דיווחים נוספים_2_4.4._פירוט אגח תשואה מעל 10% " xfId="1325"/>
    <cellStyle name="1_משקל בתא100_דיווחים נוספים_2_דיווחים נוספים" xfId="1326"/>
    <cellStyle name="1_משקל בתא100_דיווחים נוספים_2_פירוט אגח תשואה מעל 10% " xfId="1327"/>
    <cellStyle name="1_משקל בתא100_דיווחים נוספים_3" xfId="1328"/>
    <cellStyle name="1_משקל בתא100_דיווחים נוספים_4.4." xfId="1329"/>
    <cellStyle name="1_משקל בתא100_דיווחים נוספים_4.4. 2" xfId="1330"/>
    <cellStyle name="1_משקל בתא100_דיווחים נוספים_4.4. 2_דיווחים נוספים" xfId="1331"/>
    <cellStyle name="1_משקל בתא100_דיווחים נוספים_4.4. 2_דיווחים נוספים_1" xfId="1332"/>
    <cellStyle name="1_משקל בתא100_דיווחים נוספים_4.4. 2_דיווחים נוספים_פירוט אגח תשואה מעל 10% " xfId="1333"/>
    <cellStyle name="1_משקל בתא100_דיווחים נוספים_4.4. 2_פירוט אגח תשואה מעל 10% " xfId="1334"/>
    <cellStyle name="1_משקל בתא100_דיווחים נוספים_4.4._דיווחים נוספים" xfId="1335"/>
    <cellStyle name="1_משקל בתא100_דיווחים נוספים_4.4._פירוט אגח תשואה מעל 10% " xfId="1336"/>
    <cellStyle name="1_משקל בתא100_דיווחים נוספים_דיווחים נוספים" xfId="1337"/>
    <cellStyle name="1_משקל בתא100_דיווחים נוספים_דיווחים נוספים 2" xfId="1338"/>
    <cellStyle name="1_משקל בתא100_דיווחים נוספים_דיווחים נוספים 2_דיווחים נוספים" xfId="1339"/>
    <cellStyle name="1_משקל בתא100_דיווחים נוספים_דיווחים נוספים 2_דיווחים נוספים_1" xfId="1340"/>
    <cellStyle name="1_משקל בתא100_דיווחים נוספים_דיווחים נוספים 2_דיווחים נוספים_פירוט אגח תשואה מעל 10% " xfId="1341"/>
    <cellStyle name="1_משקל בתא100_דיווחים נוספים_דיווחים נוספים 2_פירוט אגח תשואה מעל 10% " xfId="1342"/>
    <cellStyle name="1_משקל בתא100_דיווחים נוספים_דיווחים נוספים_1" xfId="1343"/>
    <cellStyle name="1_משקל בתא100_דיווחים נוספים_דיווחים נוספים_4.4." xfId="1344"/>
    <cellStyle name="1_משקל בתא100_דיווחים נוספים_דיווחים נוספים_4.4. 2" xfId="1345"/>
    <cellStyle name="1_משקל בתא100_דיווחים נוספים_דיווחים נוספים_4.4. 2_דיווחים נוספים" xfId="1346"/>
    <cellStyle name="1_משקל בתא100_דיווחים נוספים_דיווחים נוספים_4.4. 2_דיווחים נוספים_1" xfId="1347"/>
    <cellStyle name="1_משקל בתא100_דיווחים נוספים_דיווחים נוספים_4.4. 2_דיווחים נוספים_פירוט אגח תשואה מעל 10% " xfId="1348"/>
    <cellStyle name="1_משקל בתא100_דיווחים נוספים_דיווחים נוספים_4.4. 2_פירוט אגח תשואה מעל 10% " xfId="1349"/>
    <cellStyle name="1_משקל בתא100_דיווחים נוספים_דיווחים נוספים_4.4._דיווחים נוספים" xfId="1350"/>
    <cellStyle name="1_משקל בתא100_דיווחים נוספים_דיווחים נוספים_4.4._פירוט אגח תשואה מעל 10% " xfId="1351"/>
    <cellStyle name="1_משקל בתא100_דיווחים נוספים_דיווחים נוספים_דיווחים נוספים" xfId="1352"/>
    <cellStyle name="1_משקל בתא100_דיווחים נוספים_דיווחים נוספים_פירוט אגח תשואה מעל 10% " xfId="1353"/>
    <cellStyle name="1_משקל בתא100_דיווחים נוספים_פירוט אגח תשואה מעל 10% " xfId="1354"/>
    <cellStyle name="1_משקל בתא100_הערות" xfId="1355"/>
    <cellStyle name="1_משקל בתא100_הערות 2" xfId="1356"/>
    <cellStyle name="1_משקל בתא100_הערות 2_דיווחים נוספים" xfId="1357"/>
    <cellStyle name="1_משקל בתא100_הערות 2_דיווחים נוספים_1" xfId="1358"/>
    <cellStyle name="1_משקל בתא100_הערות 2_דיווחים נוספים_פירוט אגח תשואה מעל 10% " xfId="1359"/>
    <cellStyle name="1_משקל בתא100_הערות 2_פירוט אגח תשואה מעל 10% " xfId="1360"/>
    <cellStyle name="1_משקל בתא100_הערות_4.4." xfId="1361"/>
    <cellStyle name="1_משקל בתא100_הערות_4.4. 2" xfId="1362"/>
    <cellStyle name="1_משקל בתא100_הערות_4.4. 2_דיווחים נוספים" xfId="1363"/>
    <cellStyle name="1_משקל בתא100_הערות_4.4. 2_דיווחים נוספים_1" xfId="1364"/>
    <cellStyle name="1_משקל בתא100_הערות_4.4. 2_דיווחים נוספים_פירוט אגח תשואה מעל 10% " xfId="1365"/>
    <cellStyle name="1_משקל בתא100_הערות_4.4. 2_פירוט אגח תשואה מעל 10% " xfId="1366"/>
    <cellStyle name="1_משקל בתא100_הערות_4.4._דיווחים נוספים" xfId="1367"/>
    <cellStyle name="1_משקל בתא100_הערות_4.4._פירוט אגח תשואה מעל 10% " xfId="1368"/>
    <cellStyle name="1_משקל בתא100_הערות_דיווחים נוספים" xfId="1369"/>
    <cellStyle name="1_משקל בתא100_הערות_דיווחים נוספים_1" xfId="1370"/>
    <cellStyle name="1_משקל בתא100_הערות_דיווחים נוספים_פירוט אגח תשואה מעל 10% " xfId="1371"/>
    <cellStyle name="1_משקל בתא100_הערות_פירוט אגח תשואה מעל 10% " xfId="1372"/>
    <cellStyle name="1_משקל בתא100_יתרת מסגרות אשראי לניצול " xfId="1373"/>
    <cellStyle name="1_משקל בתא100_יתרת מסגרות אשראי לניצול  2" xfId="1374"/>
    <cellStyle name="1_משקל בתא100_יתרת מסגרות אשראי לניצול  2_דיווחים נוספים" xfId="1375"/>
    <cellStyle name="1_משקל בתא100_יתרת מסגרות אשראי לניצול  2_דיווחים נוספים_1" xfId="1376"/>
    <cellStyle name="1_משקל בתא100_יתרת מסגרות אשראי לניצול  2_דיווחים נוספים_פירוט אגח תשואה מעל 10% " xfId="1377"/>
    <cellStyle name="1_משקל בתא100_יתרת מסגרות אשראי לניצול  2_פירוט אגח תשואה מעל 10% " xfId="1378"/>
    <cellStyle name="1_משקל בתא100_יתרת מסגרות אשראי לניצול _4.4." xfId="1379"/>
    <cellStyle name="1_משקל בתא100_יתרת מסגרות אשראי לניצול _4.4. 2" xfId="1380"/>
    <cellStyle name="1_משקל בתא100_יתרת מסגרות אשראי לניצול _4.4. 2_דיווחים נוספים" xfId="1381"/>
    <cellStyle name="1_משקל בתא100_יתרת מסגרות אשראי לניצול _4.4. 2_דיווחים נוספים_1" xfId="1382"/>
    <cellStyle name="1_משקל בתא100_יתרת מסגרות אשראי לניצול _4.4. 2_דיווחים נוספים_פירוט אגח תשואה מעל 10% " xfId="1383"/>
    <cellStyle name="1_משקל בתא100_יתרת מסגרות אשראי לניצול _4.4. 2_פירוט אגח תשואה מעל 10% " xfId="1384"/>
    <cellStyle name="1_משקל בתא100_יתרת מסגרות אשראי לניצול _4.4._דיווחים נוספים" xfId="1385"/>
    <cellStyle name="1_משקל בתא100_יתרת מסגרות אשראי לניצול _4.4._פירוט אגח תשואה מעל 10% " xfId="1386"/>
    <cellStyle name="1_משקל בתא100_יתרת מסגרות אשראי לניצול _דיווחים נוספים" xfId="1387"/>
    <cellStyle name="1_משקל בתא100_יתרת מסגרות אשראי לניצול _דיווחים נוספים_1" xfId="1388"/>
    <cellStyle name="1_משקל בתא100_יתרת מסגרות אשראי לניצול _דיווחים נוספים_פירוט אגח תשואה מעל 10% " xfId="1389"/>
    <cellStyle name="1_משקל בתא100_יתרת מסגרות אשראי לניצול _פירוט אגח תשואה מעל 10% " xfId="1390"/>
    <cellStyle name="1_משקל בתא100_עסקאות שאושרו וטרם בוצעו  " xfId="1391"/>
    <cellStyle name="1_משקל בתא100_עסקאות שאושרו וטרם בוצעו   2" xfId="1392"/>
    <cellStyle name="1_משקל בתא100_עסקאות שאושרו וטרם בוצעו   2_דיווחים נוספים" xfId="1393"/>
    <cellStyle name="1_משקל בתא100_עסקאות שאושרו וטרם בוצעו   2_דיווחים נוספים_1" xfId="1394"/>
    <cellStyle name="1_משקל בתא100_עסקאות שאושרו וטרם בוצעו   2_דיווחים נוספים_פירוט אגח תשואה מעל 10% " xfId="1395"/>
    <cellStyle name="1_משקל בתא100_עסקאות שאושרו וטרם בוצעו   2_פירוט אגח תשואה מעל 10% " xfId="1396"/>
    <cellStyle name="1_משקל בתא100_עסקאות שאושרו וטרם בוצעו  _1" xfId="1397"/>
    <cellStyle name="1_משקל בתא100_עסקאות שאושרו וטרם בוצעו  _1 2" xfId="1398"/>
    <cellStyle name="1_משקל בתא100_עסקאות שאושרו וטרם בוצעו  _1 2_דיווחים נוספים" xfId="1399"/>
    <cellStyle name="1_משקל בתא100_עסקאות שאושרו וטרם בוצעו  _1 2_דיווחים נוספים_1" xfId="1400"/>
    <cellStyle name="1_משקל בתא100_עסקאות שאושרו וטרם בוצעו  _1 2_דיווחים נוספים_פירוט אגח תשואה מעל 10% " xfId="1401"/>
    <cellStyle name="1_משקל בתא100_עסקאות שאושרו וטרם בוצעו  _1 2_פירוט אגח תשואה מעל 10% " xfId="1402"/>
    <cellStyle name="1_משקל בתא100_עסקאות שאושרו וטרם בוצעו  _1_דיווחים נוספים" xfId="1403"/>
    <cellStyle name="1_משקל בתא100_עסקאות שאושרו וטרם בוצעו  _1_פירוט אגח תשואה מעל 10% " xfId="1404"/>
    <cellStyle name="1_משקל בתא100_עסקאות שאושרו וטרם בוצעו  _4.4." xfId="1405"/>
    <cellStyle name="1_משקל בתא100_עסקאות שאושרו וטרם בוצעו  _4.4. 2" xfId="1406"/>
    <cellStyle name="1_משקל בתא100_עסקאות שאושרו וטרם בוצעו  _4.4. 2_דיווחים נוספים" xfId="1407"/>
    <cellStyle name="1_משקל בתא100_עסקאות שאושרו וטרם בוצעו  _4.4. 2_דיווחים נוספים_1" xfId="1408"/>
    <cellStyle name="1_משקל בתא100_עסקאות שאושרו וטרם בוצעו  _4.4. 2_דיווחים נוספים_פירוט אגח תשואה מעל 10% " xfId="1409"/>
    <cellStyle name="1_משקל בתא100_עסקאות שאושרו וטרם בוצעו  _4.4. 2_פירוט אגח תשואה מעל 10% " xfId="1410"/>
    <cellStyle name="1_משקל בתא100_עסקאות שאושרו וטרם בוצעו  _4.4._דיווחים נוספים" xfId="1411"/>
    <cellStyle name="1_משקל בתא100_עסקאות שאושרו וטרם בוצעו  _4.4._פירוט אגח תשואה מעל 10% " xfId="1412"/>
    <cellStyle name="1_משקל בתא100_עסקאות שאושרו וטרם בוצעו  _דיווחים נוספים" xfId="1413"/>
    <cellStyle name="1_משקל בתא100_עסקאות שאושרו וטרם בוצעו  _דיווחים נוספים_1" xfId="1414"/>
    <cellStyle name="1_משקל בתא100_עסקאות שאושרו וטרם בוצעו  _דיווחים נוספים_פירוט אגח תשואה מעל 10% " xfId="1415"/>
    <cellStyle name="1_משקל בתא100_עסקאות שאושרו וטרם בוצעו  _פירוט אגח תשואה מעל 10% " xfId="1416"/>
    <cellStyle name="1_משקל בתא100_פירוט אגח תשואה מעל 10% " xfId="1417"/>
    <cellStyle name="1_משקל בתא100_פירוט אגח תשואה מעל 10%  2" xfId="1418"/>
    <cellStyle name="1_משקל בתא100_פירוט אגח תשואה מעל 10%  2_דיווחים נוספים" xfId="1419"/>
    <cellStyle name="1_משקל בתא100_פירוט אגח תשואה מעל 10%  2_דיווחים נוספים_1" xfId="1420"/>
    <cellStyle name="1_משקל בתא100_פירוט אגח תשואה מעל 10%  2_דיווחים נוספים_פירוט אגח תשואה מעל 10% " xfId="1421"/>
    <cellStyle name="1_משקל בתא100_פירוט אגח תשואה מעל 10%  2_פירוט אגח תשואה מעל 10% " xfId="1422"/>
    <cellStyle name="1_משקל בתא100_פירוט אגח תשואה מעל 10% _1" xfId="1423"/>
    <cellStyle name="1_משקל בתא100_פירוט אגח תשואה מעל 10% _4.4." xfId="1424"/>
    <cellStyle name="1_משקל בתא100_פירוט אגח תשואה מעל 10% _4.4. 2" xfId="1425"/>
    <cellStyle name="1_משקל בתא100_פירוט אגח תשואה מעל 10% _4.4. 2_דיווחים נוספים" xfId="1426"/>
    <cellStyle name="1_משקל בתא100_פירוט אגח תשואה מעל 10% _4.4. 2_דיווחים נוספים_1" xfId="1427"/>
    <cellStyle name="1_משקל בתא100_פירוט אגח תשואה מעל 10% _4.4. 2_דיווחים נוספים_פירוט אגח תשואה מעל 10% " xfId="1428"/>
    <cellStyle name="1_משקל בתא100_פירוט אגח תשואה מעל 10% _4.4. 2_פירוט אגח תשואה מעל 10% " xfId="1429"/>
    <cellStyle name="1_משקל בתא100_פירוט אגח תשואה מעל 10% _4.4._דיווחים נוספים" xfId="1430"/>
    <cellStyle name="1_משקל בתא100_פירוט אגח תשואה מעל 10% _4.4._פירוט אגח תשואה מעל 10% " xfId="1431"/>
    <cellStyle name="1_משקל בתא100_פירוט אגח תשואה מעל 10% _דיווחים נוספים" xfId="1432"/>
    <cellStyle name="1_משקל בתא100_פירוט אגח תשואה מעל 10% _דיווחים נוספים_1" xfId="1433"/>
    <cellStyle name="1_משקל בתא100_פירוט אגח תשואה מעל 10% _דיווחים נוספים_פירוט אגח תשואה מעל 10% " xfId="1434"/>
    <cellStyle name="1_משקל בתא100_פירוט אגח תשואה מעל 10% _פירוט אגח תשואה מעל 10% " xfId="1435"/>
    <cellStyle name="1_עסקאות שאושרו וטרם בוצעו  " xfId="1436"/>
    <cellStyle name="1_עסקאות שאושרו וטרם בוצעו   2" xfId="1437"/>
    <cellStyle name="1_עסקאות שאושרו וטרם בוצעו   2_דיווחים נוספים" xfId="1438"/>
    <cellStyle name="1_עסקאות שאושרו וטרם בוצעו   2_דיווחים נוספים_1" xfId="1439"/>
    <cellStyle name="1_עסקאות שאושרו וטרם בוצעו   2_דיווחים נוספים_פירוט אגח תשואה מעל 10% " xfId="1440"/>
    <cellStyle name="1_עסקאות שאושרו וטרם בוצעו   2_פירוט אגח תשואה מעל 10% " xfId="1441"/>
    <cellStyle name="1_עסקאות שאושרו וטרם בוצעו  _1" xfId="1442"/>
    <cellStyle name="1_עסקאות שאושרו וטרם בוצעו  _1 2" xfId="1443"/>
    <cellStyle name="1_עסקאות שאושרו וטרם בוצעו  _1 2_דיווחים נוספים" xfId="1444"/>
    <cellStyle name="1_עסקאות שאושרו וטרם בוצעו  _1 2_דיווחים נוספים_1" xfId="1445"/>
    <cellStyle name="1_עסקאות שאושרו וטרם בוצעו  _1 2_דיווחים נוספים_פירוט אגח תשואה מעל 10% " xfId="1446"/>
    <cellStyle name="1_עסקאות שאושרו וטרם בוצעו  _1 2_פירוט אגח תשואה מעל 10% " xfId="1447"/>
    <cellStyle name="1_עסקאות שאושרו וטרם בוצעו  _1_דיווחים נוספים" xfId="1448"/>
    <cellStyle name="1_עסקאות שאושרו וטרם בוצעו  _1_פירוט אגח תשואה מעל 10% " xfId="1449"/>
    <cellStyle name="1_עסקאות שאושרו וטרם בוצעו  _4.4." xfId="1450"/>
    <cellStyle name="1_עסקאות שאושרו וטרם בוצעו  _4.4. 2" xfId="1451"/>
    <cellStyle name="1_עסקאות שאושרו וטרם בוצעו  _4.4. 2_דיווחים נוספים" xfId="1452"/>
    <cellStyle name="1_עסקאות שאושרו וטרם בוצעו  _4.4. 2_דיווחים נוספים_1" xfId="1453"/>
    <cellStyle name="1_עסקאות שאושרו וטרם בוצעו  _4.4. 2_דיווחים נוספים_פירוט אגח תשואה מעל 10% " xfId="1454"/>
    <cellStyle name="1_עסקאות שאושרו וטרם בוצעו  _4.4. 2_פירוט אגח תשואה מעל 10% " xfId="1455"/>
    <cellStyle name="1_עסקאות שאושרו וטרם בוצעו  _4.4._דיווחים נוספים" xfId="1456"/>
    <cellStyle name="1_עסקאות שאושרו וטרם בוצעו  _4.4._פירוט אגח תשואה מעל 10% " xfId="1457"/>
    <cellStyle name="1_עסקאות שאושרו וטרם בוצעו  _דיווחים נוספים" xfId="1458"/>
    <cellStyle name="1_עסקאות שאושרו וטרם בוצעו  _דיווחים נוספים_1" xfId="1459"/>
    <cellStyle name="1_עסקאות שאושרו וטרם בוצעו  _דיווחים נוספים_פירוט אגח תשואה מעל 10% " xfId="1460"/>
    <cellStyle name="1_עסקאות שאושרו וטרם בוצעו  _פירוט אגח תשואה מעל 10% " xfId="1461"/>
    <cellStyle name="1_פירוט אגח תשואה מעל 10% " xfId="1462"/>
    <cellStyle name="1_פירוט אגח תשואה מעל 10%  2" xfId="1463"/>
    <cellStyle name="1_פירוט אגח תשואה מעל 10%  2_דיווחים נוספים" xfId="1464"/>
    <cellStyle name="1_פירוט אגח תשואה מעל 10%  2_דיווחים נוספים_1" xfId="1465"/>
    <cellStyle name="1_פירוט אגח תשואה מעל 10%  2_דיווחים נוספים_פירוט אגח תשואה מעל 10% " xfId="1466"/>
    <cellStyle name="1_פירוט אגח תשואה מעל 10%  2_פירוט אגח תשואה מעל 10% " xfId="1467"/>
    <cellStyle name="1_פירוט אגח תשואה מעל 10% _1" xfId="1468"/>
    <cellStyle name="1_פירוט אגח תשואה מעל 10% _4.4." xfId="1469"/>
    <cellStyle name="1_פירוט אגח תשואה מעל 10% _4.4. 2" xfId="1470"/>
    <cellStyle name="1_פירוט אגח תשואה מעל 10% _4.4. 2_דיווחים נוספים" xfId="1471"/>
    <cellStyle name="1_פירוט אגח תשואה מעל 10% _4.4. 2_דיווחים נוספים_1" xfId="1472"/>
    <cellStyle name="1_פירוט אגח תשואה מעל 10% _4.4. 2_דיווחים נוספים_פירוט אגח תשואה מעל 10% " xfId="1473"/>
    <cellStyle name="1_פירוט אגח תשואה מעל 10% _4.4. 2_פירוט אגח תשואה מעל 10% " xfId="1474"/>
    <cellStyle name="1_פירוט אגח תשואה מעל 10% _4.4._דיווחים נוספים" xfId="1475"/>
    <cellStyle name="1_פירוט אגח תשואה מעל 10% _4.4._פירוט אגח תשואה מעל 10% " xfId="1476"/>
    <cellStyle name="1_פירוט אגח תשואה מעל 10% _דיווחים נוספים" xfId="1477"/>
    <cellStyle name="1_פירוט אגח תשואה מעל 10% _דיווחים נוספים_1" xfId="1478"/>
    <cellStyle name="1_פירוט אגח תשואה מעל 10% _דיווחים נוספים_פירוט אגח תשואה מעל 10% " xfId="1479"/>
    <cellStyle name="1_פירוט אגח תשואה מעל 10% _פירוט אגח תשואה מעל 10% " xfId="1480"/>
    <cellStyle name="10" xfId="1481"/>
    <cellStyle name="10 2" xfId="1482"/>
    <cellStyle name="10 2 2" xfId="1483"/>
    <cellStyle name="10 2_דיווחים נוספים" xfId="1484"/>
    <cellStyle name="10 3" xfId="1485"/>
    <cellStyle name="10_4.4." xfId="1486"/>
    <cellStyle name="11" xfId="1487"/>
    <cellStyle name="11 2" xfId="1488"/>
    <cellStyle name="11 2 2" xfId="1489"/>
    <cellStyle name="11 2_דיווחים נוספים" xfId="1490"/>
    <cellStyle name="11 3" xfId="1491"/>
    <cellStyle name="11_4.4." xfId="1492"/>
    <cellStyle name="12" xfId="1493"/>
    <cellStyle name="12 2" xfId="1494"/>
    <cellStyle name="12 2 2" xfId="1495"/>
    <cellStyle name="12 2_דיווחים נוספים" xfId="1496"/>
    <cellStyle name="12 3" xfId="1497"/>
    <cellStyle name="12_4.4." xfId="1498"/>
    <cellStyle name="2" xfId="1499"/>
    <cellStyle name="2 2" xfId="1500"/>
    <cellStyle name="2 2 2" xfId="1501"/>
    <cellStyle name="2 2_דיווחים נוספים" xfId="1502"/>
    <cellStyle name="2 3" xfId="1503"/>
    <cellStyle name="2_4.4." xfId="1504"/>
    <cellStyle name="2_4.4. 2" xfId="1505"/>
    <cellStyle name="2_4.4. 2_דיווחים נוספים" xfId="1506"/>
    <cellStyle name="2_4.4. 2_דיווחים נוספים_1" xfId="1507"/>
    <cellStyle name="2_4.4. 2_דיווחים נוספים_פירוט אגח תשואה מעל 10% " xfId="1508"/>
    <cellStyle name="2_4.4. 2_פירוט אגח תשואה מעל 10% " xfId="1509"/>
    <cellStyle name="2_4.4._דיווחים נוספים" xfId="1510"/>
    <cellStyle name="2_4.4._פירוט אגח תשואה מעל 10% " xfId="1511"/>
    <cellStyle name="2_Anafim" xfId="1512"/>
    <cellStyle name="2_Anafim 2" xfId="1513"/>
    <cellStyle name="2_Anafim 2 2" xfId="1514"/>
    <cellStyle name="2_Anafim 2 2_דיווחים נוספים" xfId="1515"/>
    <cellStyle name="2_Anafim 2 2_דיווחים נוספים_1" xfId="1516"/>
    <cellStyle name="2_Anafim 2 2_דיווחים נוספים_פירוט אגח תשואה מעל 10% " xfId="1517"/>
    <cellStyle name="2_Anafim 2 2_פירוט אגח תשואה מעל 10% " xfId="1518"/>
    <cellStyle name="2_Anafim 2_4.4." xfId="1519"/>
    <cellStyle name="2_Anafim 2_4.4. 2" xfId="1520"/>
    <cellStyle name="2_Anafim 2_4.4. 2_דיווחים נוספים" xfId="1521"/>
    <cellStyle name="2_Anafim 2_4.4. 2_דיווחים נוספים_1" xfId="1522"/>
    <cellStyle name="2_Anafim 2_4.4. 2_דיווחים נוספים_פירוט אגח תשואה מעל 10% " xfId="1523"/>
    <cellStyle name="2_Anafim 2_4.4. 2_פירוט אגח תשואה מעל 10% " xfId="1524"/>
    <cellStyle name="2_Anafim 2_4.4._דיווחים נוספים" xfId="1525"/>
    <cellStyle name="2_Anafim 2_4.4._פירוט אגח תשואה מעל 10% " xfId="1526"/>
    <cellStyle name="2_Anafim 2_דיווחים נוספים" xfId="1527"/>
    <cellStyle name="2_Anafim 2_דיווחים נוספים 2" xfId="1528"/>
    <cellStyle name="2_Anafim 2_דיווחים נוספים 2_דיווחים נוספים" xfId="1529"/>
    <cellStyle name="2_Anafim 2_דיווחים נוספים 2_דיווחים נוספים_1" xfId="1530"/>
    <cellStyle name="2_Anafim 2_דיווחים נוספים 2_דיווחים נוספים_פירוט אגח תשואה מעל 10% " xfId="1531"/>
    <cellStyle name="2_Anafim 2_דיווחים נוספים 2_פירוט אגח תשואה מעל 10% " xfId="1532"/>
    <cellStyle name="2_Anafim 2_דיווחים נוספים_1" xfId="1533"/>
    <cellStyle name="2_Anafim 2_דיווחים נוספים_1 2" xfId="1534"/>
    <cellStyle name="2_Anafim 2_דיווחים נוספים_1 2_דיווחים נוספים" xfId="1535"/>
    <cellStyle name="2_Anafim 2_דיווחים נוספים_1 2_דיווחים נוספים_1" xfId="1536"/>
    <cellStyle name="2_Anafim 2_דיווחים נוספים_1 2_דיווחים נוספים_פירוט אגח תשואה מעל 10% " xfId="1537"/>
    <cellStyle name="2_Anafim 2_דיווחים נוספים_1 2_פירוט אגח תשואה מעל 10% " xfId="1538"/>
    <cellStyle name="2_Anafim 2_דיווחים נוספים_1_4.4." xfId="1539"/>
    <cellStyle name="2_Anafim 2_דיווחים נוספים_1_4.4. 2" xfId="1540"/>
    <cellStyle name="2_Anafim 2_דיווחים נוספים_1_4.4. 2_דיווחים נוספים" xfId="1541"/>
    <cellStyle name="2_Anafim 2_דיווחים נוספים_1_4.4. 2_דיווחים נוספים_1" xfId="1542"/>
    <cellStyle name="2_Anafim 2_דיווחים נוספים_1_4.4. 2_דיווחים נוספים_פירוט אגח תשואה מעל 10% " xfId="1543"/>
    <cellStyle name="2_Anafim 2_דיווחים נוספים_1_4.4. 2_פירוט אגח תשואה מעל 10% " xfId="1544"/>
    <cellStyle name="2_Anafim 2_דיווחים נוספים_1_4.4._דיווחים נוספים" xfId="1545"/>
    <cellStyle name="2_Anafim 2_דיווחים נוספים_1_4.4._פירוט אגח תשואה מעל 10% " xfId="1546"/>
    <cellStyle name="2_Anafim 2_דיווחים נוספים_1_דיווחים נוספים" xfId="1547"/>
    <cellStyle name="2_Anafim 2_דיווחים נוספים_1_פירוט אגח תשואה מעל 10% " xfId="1548"/>
    <cellStyle name="2_Anafim 2_דיווחים נוספים_2" xfId="1549"/>
    <cellStyle name="2_Anafim 2_דיווחים נוספים_4.4." xfId="1550"/>
    <cellStyle name="2_Anafim 2_דיווחים נוספים_4.4. 2" xfId="1551"/>
    <cellStyle name="2_Anafim 2_דיווחים נוספים_4.4. 2_דיווחים נוספים" xfId="1552"/>
    <cellStyle name="2_Anafim 2_דיווחים נוספים_4.4. 2_דיווחים נוספים_1" xfId="1553"/>
    <cellStyle name="2_Anafim 2_דיווחים נוספים_4.4. 2_דיווחים נוספים_פירוט אגח תשואה מעל 10% " xfId="1554"/>
    <cellStyle name="2_Anafim 2_דיווחים נוספים_4.4. 2_פירוט אגח תשואה מעל 10% " xfId="1555"/>
    <cellStyle name="2_Anafim 2_דיווחים נוספים_4.4._דיווחים נוספים" xfId="1556"/>
    <cellStyle name="2_Anafim 2_דיווחים נוספים_4.4._פירוט אגח תשואה מעל 10% " xfId="1557"/>
    <cellStyle name="2_Anafim 2_דיווחים נוספים_דיווחים נוספים" xfId="1558"/>
    <cellStyle name="2_Anafim 2_דיווחים נוספים_דיווחים נוספים 2" xfId="1559"/>
    <cellStyle name="2_Anafim 2_דיווחים נוספים_דיווחים נוספים 2_דיווחים נוספים" xfId="1560"/>
    <cellStyle name="2_Anafim 2_דיווחים נוספים_דיווחים נוספים 2_דיווחים נוספים_1" xfId="1561"/>
    <cellStyle name="2_Anafim 2_דיווחים נוספים_דיווחים נוספים 2_דיווחים נוספים_פירוט אגח תשואה מעל 10% " xfId="1562"/>
    <cellStyle name="2_Anafim 2_דיווחים נוספים_דיווחים נוספים 2_פירוט אגח תשואה מעל 10% " xfId="1563"/>
    <cellStyle name="2_Anafim 2_דיווחים נוספים_דיווחים נוספים_1" xfId="1564"/>
    <cellStyle name="2_Anafim 2_דיווחים נוספים_דיווחים נוספים_4.4." xfId="1565"/>
    <cellStyle name="2_Anafim 2_דיווחים נוספים_דיווחים נוספים_4.4. 2" xfId="1566"/>
    <cellStyle name="2_Anafim 2_דיווחים נוספים_דיווחים נוספים_4.4. 2_דיווחים נוספים" xfId="1567"/>
    <cellStyle name="2_Anafim 2_דיווחים נוספים_דיווחים נוספים_4.4. 2_דיווחים נוספים_1" xfId="1568"/>
    <cellStyle name="2_Anafim 2_דיווחים נוספים_דיווחים נוספים_4.4. 2_דיווחים נוספים_פירוט אגח תשואה מעל 10% " xfId="1569"/>
    <cellStyle name="2_Anafim 2_דיווחים נוספים_דיווחים נוספים_4.4. 2_פירוט אגח תשואה מעל 10% " xfId="1570"/>
    <cellStyle name="2_Anafim 2_דיווחים נוספים_דיווחים נוספים_4.4._דיווחים נוספים" xfId="1571"/>
    <cellStyle name="2_Anafim 2_דיווחים נוספים_דיווחים נוספים_4.4._פירוט אגח תשואה מעל 10% " xfId="1572"/>
    <cellStyle name="2_Anafim 2_דיווחים נוספים_דיווחים נוספים_דיווחים נוספים" xfId="1573"/>
    <cellStyle name="2_Anafim 2_דיווחים נוספים_דיווחים נוספים_פירוט אגח תשואה מעל 10% " xfId="1574"/>
    <cellStyle name="2_Anafim 2_דיווחים נוספים_פירוט אגח תשואה מעל 10% " xfId="1575"/>
    <cellStyle name="2_Anafim 2_עסקאות שאושרו וטרם בוצעו  " xfId="1576"/>
    <cellStyle name="2_Anafim 2_עסקאות שאושרו וטרם בוצעו   2" xfId="1577"/>
    <cellStyle name="2_Anafim 2_עסקאות שאושרו וטרם בוצעו   2_דיווחים נוספים" xfId="1578"/>
    <cellStyle name="2_Anafim 2_עסקאות שאושרו וטרם בוצעו   2_דיווחים נוספים_1" xfId="1579"/>
    <cellStyle name="2_Anafim 2_עסקאות שאושרו וטרם בוצעו   2_דיווחים נוספים_פירוט אגח תשואה מעל 10% " xfId="1580"/>
    <cellStyle name="2_Anafim 2_עסקאות שאושרו וטרם בוצעו   2_פירוט אגח תשואה מעל 10% " xfId="1581"/>
    <cellStyle name="2_Anafim 2_עסקאות שאושרו וטרם בוצעו  _דיווחים נוספים" xfId="1582"/>
    <cellStyle name="2_Anafim 2_עסקאות שאושרו וטרם בוצעו  _פירוט אגח תשואה מעל 10% " xfId="1583"/>
    <cellStyle name="2_Anafim 2_פירוט אגח תשואה מעל 10% " xfId="1584"/>
    <cellStyle name="2_Anafim 2_פירוט אגח תשואה מעל 10%  2" xfId="1585"/>
    <cellStyle name="2_Anafim 2_פירוט אגח תשואה מעל 10%  2_דיווחים נוספים" xfId="1586"/>
    <cellStyle name="2_Anafim 2_פירוט אגח תשואה מעל 10%  2_דיווחים נוספים_1" xfId="1587"/>
    <cellStyle name="2_Anafim 2_פירוט אגח תשואה מעל 10%  2_דיווחים נוספים_פירוט אגח תשואה מעל 10% " xfId="1588"/>
    <cellStyle name="2_Anafim 2_פירוט אגח תשואה מעל 10%  2_פירוט אגח תשואה מעל 10% " xfId="1589"/>
    <cellStyle name="2_Anafim 2_פירוט אגח תשואה מעל 10% _1" xfId="1590"/>
    <cellStyle name="2_Anafim 2_פירוט אגח תשואה מעל 10% _4.4." xfId="1591"/>
    <cellStyle name="2_Anafim 2_פירוט אגח תשואה מעל 10% _4.4. 2" xfId="1592"/>
    <cellStyle name="2_Anafim 2_פירוט אגח תשואה מעל 10% _4.4. 2_דיווחים נוספים" xfId="1593"/>
    <cellStyle name="2_Anafim 2_פירוט אגח תשואה מעל 10% _4.4. 2_דיווחים נוספים_1" xfId="1594"/>
    <cellStyle name="2_Anafim 2_פירוט אגח תשואה מעל 10% _4.4. 2_דיווחים נוספים_פירוט אגח תשואה מעל 10% " xfId="1595"/>
    <cellStyle name="2_Anafim 2_פירוט אגח תשואה מעל 10% _4.4. 2_פירוט אגח תשואה מעל 10% " xfId="1596"/>
    <cellStyle name="2_Anafim 2_פירוט אגח תשואה מעל 10% _4.4._דיווחים נוספים" xfId="1597"/>
    <cellStyle name="2_Anafim 2_פירוט אגח תשואה מעל 10% _4.4._פירוט אגח תשואה מעל 10% " xfId="1598"/>
    <cellStyle name="2_Anafim 2_פירוט אגח תשואה מעל 10% _דיווחים נוספים" xfId="1599"/>
    <cellStyle name="2_Anafim 2_פירוט אגח תשואה מעל 10% _דיווחים נוספים_1" xfId="1600"/>
    <cellStyle name="2_Anafim 2_פירוט אגח תשואה מעל 10% _דיווחים נוספים_פירוט אגח תשואה מעל 10% " xfId="1601"/>
    <cellStyle name="2_Anafim 2_פירוט אגח תשואה מעל 10% _פירוט אגח תשואה מעל 10% " xfId="1602"/>
    <cellStyle name="2_Anafim 3" xfId="1603"/>
    <cellStyle name="2_Anafim 3_דיווחים נוספים" xfId="1604"/>
    <cellStyle name="2_Anafim 3_דיווחים נוספים_1" xfId="1605"/>
    <cellStyle name="2_Anafim 3_דיווחים נוספים_פירוט אגח תשואה מעל 10% " xfId="1606"/>
    <cellStyle name="2_Anafim 3_פירוט אגח תשואה מעל 10% " xfId="1607"/>
    <cellStyle name="2_Anafim_4.4." xfId="1608"/>
    <cellStyle name="2_Anafim_4.4. 2" xfId="1609"/>
    <cellStyle name="2_Anafim_4.4. 2_דיווחים נוספים" xfId="1610"/>
    <cellStyle name="2_Anafim_4.4. 2_דיווחים נוספים_1" xfId="1611"/>
    <cellStyle name="2_Anafim_4.4. 2_דיווחים נוספים_פירוט אגח תשואה מעל 10% " xfId="1612"/>
    <cellStyle name="2_Anafim_4.4. 2_פירוט אגח תשואה מעל 10% " xfId="1613"/>
    <cellStyle name="2_Anafim_4.4._דיווחים נוספים" xfId="1614"/>
    <cellStyle name="2_Anafim_4.4._פירוט אגח תשואה מעל 10% " xfId="1615"/>
    <cellStyle name="2_Anafim_דיווחים נוספים" xfId="1616"/>
    <cellStyle name="2_Anafim_דיווחים נוספים 2" xfId="1617"/>
    <cellStyle name="2_Anafim_דיווחים נוספים 2_דיווחים נוספים" xfId="1618"/>
    <cellStyle name="2_Anafim_דיווחים נוספים 2_דיווחים נוספים_1" xfId="1619"/>
    <cellStyle name="2_Anafim_דיווחים נוספים 2_דיווחים נוספים_פירוט אגח תשואה מעל 10% " xfId="1620"/>
    <cellStyle name="2_Anafim_דיווחים נוספים 2_פירוט אגח תשואה מעל 10% " xfId="1621"/>
    <cellStyle name="2_Anafim_דיווחים נוספים_1" xfId="1622"/>
    <cellStyle name="2_Anafim_דיווחים נוספים_1 2" xfId="1623"/>
    <cellStyle name="2_Anafim_דיווחים נוספים_1 2_דיווחים נוספים" xfId="1624"/>
    <cellStyle name="2_Anafim_דיווחים נוספים_1 2_דיווחים נוספים_1" xfId="1625"/>
    <cellStyle name="2_Anafim_דיווחים נוספים_1 2_דיווחים נוספים_פירוט אגח תשואה מעל 10% " xfId="1626"/>
    <cellStyle name="2_Anafim_דיווחים נוספים_1 2_פירוט אגח תשואה מעל 10% " xfId="1627"/>
    <cellStyle name="2_Anafim_דיווחים נוספים_1_4.4." xfId="1628"/>
    <cellStyle name="2_Anafim_דיווחים נוספים_1_4.4. 2" xfId="1629"/>
    <cellStyle name="2_Anafim_דיווחים נוספים_1_4.4. 2_דיווחים נוספים" xfId="1630"/>
    <cellStyle name="2_Anafim_דיווחים נוספים_1_4.4. 2_דיווחים נוספים_1" xfId="1631"/>
    <cellStyle name="2_Anafim_דיווחים נוספים_1_4.4. 2_דיווחים נוספים_פירוט אגח תשואה מעל 10% " xfId="1632"/>
    <cellStyle name="2_Anafim_דיווחים נוספים_1_4.4. 2_פירוט אגח תשואה מעל 10% " xfId="1633"/>
    <cellStyle name="2_Anafim_דיווחים נוספים_1_4.4._דיווחים נוספים" xfId="1634"/>
    <cellStyle name="2_Anafim_דיווחים נוספים_1_4.4._פירוט אגח תשואה מעל 10% " xfId="1635"/>
    <cellStyle name="2_Anafim_דיווחים נוספים_1_דיווחים נוספים" xfId="1636"/>
    <cellStyle name="2_Anafim_דיווחים נוספים_1_דיווחים נוספים 2" xfId="1637"/>
    <cellStyle name="2_Anafim_דיווחים נוספים_1_דיווחים נוספים 2_דיווחים נוספים" xfId="1638"/>
    <cellStyle name="2_Anafim_דיווחים נוספים_1_דיווחים נוספים 2_דיווחים נוספים_1" xfId="1639"/>
    <cellStyle name="2_Anafim_דיווחים נוספים_1_דיווחים נוספים 2_דיווחים נוספים_פירוט אגח תשואה מעל 10% " xfId="1640"/>
    <cellStyle name="2_Anafim_דיווחים נוספים_1_דיווחים נוספים 2_פירוט אגח תשואה מעל 10% " xfId="1641"/>
    <cellStyle name="2_Anafim_דיווחים נוספים_1_דיווחים נוספים_1" xfId="1642"/>
    <cellStyle name="2_Anafim_דיווחים נוספים_1_דיווחים נוספים_4.4." xfId="1643"/>
    <cellStyle name="2_Anafim_דיווחים נוספים_1_דיווחים נוספים_4.4. 2" xfId="1644"/>
    <cellStyle name="2_Anafim_דיווחים נוספים_1_דיווחים נוספים_4.4. 2_דיווחים נוספים" xfId="1645"/>
    <cellStyle name="2_Anafim_דיווחים נוספים_1_דיווחים נוספים_4.4. 2_דיווחים נוספים_1" xfId="1646"/>
    <cellStyle name="2_Anafim_דיווחים נוספים_1_דיווחים נוספים_4.4. 2_דיווחים נוספים_פירוט אגח תשואה מעל 10% " xfId="1647"/>
    <cellStyle name="2_Anafim_דיווחים נוספים_1_דיווחים נוספים_4.4. 2_פירוט אגח תשואה מעל 10% " xfId="1648"/>
    <cellStyle name="2_Anafim_דיווחים נוספים_1_דיווחים נוספים_4.4._דיווחים נוספים" xfId="1649"/>
    <cellStyle name="2_Anafim_דיווחים נוספים_1_דיווחים נוספים_4.4._פירוט אגח תשואה מעל 10% " xfId="1650"/>
    <cellStyle name="2_Anafim_דיווחים נוספים_1_דיווחים נוספים_דיווחים נוספים" xfId="1651"/>
    <cellStyle name="2_Anafim_דיווחים נוספים_1_דיווחים נוספים_פירוט אגח תשואה מעל 10% " xfId="1652"/>
    <cellStyle name="2_Anafim_דיווחים נוספים_1_פירוט אגח תשואה מעל 10% " xfId="1653"/>
    <cellStyle name="2_Anafim_דיווחים נוספים_2" xfId="1654"/>
    <cellStyle name="2_Anafim_דיווחים נוספים_2 2" xfId="1655"/>
    <cellStyle name="2_Anafim_דיווחים נוספים_2 2_דיווחים נוספים" xfId="1656"/>
    <cellStyle name="2_Anafim_דיווחים נוספים_2 2_דיווחים נוספים_1" xfId="1657"/>
    <cellStyle name="2_Anafim_דיווחים נוספים_2 2_דיווחים נוספים_פירוט אגח תשואה מעל 10% " xfId="1658"/>
    <cellStyle name="2_Anafim_דיווחים נוספים_2 2_פירוט אגח תשואה מעל 10% " xfId="1659"/>
    <cellStyle name="2_Anafim_דיווחים נוספים_2_4.4." xfId="1660"/>
    <cellStyle name="2_Anafim_דיווחים נוספים_2_4.4. 2" xfId="1661"/>
    <cellStyle name="2_Anafim_דיווחים נוספים_2_4.4. 2_דיווחים נוספים" xfId="1662"/>
    <cellStyle name="2_Anafim_דיווחים נוספים_2_4.4. 2_דיווחים נוספים_1" xfId="1663"/>
    <cellStyle name="2_Anafim_דיווחים נוספים_2_4.4. 2_דיווחים נוספים_פירוט אגח תשואה מעל 10% " xfId="1664"/>
    <cellStyle name="2_Anafim_דיווחים נוספים_2_4.4. 2_פירוט אגח תשואה מעל 10% " xfId="1665"/>
    <cellStyle name="2_Anafim_דיווחים נוספים_2_4.4._דיווחים נוספים" xfId="1666"/>
    <cellStyle name="2_Anafim_דיווחים נוספים_2_4.4._פירוט אגח תשואה מעל 10% " xfId="1667"/>
    <cellStyle name="2_Anafim_דיווחים נוספים_2_דיווחים נוספים" xfId="1668"/>
    <cellStyle name="2_Anafim_דיווחים נוספים_2_פירוט אגח תשואה מעל 10% " xfId="1669"/>
    <cellStyle name="2_Anafim_דיווחים נוספים_3" xfId="1670"/>
    <cellStyle name="2_Anafim_דיווחים נוספים_4.4." xfId="1671"/>
    <cellStyle name="2_Anafim_דיווחים נוספים_4.4. 2" xfId="1672"/>
    <cellStyle name="2_Anafim_דיווחים נוספים_4.4. 2_דיווחים נוספים" xfId="1673"/>
    <cellStyle name="2_Anafim_דיווחים נוספים_4.4. 2_דיווחים נוספים_1" xfId="1674"/>
    <cellStyle name="2_Anafim_דיווחים נוספים_4.4. 2_דיווחים נוספים_פירוט אגח תשואה מעל 10% " xfId="1675"/>
    <cellStyle name="2_Anafim_דיווחים נוספים_4.4. 2_פירוט אגח תשואה מעל 10% " xfId="1676"/>
    <cellStyle name="2_Anafim_דיווחים נוספים_4.4._דיווחים נוספים" xfId="1677"/>
    <cellStyle name="2_Anafim_דיווחים נוספים_4.4._פירוט אגח תשואה מעל 10% " xfId="1678"/>
    <cellStyle name="2_Anafim_דיווחים נוספים_דיווחים נוספים" xfId="1679"/>
    <cellStyle name="2_Anafim_דיווחים נוספים_דיווחים נוספים 2" xfId="1680"/>
    <cellStyle name="2_Anafim_דיווחים נוספים_דיווחים נוספים 2_דיווחים נוספים" xfId="1681"/>
    <cellStyle name="2_Anafim_דיווחים נוספים_דיווחים נוספים 2_דיווחים נוספים_1" xfId="1682"/>
    <cellStyle name="2_Anafim_דיווחים נוספים_דיווחים נוספים 2_דיווחים נוספים_פירוט אגח תשואה מעל 10% " xfId="1683"/>
    <cellStyle name="2_Anafim_דיווחים נוספים_דיווחים נוספים 2_פירוט אגח תשואה מעל 10% " xfId="1684"/>
    <cellStyle name="2_Anafim_דיווחים נוספים_דיווחים נוספים_1" xfId="1685"/>
    <cellStyle name="2_Anafim_דיווחים נוספים_דיווחים נוספים_4.4." xfId="1686"/>
    <cellStyle name="2_Anafim_דיווחים נוספים_דיווחים נוספים_4.4. 2" xfId="1687"/>
    <cellStyle name="2_Anafim_דיווחים נוספים_דיווחים נוספים_4.4. 2_דיווחים נוספים" xfId="1688"/>
    <cellStyle name="2_Anafim_דיווחים נוספים_דיווחים נוספים_4.4. 2_דיווחים נוספים_1" xfId="1689"/>
    <cellStyle name="2_Anafim_דיווחים נוספים_דיווחים נוספים_4.4. 2_דיווחים נוספים_פירוט אגח תשואה מעל 10% " xfId="1690"/>
    <cellStyle name="2_Anafim_דיווחים נוספים_דיווחים נוספים_4.4. 2_פירוט אגח תשואה מעל 10% " xfId="1691"/>
    <cellStyle name="2_Anafim_דיווחים נוספים_דיווחים נוספים_4.4._דיווחים נוספים" xfId="1692"/>
    <cellStyle name="2_Anafim_דיווחים נוספים_דיווחים נוספים_4.4._פירוט אגח תשואה מעל 10% " xfId="1693"/>
    <cellStyle name="2_Anafim_דיווחים נוספים_דיווחים נוספים_דיווחים נוספים" xfId="1694"/>
    <cellStyle name="2_Anafim_דיווחים נוספים_דיווחים נוספים_פירוט אגח תשואה מעל 10% " xfId="1695"/>
    <cellStyle name="2_Anafim_דיווחים נוספים_פירוט אגח תשואה מעל 10% " xfId="1696"/>
    <cellStyle name="2_Anafim_הערות" xfId="1697"/>
    <cellStyle name="2_Anafim_הערות 2" xfId="1698"/>
    <cellStyle name="2_Anafim_הערות 2_דיווחים נוספים" xfId="1699"/>
    <cellStyle name="2_Anafim_הערות 2_דיווחים נוספים_1" xfId="1700"/>
    <cellStyle name="2_Anafim_הערות 2_דיווחים נוספים_פירוט אגח תשואה מעל 10% " xfId="1701"/>
    <cellStyle name="2_Anafim_הערות 2_פירוט אגח תשואה מעל 10% " xfId="1702"/>
    <cellStyle name="2_Anafim_הערות_4.4." xfId="1703"/>
    <cellStyle name="2_Anafim_הערות_4.4. 2" xfId="1704"/>
    <cellStyle name="2_Anafim_הערות_4.4. 2_דיווחים נוספים" xfId="1705"/>
    <cellStyle name="2_Anafim_הערות_4.4. 2_דיווחים נוספים_1" xfId="1706"/>
    <cellStyle name="2_Anafim_הערות_4.4. 2_דיווחים נוספים_פירוט אגח תשואה מעל 10% " xfId="1707"/>
    <cellStyle name="2_Anafim_הערות_4.4. 2_פירוט אגח תשואה מעל 10% " xfId="1708"/>
    <cellStyle name="2_Anafim_הערות_4.4._דיווחים נוספים" xfId="1709"/>
    <cellStyle name="2_Anafim_הערות_4.4._פירוט אגח תשואה מעל 10% " xfId="1710"/>
    <cellStyle name="2_Anafim_הערות_דיווחים נוספים" xfId="1711"/>
    <cellStyle name="2_Anafim_הערות_דיווחים נוספים_1" xfId="1712"/>
    <cellStyle name="2_Anafim_הערות_דיווחים נוספים_פירוט אגח תשואה מעל 10% " xfId="1713"/>
    <cellStyle name="2_Anafim_הערות_פירוט אגח תשואה מעל 10% " xfId="1714"/>
    <cellStyle name="2_Anafim_יתרת מסגרות אשראי לניצול " xfId="1715"/>
    <cellStyle name="2_Anafim_יתרת מסגרות אשראי לניצול  2" xfId="1716"/>
    <cellStyle name="2_Anafim_יתרת מסגרות אשראי לניצול  2_דיווחים נוספים" xfId="1717"/>
    <cellStyle name="2_Anafim_יתרת מסגרות אשראי לניצול  2_דיווחים נוספים_1" xfId="1718"/>
    <cellStyle name="2_Anafim_יתרת מסגרות אשראי לניצול  2_דיווחים נוספים_פירוט אגח תשואה מעל 10% " xfId="1719"/>
    <cellStyle name="2_Anafim_יתרת מסגרות אשראי לניצול  2_פירוט אגח תשואה מעל 10% " xfId="1720"/>
    <cellStyle name="2_Anafim_יתרת מסגרות אשראי לניצול _4.4." xfId="1721"/>
    <cellStyle name="2_Anafim_יתרת מסגרות אשראי לניצול _4.4. 2" xfId="1722"/>
    <cellStyle name="2_Anafim_יתרת מסגרות אשראי לניצול _4.4. 2_דיווחים נוספים" xfId="1723"/>
    <cellStyle name="2_Anafim_יתרת מסגרות אשראי לניצול _4.4. 2_דיווחים נוספים_1" xfId="1724"/>
    <cellStyle name="2_Anafim_יתרת מסגרות אשראי לניצול _4.4. 2_דיווחים נוספים_פירוט אגח תשואה מעל 10% " xfId="1725"/>
    <cellStyle name="2_Anafim_יתרת מסגרות אשראי לניצול _4.4. 2_פירוט אגח תשואה מעל 10% " xfId="1726"/>
    <cellStyle name="2_Anafim_יתרת מסגרות אשראי לניצול _4.4._דיווחים נוספים" xfId="1727"/>
    <cellStyle name="2_Anafim_יתרת מסגרות אשראי לניצול _4.4._פירוט אגח תשואה מעל 10% " xfId="1728"/>
    <cellStyle name="2_Anafim_יתרת מסגרות אשראי לניצול _דיווחים נוספים" xfId="1729"/>
    <cellStyle name="2_Anafim_יתרת מסגרות אשראי לניצול _דיווחים נוספים_1" xfId="1730"/>
    <cellStyle name="2_Anafim_יתרת מסגרות אשראי לניצול _דיווחים נוספים_פירוט אגח תשואה מעל 10% " xfId="1731"/>
    <cellStyle name="2_Anafim_יתרת מסגרות אשראי לניצול _פירוט אגח תשואה מעל 10% " xfId="1732"/>
    <cellStyle name="2_Anafim_עסקאות שאושרו וטרם בוצעו  " xfId="1733"/>
    <cellStyle name="2_Anafim_עסקאות שאושרו וטרם בוצעו   2" xfId="1734"/>
    <cellStyle name="2_Anafim_עסקאות שאושרו וטרם בוצעו   2_דיווחים נוספים" xfId="1735"/>
    <cellStyle name="2_Anafim_עסקאות שאושרו וטרם בוצעו   2_דיווחים נוספים_1" xfId="1736"/>
    <cellStyle name="2_Anafim_עסקאות שאושרו וטרם בוצעו   2_דיווחים נוספים_פירוט אגח תשואה מעל 10% " xfId="1737"/>
    <cellStyle name="2_Anafim_עסקאות שאושרו וטרם בוצעו   2_פירוט אגח תשואה מעל 10% " xfId="1738"/>
    <cellStyle name="2_Anafim_עסקאות שאושרו וטרם בוצעו  _1" xfId="1739"/>
    <cellStyle name="2_Anafim_עסקאות שאושרו וטרם בוצעו  _1 2" xfId="1740"/>
    <cellStyle name="2_Anafim_עסקאות שאושרו וטרם בוצעו  _1 2_דיווחים נוספים" xfId="1741"/>
    <cellStyle name="2_Anafim_עסקאות שאושרו וטרם בוצעו  _1 2_דיווחים נוספים_1" xfId="1742"/>
    <cellStyle name="2_Anafim_עסקאות שאושרו וטרם בוצעו  _1 2_דיווחים נוספים_פירוט אגח תשואה מעל 10% " xfId="1743"/>
    <cellStyle name="2_Anafim_עסקאות שאושרו וטרם בוצעו  _1 2_פירוט אגח תשואה מעל 10% " xfId="1744"/>
    <cellStyle name="2_Anafim_עסקאות שאושרו וטרם בוצעו  _1_דיווחים נוספים" xfId="1745"/>
    <cellStyle name="2_Anafim_עסקאות שאושרו וטרם בוצעו  _1_פירוט אגח תשואה מעל 10% " xfId="1746"/>
    <cellStyle name="2_Anafim_עסקאות שאושרו וטרם בוצעו  _4.4." xfId="1747"/>
    <cellStyle name="2_Anafim_עסקאות שאושרו וטרם בוצעו  _4.4. 2" xfId="1748"/>
    <cellStyle name="2_Anafim_עסקאות שאושרו וטרם בוצעו  _4.4. 2_דיווחים נוספים" xfId="1749"/>
    <cellStyle name="2_Anafim_עסקאות שאושרו וטרם בוצעו  _4.4. 2_דיווחים נוספים_1" xfId="1750"/>
    <cellStyle name="2_Anafim_עסקאות שאושרו וטרם בוצעו  _4.4. 2_דיווחים נוספים_פירוט אגח תשואה מעל 10% " xfId="1751"/>
    <cellStyle name="2_Anafim_עסקאות שאושרו וטרם בוצעו  _4.4. 2_פירוט אגח תשואה מעל 10% " xfId="1752"/>
    <cellStyle name="2_Anafim_עסקאות שאושרו וטרם בוצעו  _4.4._דיווחים נוספים" xfId="1753"/>
    <cellStyle name="2_Anafim_עסקאות שאושרו וטרם בוצעו  _4.4._פירוט אגח תשואה מעל 10% " xfId="1754"/>
    <cellStyle name="2_Anafim_עסקאות שאושרו וטרם בוצעו  _דיווחים נוספים" xfId="1755"/>
    <cellStyle name="2_Anafim_עסקאות שאושרו וטרם בוצעו  _דיווחים נוספים_1" xfId="1756"/>
    <cellStyle name="2_Anafim_עסקאות שאושרו וטרם בוצעו  _דיווחים נוספים_פירוט אגח תשואה מעל 10% " xfId="1757"/>
    <cellStyle name="2_Anafim_עסקאות שאושרו וטרם בוצעו  _פירוט אגח תשואה מעל 10% " xfId="1758"/>
    <cellStyle name="2_Anafim_פירוט אגח תשואה מעל 10% " xfId="1759"/>
    <cellStyle name="2_Anafim_פירוט אגח תשואה מעל 10%  2" xfId="1760"/>
    <cellStyle name="2_Anafim_פירוט אגח תשואה מעל 10%  2_דיווחים נוספים" xfId="1761"/>
    <cellStyle name="2_Anafim_פירוט אגח תשואה מעל 10%  2_דיווחים נוספים_1" xfId="1762"/>
    <cellStyle name="2_Anafim_פירוט אגח תשואה מעל 10%  2_דיווחים נוספים_פירוט אגח תשואה מעל 10% " xfId="1763"/>
    <cellStyle name="2_Anafim_פירוט אגח תשואה מעל 10%  2_פירוט אגח תשואה מעל 10% " xfId="1764"/>
    <cellStyle name="2_Anafim_פירוט אגח תשואה מעל 10% _1" xfId="1765"/>
    <cellStyle name="2_Anafim_פירוט אגח תשואה מעל 10% _4.4." xfId="1766"/>
    <cellStyle name="2_Anafim_פירוט אגח תשואה מעל 10% _4.4. 2" xfId="1767"/>
    <cellStyle name="2_Anafim_פירוט אגח תשואה מעל 10% _4.4. 2_דיווחים נוספים" xfId="1768"/>
    <cellStyle name="2_Anafim_פירוט אגח תשואה מעל 10% _4.4. 2_דיווחים נוספים_1" xfId="1769"/>
    <cellStyle name="2_Anafim_פירוט אגח תשואה מעל 10% _4.4. 2_דיווחים נוספים_פירוט אגח תשואה מעל 10% " xfId="1770"/>
    <cellStyle name="2_Anafim_פירוט אגח תשואה מעל 10% _4.4. 2_פירוט אגח תשואה מעל 10% " xfId="1771"/>
    <cellStyle name="2_Anafim_פירוט אגח תשואה מעל 10% _4.4._דיווחים נוספים" xfId="1772"/>
    <cellStyle name="2_Anafim_פירוט אגח תשואה מעל 10% _4.4._פירוט אגח תשואה מעל 10% " xfId="1773"/>
    <cellStyle name="2_Anafim_פירוט אגח תשואה מעל 10% _דיווחים נוספים" xfId="1774"/>
    <cellStyle name="2_Anafim_פירוט אגח תשואה מעל 10% _דיווחים נוספים_1" xfId="1775"/>
    <cellStyle name="2_Anafim_פירוט אגח תשואה מעל 10% _דיווחים נוספים_פירוט אגח תשואה מעל 10% " xfId="1776"/>
    <cellStyle name="2_Anafim_פירוט אגח תשואה מעל 10% _פירוט אגח תשואה מעל 10% " xfId="1777"/>
    <cellStyle name="2_אחזקות בעלי ענין -DATA - ערכים" xfId="14666"/>
    <cellStyle name="2_דיווחים נוספים" xfId="1778"/>
    <cellStyle name="2_דיווחים נוספים 2" xfId="1779"/>
    <cellStyle name="2_דיווחים נוספים 2_דיווחים נוספים" xfId="1780"/>
    <cellStyle name="2_דיווחים נוספים 2_דיווחים נוספים_1" xfId="1781"/>
    <cellStyle name="2_דיווחים נוספים 2_דיווחים נוספים_פירוט אגח תשואה מעל 10% " xfId="1782"/>
    <cellStyle name="2_דיווחים נוספים 2_פירוט אגח תשואה מעל 10% " xfId="1783"/>
    <cellStyle name="2_דיווחים נוספים_1" xfId="1784"/>
    <cellStyle name="2_דיווחים נוספים_1 2" xfId="1785"/>
    <cellStyle name="2_דיווחים נוספים_1 2_דיווחים נוספים" xfId="1786"/>
    <cellStyle name="2_דיווחים נוספים_1 2_דיווחים נוספים_1" xfId="1787"/>
    <cellStyle name="2_דיווחים נוספים_1 2_דיווחים נוספים_פירוט אגח תשואה מעל 10% " xfId="1788"/>
    <cellStyle name="2_דיווחים נוספים_1 2_פירוט אגח תשואה מעל 10% " xfId="1789"/>
    <cellStyle name="2_דיווחים נוספים_1_4.4." xfId="1790"/>
    <cellStyle name="2_דיווחים נוספים_1_4.4. 2" xfId="1791"/>
    <cellStyle name="2_דיווחים נוספים_1_4.4. 2_דיווחים נוספים" xfId="1792"/>
    <cellStyle name="2_דיווחים נוספים_1_4.4. 2_דיווחים נוספים_1" xfId="1793"/>
    <cellStyle name="2_דיווחים נוספים_1_4.4. 2_דיווחים נוספים_פירוט אגח תשואה מעל 10% " xfId="1794"/>
    <cellStyle name="2_דיווחים נוספים_1_4.4. 2_פירוט אגח תשואה מעל 10% " xfId="1795"/>
    <cellStyle name="2_דיווחים נוספים_1_4.4._דיווחים נוספים" xfId="1796"/>
    <cellStyle name="2_דיווחים נוספים_1_4.4._פירוט אגח תשואה מעל 10% " xfId="1797"/>
    <cellStyle name="2_דיווחים נוספים_1_דיווחים נוספים" xfId="1798"/>
    <cellStyle name="2_דיווחים נוספים_1_דיווחים נוספים 2" xfId="1799"/>
    <cellStyle name="2_דיווחים נוספים_1_דיווחים נוספים 2_דיווחים נוספים" xfId="1800"/>
    <cellStyle name="2_דיווחים נוספים_1_דיווחים נוספים 2_דיווחים נוספים_1" xfId="1801"/>
    <cellStyle name="2_דיווחים נוספים_1_דיווחים נוספים 2_דיווחים נוספים_פירוט אגח תשואה מעל 10% " xfId="1802"/>
    <cellStyle name="2_דיווחים נוספים_1_דיווחים נוספים 2_פירוט אגח תשואה מעל 10% " xfId="1803"/>
    <cellStyle name="2_דיווחים נוספים_1_דיווחים נוספים_1" xfId="1804"/>
    <cellStyle name="2_דיווחים נוספים_1_דיווחים נוספים_4.4." xfId="1805"/>
    <cellStyle name="2_דיווחים נוספים_1_דיווחים נוספים_4.4. 2" xfId="1806"/>
    <cellStyle name="2_דיווחים נוספים_1_דיווחים נוספים_4.4. 2_דיווחים נוספים" xfId="1807"/>
    <cellStyle name="2_דיווחים נוספים_1_דיווחים נוספים_4.4. 2_דיווחים נוספים_1" xfId="1808"/>
    <cellStyle name="2_דיווחים נוספים_1_דיווחים נוספים_4.4. 2_דיווחים נוספים_פירוט אגח תשואה מעל 10% " xfId="1809"/>
    <cellStyle name="2_דיווחים נוספים_1_דיווחים נוספים_4.4. 2_פירוט אגח תשואה מעל 10% " xfId="1810"/>
    <cellStyle name="2_דיווחים נוספים_1_דיווחים נוספים_4.4._דיווחים נוספים" xfId="1811"/>
    <cellStyle name="2_דיווחים נוספים_1_דיווחים נוספים_4.4._פירוט אגח תשואה מעל 10% " xfId="1812"/>
    <cellStyle name="2_דיווחים נוספים_1_דיווחים נוספים_דיווחים נוספים" xfId="1813"/>
    <cellStyle name="2_דיווחים נוספים_1_דיווחים נוספים_פירוט אגח תשואה מעל 10% " xfId="1814"/>
    <cellStyle name="2_דיווחים נוספים_1_פירוט אגח תשואה מעל 10% " xfId="1815"/>
    <cellStyle name="2_דיווחים נוספים_2" xfId="1816"/>
    <cellStyle name="2_דיווחים נוספים_2 2" xfId="1817"/>
    <cellStyle name="2_דיווחים נוספים_2 2_דיווחים נוספים" xfId="1818"/>
    <cellStyle name="2_דיווחים נוספים_2 2_דיווחים נוספים_1" xfId="1819"/>
    <cellStyle name="2_דיווחים נוספים_2 2_דיווחים נוספים_פירוט אגח תשואה מעל 10% " xfId="1820"/>
    <cellStyle name="2_דיווחים נוספים_2 2_פירוט אגח תשואה מעל 10% " xfId="1821"/>
    <cellStyle name="2_דיווחים נוספים_2_4.4." xfId="1822"/>
    <cellStyle name="2_דיווחים נוספים_2_4.4. 2" xfId="1823"/>
    <cellStyle name="2_דיווחים נוספים_2_4.4. 2_דיווחים נוספים" xfId="1824"/>
    <cellStyle name="2_דיווחים נוספים_2_4.4. 2_דיווחים נוספים_1" xfId="1825"/>
    <cellStyle name="2_דיווחים נוספים_2_4.4. 2_דיווחים נוספים_פירוט אגח תשואה מעל 10% " xfId="1826"/>
    <cellStyle name="2_דיווחים נוספים_2_4.4. 2_פירוט אגח תשואה מעל 10% " xfId="1827"/>
    <cellStyle name="2_דיווחים נוספים_2_4.4._דיווחים נוספים" xfId="1828"/>
    <cellStyle name="2_דיווחים נוספים_2_4.4._פירוט אגח תשואה מעל 10% " xfId="1829"/>
    <cellStyle name="2_דיווחים נוספים_2_דיווחים נוספים" xfId="1830"/>
    <cellStyle name="2_דיווחים נוספים_2_פירוט אגח תשואה מעל 10% " xfId="1831"/>
    <cellStyle name="2_דיווחים נוספים_3" xfId="1832"/>
    <cellStyle name="2_דיווחים נוספים_4.4." xfId="1833"/>
    <cellStyle name="2_דיווחים נוספים_4.4. 2" xfId="1834"/>
    <cellStyle name="2_דיווחים נוספים_4.4. 2_דיווחים נוספים" xfId="1835"/>
    <cellStyle name="2_דיווחים נוספים_4.4. 2_דיווחים נוספים_1" xfId="1836"/>
    <cellStyle name="2_דיווחים נוספים_4.4. 2_דיווחים נוספים_פירוט אגח תשואה מעל 10% " xfId="1837"/>
    <cellStyle name="2_דיווחים נוספים_4.4. 2_פירוט אגח תשואה מעל 10% " xfId="1838"/>
    <cellStyle name="2_דיווחים נוספים_4.4._דיווחים נוספים" xfId="1839"/>
    <cellStyle name="2_דיווחים נוספים_4.4._פירוט אגח תשואה מעל 10% " xfId="1840"/>
    <cellStyle name="2_דיווחים נוספים_דיווחים נוספים" xfId="1841"/>
    <cellStyle name="2_דיווחים נוספים_דיווחים נוספים 2" xfId="1842"/>
    <cellStyle name="2_דיווחים נוספים_דיווחים נוספים 2_דיווחים נוספים" xfId="1843"/>
    <cellStyle name="2_דיווחים נוספים_דיווחים נוספים 2_דיווחים נוספים_1" xfId="1844"/>
    <cellStyle name="2_דיווחים נוספים_דיווחים נוספים 2_דיווחים נוספים_פירוט אגח תשואה מעל 10% " xfId="1845"/>
    <cellStyle name="2_דיווחים נוספים_דיווחים נוספים 2_פירוט אגח תשואה מעל 10% " xfId="1846"/>
    <cellStyle name="2_דיווחים נוספים_דיווחים נוספים_1" xfId="1847"/>
    <cellStyle name="2_דיווחים נוספים_דיווחים נוספים_4.4." xfId="1848"/>
    <cellStyle name="2_דיווחים נוספים_דיווחים נוספים_4.4. 2" xfId="1849"/>
    <cellStyle name="2_דיווחים נוספים_דיווחים נוספים_4.4. 2_דיווחים נוספים" xfId="1850"/>
    <cellStyle name="2_דיווחים נוספים_דיווחים נוספים_4.4. 2_דיווחים נוספים_1" xfId="1851"/>
    <cellStyle name="2_דיווחים נוספים_דיווחים נוספים_4.4. 2_דיווחים נוספים_פירוט אגח תשואה מעל 10% " xfId="1852"/>
    <cellStyle name="2_דיווחים נוספים_דיווחים נוספים_4.4. 2_פירוט אגח תשואה מעל 10% " xfId="1853"/>
    <cellStyle name="2_דיווחים נוספים_דיווחים נוספים_4.4._דיווחים נוספים" xfId="1854"/>
    <cellStyle name="2_דיווחים נוספים_דיווחים נוספים_4.4._פירוט אגח תשואה מעל 10% " xfId="1855"/>
    <cellStyle name="2_דיווחים נוספים_דיווחים נוספים_דיווחים נוספים" xfId="1856"/>
    <cellStyle name="2_דיווחים נוספים_דיווחים נוספים_פירוט אגח תשואה מעל 10% " xfId="1857"/>
    <cellStyle name="2_דיווחים נוספים_פירוט אגח תשואה מעל 10% " xfId="1858"/>
    <cellStyle name="2_הערות" xfId="1859"/>
    <cellStyle name="2_הערות 2" xfId="1860"/>
    <cellStyle name="2_הערות 2_דיווחים נוספים" xfId="1861"/>
    <cellStyle name="2_הערות 2_דיווחים נוספים_1" xfId="1862"/>
    <cellStyle name="2_הערות 2_דיווחים נוספים_פירוט אגח תשואה מעל 10% " xfId="1863"/>
    <cellStyle name="2_הערות 2_פירוט אגח תשואה מעל 10% " xfId="1864"/>
    <cellStyle name="2_הערות_4.4." xfId="1865"/>
    <cellStyle name="2_הערות_4.4. 2" xfId="1866"/>
    <cellStyle name="2_הערות_4.4. 2_דיווחים נוספים" xfId="1867"/>
    <cellStyle name="2_הערות_4.4. 2_דיווחים נוספים_1" xfId="1868"/>
    <cellStyle name="2_הערות_4.4. 2_דיווחים נוספים_פירוט אגח תשואה מעל 10% " xfId="1869"/>
    <cellStyle name="2_הערות_4.4. 2_פירוט אגח תשואה מעל 10% " xfId="1870"/>
    <cellStyle name="2_הערות_4.4._דיווחים נוספים" xfId="1871"/>
    <cellStyle name="2_הערות_4.4._פירוט אגח תשואה מעל 10% " xfId="1872"/>
    <cellStyle name="2_הערות_דיווחים נוספים" xfId="1873"/>
    <cellStyle name="2_הערות_דיווחים נוספים_1" xfId="1874"/>
    <cellStyle name="2_הערות_דיווחים נוספים_פירוט אגח תשואה מעל 10% " xfId="1875"/>
    <cellStyle name="2_הערות_פירוט אגח תשואה מעל 10% " xfId="1876"/>
    <cellStyle name="2_יתרת מסגרות אשראי לניצול " xfId="1877"/>
    <cellStyle name="2_יתרת מסגרות אשראי לניצול  2" xfId="1878"/>
    <cellStyle name="2_יתרת מסגרות אשראי לניצול  2_דיווחים נוספים" xfId="1879"/>
    <cellStyle name="2_יתרת מסגרות אשראי לניצול  2_דיווחים נוספים_1" xfId="1880"/>
    <cellStyle name="2_יתרת מסגרות אשראי לניצול  2_דיווחים נוספים_פירוט אגח תשואה מעל 10% " xfId="1881"/>
    <cellStyle name="2_יתרת מסגרות אשראי לניצול  2_פירוט אגח תשואה מעל 10% " xfId="1882"/>
    <cellStyle name="2_יתרת מסגרות אשראי לניצול _4.4." xfId="1883"/>
    <cellStyle name="2_יתרת מסגרות אשראי לניצול _4.4. 2" xfId="1884"/>
    <cellStyle name="2_יתרת מסגרות אשראי לניצול _4.4. 2_דיווחים נוספים" xfId="1885"/>
    <cellStyle name="2_יתרת מסגרות אשראי לניצול _4.4. 2_דיווחים נוספים_1" xfId="1886"/>
    <cellStyle name="2_יתרת מסגרות אשראי לניצול _4.4. 2_דיווחים נוספים_פירוט אגח תשואה מעל 10% " xfId="1887"/>
    <cellStyle name="2_יתרת מסגרות אשראי לניצול _4.4. 2_פירוט אגח תשואה מעל 10% " xfId="1888"/>
    <cellStyle name="2_יתרת מסגרות אשראי לניצול _4.4._דיווחים נוספים" xfId="1889"/>
    <cellStyle name="2_יתרת מסגרות אשראי לניצול _4.4._פירוט אגח תשואה מעל 10% " xfId="1890"/>
    <cellStyle name="2_יתרת מסגרות אשראי לניצול _דיווחים נוספים" xfId="1891"/>
    <cellStyle name="2_יתרת מסגרות אשראי לניצול _דיווחים נוספים_1" xfId="1892"/>
    <cellStyle name="2_יתרת מסגרות אשראי לניצול _דיווחים נוספים_פירוט אגח תשואה מעל 10% " xfId="1893"/>
    <cellStyle name="2_יתרת מסגרות אשראי לניצול _פירוט אגח תשואה מעל 10% " xfId="1894"/>
    <cellStyle name="2_משקל בתא100" xfId="1895"/>
    <cellStyle name="2_משקל בתא100 2" xfId="1896"/>
    <cellStyle name="2_משקל בתא100 2 2" xfId="1897"/>
    <cellStyle name="2_משקל בתא100 2 2_דיווחים נוספים" xfId="1898"/>
    <cellStyle name="2_משקל בתא100 2 2_דיווחים נוספים_1" xfId="1899"/>
    <cellStyle name="2_משקל בתא100 2 2_דיווחים נוספים_פירוט אגח תשואה מעל 10% " xfId="1900"/>
    <cellStyle name="2_משקל בתא100 2 2_פירוט אגח תשואה מעל 10% " xfId="1901"/>
    <cellStyle name="2_משקל בתא100 2_4.4." xfId="1902"/>
    <cellStyle name="2_משקל בתא100 2_4.4. 2" xfId="1903"/>
    <cellStyle name="2_משקל בתא100 2_4.4. 2_דיווחים נוספים" xfId="1904"/>
    <cellStyle name="2_משקל בתא100 2_4.4. 2_דיווחים נוספים_1" xfId="1905"/>
    <cellStyle name="2_משקל בתא100 2_4.4. 2_דיווחים נוספים_פירוט אגח תשואה מעל 10% " xfId="1906"/>
    <cellStyle name="2_משקל בתא100 2_4.4. 2_פירוט אגח תשואה מעל 10% " xfId="1907"/>
    <cellStyle name="2_משקל בתא100 2_4.4._דיווחים נוספים" xfId="1908"/>
    <cellStyle name="2_משקל בתא100 2_4.4._פירוט אגח תשואה מעל 10% " xfId="1909"/>
    <cellStyle name="2_משקל בתא100 2_דיווחים נוספים" xfId="1910"/>
    <cellStyle name="2_משקל בתא100 2_דיווחים נוספים 2" xfId="1911"/>
    <cellStyle name="2_משקל בתא100 2_דיווחים נוספים 2_דיווחים נוספים" xfId="1912"/>
    <cellStyle name="2_משקל בתא100 2_דיווחים נוספים 2_דיווחים נוספים_1" xfId="1913"/>
    <cellStyle name="2_משקל בתא100 2_דיווחים נוספים 2_דיווחים נוספים_פירוט אגח תשואה מעל 10% " xfId="1914"/>
    <cellStyle name="2_משקל בתא100 2_דיווחים נוספים 2_פירוט אגח תשואה מעל 10% " xfId="1915"/>
    <cellStyle name="2_משקל בתא100 2_דיווחים נוספים_1" xfId="1916"/>
    <cellStyle name="2_משקל בתא100 2_דיווחים נוספים_1 2" xfId="1917"/>
    <cellStyle name="2_משקל בתא100 2_דיווחים נוספים_1 2_דיווחים נוספים" xfId="1918"/>
    <cellStyle name="2_משקל בתא100 2_דיווחים נוספים_1 2_דיווחים נוספים_1" xfId="1919"/>
    <cellStyle name="2_משקל בתא100 2_דיווחים נוספים_1 2_דיווחים נוספים_פירוט אגח תשואה מעל 10% " xfId="1920"/>
    <cellStyle name="2_משקל בתא100 2_דיווחים נוספים_1 2_פירוט אגח תשואה מעל 10% " xfId="1921"/>
    <cellStyle name="2_משקל בתא100 2_דיווחים נוספים_1_4.4." xfId="1922"/>
    <cellStyle name="2_משקל בתא100 2_דיווחים נוספים_1_4.4. 2" xfId="1923"/>
    <cellStyle name="2_משקל בתא100 2_דיווחים נוספים_1_4.4. 2_דיווחים נוספים" xfId="1924"/>
    <cellStyle name="2_משקל בתא100 2_דיווחים נוספים_1_4.4. 2_דיווחים נוספים_1" xfId="1925"/>
    <cellStyle name="2_משקל בתא100 2_דיווחים נוספים_1_4.4. 2_דיווחים נוספים_פירוט אגח תשואה מעל 10% " xfId="1926"/>
    <cellStyle name="2_משקל בתא100 2_דיווחים נוספים_1_4.4. 2_פירוט אגח תשואה מעל 10% " xfId="1927"/>
    <cellStyle name="2_משקל בתא100 2_דיווחים נוספים_1_4.4._דיווחים נוספים" xfId="1928"/>
    <cellStyle name="2_משקל בתא100 2_דיווחים נוספים_1_4.4._פירוט אגח תשואה מעל 10% " xfId="1929"/>
    <cellStyle name="2_משקל בתא100 2_דיווחים נוספים_1_דיווחים נוספים" xfId="1930"/>
    <cellStyle name="2_משקל בתא100 2_דיווחים נוספים_1_פירוט אגח תשואה מעל 10% " xfId="1931"/>
    <cellStyle name="2_משקל בתא100 2_דיווחים נוספים_2" xfId="1932"/>
    <cellStyle name="2_משקל בתא100 2_דיווחים נוספים_4.4." xfId="1933"/>
    <cellStyle name="2_משקל בתא100 2_דיווחים נוספים_4.4. 2" xfId="1934"/>
    <cellStyle name="2_משקל בתא100 2_דיווחים נוספים_4.4. 2_דיווחים נוספים" xfId="1935"/>
    <cellStyle name="2_משקל בתא100 2_דיווחים נוספים_4.4. 2_דיווחים נוספים_1" xfId="1936"/>
    <cellStyle name="2_משקל בתא100 2_דיווחים נוספים_4.4. 2_דיווחים נוספים_פירוט אגח תשואה מעל 10% " xfId="1937"/>
    <cellStyle name="2_משקל בתא100 2_דיווחים נוספים_4.4. 2_פירוט אגח תשואה מעל 10% " xfId="1938"/>
    <cellStyle name="2_משקל בתא100 2_דיווחים נוספים_4.4._דיווחים נוספים" xfId="1939"/>
    <cellStyle name="2_משקל בתא100 2_דיווחים נוספים_4.4._פירוט אגח תשואה מעל 10% " xfId="1940"/>
    <cellStyle name="2_משקל בתא100 2_דיווחים נוספים_דיווחים נוספים" xfId="1941"/>
    <cellStyle name="2_משקל בתא100 2_דיווחים נוספים_דיווחים נוספים 2" xfId="1942"/>
    <cellStyle name="2_משקל בתא100 2_דיווחים נוספים_דיווחים נוספים 2_דיווחים נוספים" xfId="1943"/>
    <cellStyle name="2_משקל בתא100 2_דיווחים נוספים_דיווחים נוספים 2_דיווחים נוספים_1" xfId="1944"/>
    <cellStyle name="2_משקל בתא100 2_דיווחים נוספים_דיווחים נוספים 2_דיווחים נוספים_פירוט אגח תשואה מעל 10% " xfId="1945"/>
    <cellStyle name="2_משקל בתא100 2_דיווחים נוספים_דיווחים נוספים 2_פירוט אגח תשואה מעל 10% " xfId="1946"/>
    <cellStyle name="2_משקל בתא100 2_דיווחים נוספים_דיווחים נוספים_1" xfId="1947"/>
    <cellStyle name="2_משקל בתא100 2_דיווחים נוספים_דיווחים נוספים_4.4." xfId="1948"/>
    <cellStyle name="2_משקל בתא100 2_דיווחים נוספים_דיווחים נוספים_4.4. 2" xfId="1949"/>
    <cellStyle name="2_משקל בתא100 2_דיווחים נוספים_דיווחים נוספים_4.4. 2_דיווחים נוספים" xfId="1950"/>
    <cellStyle name="2_משקל בתא100 2_דיווחים נוספים_דיווחים נוספים_4.4. 2_דיווחים נוספים_1" xfId="1951"/>
    <cellStyle name="2_משקל בתא100 2_דיווחים נוספים_דיווחים נוספים_4.4. 2_דיווחים נוספים_פירוט אגח תשואה מעל 10% " xfId="1952"/>
    <cellStyle name="2_משקל בתא100 2_דיווחים נוספים_דיווחים נוספים_4.4. 2_פירוט אגח תשואה מעל 10% " xfId="1953"/>
    <cellStyle name="2_משקל בתא100 2_דיווחים נוספים_דיווחים נוספים_4.4._דיווחים נוספים" xfId="1954"/>
    <cellStyle name="2_משקל בתא100 2_דיווחים נוספים_דיווחים נוספים_4.4._פירוט אגח תשואה מעל 10% " xfId="1955"/>
    <cellStyle name="2_משקל בתא100 2_דיווחים נוספים_דיווחים נוספים_דיווחים נוספים" xfId="1956"/>
    <cellStyle name="2_משקל בתא100 2_דיווחים נוספים_דיווחים נוספים_פירוט אגח תשואה מעל 10% " xfId="1957"/>
    <cellStyle name="2_משקל בתא100 2_דיווחים נוספים_פירוט אגח תשואה מעל 10% " xfId="1958"/>
    <cellStyle name="2_משקל בתא100 2_עסקאות שאושרו וטרם בוצעו  " xfId="1959"/>
    <cellStyle name="2_משקל בתא100 2_עסקאות שאושרו וטרם בוצעו   2" xfId="1960"/>
    <cellStyle name="2_משקל בתא100 2_עסקאות שאושרו וטרם בוצעו   2_דיווחים נוספים" xfId="1961"/>
    <cellStyle name="2_משקל בתא100 2_עסקאות שאושרו וטרם בוצעו   2_דיווחים נוספים_1" xfId="1962"/>
    <cellStyle name="2_משקל בתא100 2_עסקאות שאושרו וטרם בוצעו   2_דיווחים נוספים_פירוט אגח תשואה מעל 10% " xfId="1963"/>
    <cellStyle name="2_משקל בתא100 2_עסקאות שאושרו וטרם בוצעו   2_פירוט אגח תשואה מעל 10% " xfId="1964"/>
    <cellStyle name="2_משקל בתא100 2_עסקאות שאושרו וטרם בוצעו  _דיווחים נוספים" xfId="1965"/>
    <cellStyle name="2_משקל בתא100 2_עסקאות שאושרו וטרם בוצעו  _פירוט אגח תשואה מעל 10% " xfId="1966"/>
    <cellStyle name="2_משקל בתא100 2_פירוט אגח תשואה מעל 10% " xfId="1967"/>
    <cellStyle name="2_משקל בתא100 2_פירוט אגח תשואה מעל 10%  2" xfId="1968"/>
    <cellStyle name="2_משקל בתא100 2_פירוט אגח תשואה מעל 10%  2_דיווחים נוספים" xfId="1969"/>
    <cellStyle name="2_משקל בתא100 2_פירוט אגח תשואה מעל 10%  2_דיווחים נוספים_1" xfId="1970"/>
    <cellStyle name="2_משקל בתא100 2_פירוט אגח תשואה מעל 10%  2_דיווחים נוספים_פירוט אגח תשואה מעל 10% " xfId="1971"/>
    <cellStyle name="2_משקל בתא100 2_פירוט אגח תשואה מעל 10%  2_פירוט אגח תשואה מעל 10% " xfId="1972"/>
    <cellStyle name="2_משקל בתא100 2_פירוט אגח תשואה מעל 10% _1" xfId="1973"/>
    <cellStyle name="2_משקל בתא100 2_פירוט אגח תשואה מעל 10% _4.4." xfId="1974"/>
    <cellStyle name="2_משקל בתא100 2_פירוט אגח תשואה מעל 10% _4.4. 2" xfId="1975"/>
    <cellStyle name="2_משקל בתא100 2_פירוט אגח תשואה מעל 10% _4.4. 2_דיווחים נוספים" xfId="1976"/>
    <cellStyle name="2_משקל בתא100 2_פירוט אגח תשואה מעל 10% _4.4. 2_דיווחים נוספים_1" xfId="1977"/>
    <cellStyle name="2_משקל בתא100 2_פירוט אגח תשואה מעל 10% _4.4. 2_דיווחים נוספים_פירוט אגח תשואה מעל 10% " xfId="1978"/>
    <cellStyle name="2_משקל בתא100 2_פירוט אגח תשואה מעל 10% _4.4. 2_פירוט אגח תשואה מעל 10% " xfId="1979"/>
    <cellStyle name="2_משקל בתא100 2_פירוט אגח תשואה מעל 10% _4.4._דיווחים נוספים" xfId="1980"/>
    <cellStyle name="2_משקל בתא100 2_פירוט אגח תשואה מעל 10% _4.4._פירוט אגח תשואה מעל 10% " xfId="1981"/>
    <cellStyle name="2_משקל בתא100 2_פירוט אגח תשואה מעל 10% _דיווחים נוספים" xfId="1982"/>
    <cellStyle name="2_משקל בתא100 2_פירוט אגח תשואה מעל 10% _דיווחים נוספים_1" xfId="1983"/>
    <cellStyle name="2_משקל בתא100 2_פירוט אגח תשואה מעל 10% _דיווחים נוספים_פירוט אגח תשואה מעל 10% " xfId="1984"/>
    <cellStyle name="2_משקל בתא100 2_פירוט אגח תשואה מעל 10% _פירוט אגח תשואה מעל 10% " xfId="1985"/>
    <cellStyle name="2_משקל בתא100 3" xfId="1986"/>
    <cellStyle name="2_משקל בתא100 3_דיווחים נוספים" xfId="1987"/>
    <cellStyle name="2_משקל בתא100 3_דיווחים נוספים_1" xfId="1988"/>
    <cellStyle name="2_משקל בתא100 3_דיווחים נוספים_פירוט אגח תשואה מעל 10% " xfId="1989"/>
    <cellStyle name="2_משקל בתא100 3_פירוט אגח תשואה מעל 10% " xfId="1990"/>
    <cellStyle name="2_משקל בתא100_4.4." xfId="1991"/>
    <cellStyle name="2_משקל בתא100_4.4. 2" xfId="1992"/>
    <cellStyle name="2_משקל בתא100_4.4. 2_דיווחים נוספים" xfId="1993"/>
    <cellStyle name="2_משקל בתא100_4.4. 2_דיווחים נוספים_1" xfId="1994"/>
    <cellStyle name="2_משקל בתא100_4.4. 2_דיווחים נוספים_פירוט אגח תשואה מעל 10% " xfId="1995"/>
    <cellStyle name="2_משקל בתא100_4.4. 2_פירוט אגח תשואה מעל 10% " xfId="1996"/>
    <cellStyle name="2_משקל בתא100_4.4._דיווחים נוספים" xfId="1997"/>
    <cellStyle name="2_משקל בתא100_4.4._פירוט אגח תשואה מעל 10% " xfId="1998"/>
    <cellStyle name="2_משקל בתא100_דיווחים נוספים" xfId="1999"/>
    <cellStyle name="2_משקל בתא100_דיווחים נוספים 2" xfId="2000"/>
    <cellStyle name="2_משקל בתא100_דיווחים נוספים 2_דיווחים נוספים" xfId="2001"/>
    <cellStyle name="2_משקל בתא100_דיווחים נוספים 2_דיווחים נוספים_1" xfId="2002"/>
    <cellStyle name="2_משקל בתא100_דיווחים נוספים 2_דיווחים נוספים_פירוט אגח תשואה מעל 10% " xfId="2003"/>
    <cellStyle name="2_משקל בתא100_דיווחים נוספים 2_פירוט אגח תשואה מעל 10% " xfId="2004"/>
    <cellStyle name="2_משקל בתא100_דיווחים נוספים_1" xfId="2005"/>
    <cellStyle name="2_משקל בתא100_דיווחים נוספים_1 2" xfId="2006"/>
    <cellStyle name="2_משקל בתא100_דיווחים נוספים_1 2_דיווחים נוספים" xfId="2007"/>
    <cellStyle name="2_משקל בתא100_דיווחים נוספים_1 2_דיווחים נוספים_1" xfId="2008"/>
    <cellStyle name="2_משקל בתא100_דיווחים נוספים_1 2_דיווחים נוספים_פירוט אגח תשואה מעל 10% " xfId="2009"/>
    <cellStyle name="2_משקל בתא100_דיווחים נוספים_1 2_פירוט אגח תשואה מעל 10% " xfId="2010"/>
    <cellStyle name="2_משקל בתא100_דיווחים נוספים_1_4.4." xfId="2011"/>
    <cellStyle name="2_משקל בתא100_דיווחים נוספים_1_4.4. 2" xfId="2012"/>
    <cellStyle name="2_משקל בתא100_דיווחים נוספים_1_4.4. 2_דיווחים נוספים" xfId="2013"/>
    <cellStyle name="2_משקל בתא100_דיווחים נוספים_1_4.4. 2_דיווחים נוספים_1" xfId="2014"/>
    <cellStyle name="2_משקל בתא100_דיווחים נוספים_1_4.4. 2_דיווחים נוספים_פירוט אגח תשואה מעל 10% " xfId="2015"/>
    <cellStyle name="2_משקל בתא100_דיווחים נוספים_1_4.4. 2_פירוט אגח תשואה מעל 10% " xfId="2016"/>
    <cellStyle name="2_משקל בתא100_דיווחים נוספים_1_4.4._דיווחים נוספים" xfId="2017"/>
    <cellStyle name="2_משקל בתא100_דיווחים נוספים_1_4.4._פירוט אגח תשואה מעל 10% " xfId="2018"/>
    <cellStyle name="2_משקל בתא100_דיווחים נוספים_1_דיווחים נוספים" xfId="2019"/>
    <cellStyle name="2_משקל בתא100_דיווחים נוספים_1_דיווחים נוספים 2" xfId="2020"/>
    <cellStyle name="2_משקל בתא100_דיווחים נוספים_1_דיווחים נוספים 2_דיווחים נוספים" xfId="2021"/>
    <cellStyle name="2_משקל בתא100_דיווחים נוספים_1_דיווחים נוספים 2_דיווחים נוספים_1" xfId="2022"/>
    <cellStyle name="2_משקל בתא100_דיווחים נוספים_1_דיווחים נוספים 2_דיווחים נוספים_פירוט אגח תשואה מעל 10% " xfId="2023"/>
    <cellStyle name="2_משקל בתא100_דיווחים נוספים_1_דיווחים נוספים 2_פירוט אגח תשואה מעל 10% " xfId="2024"/>
    <cellStyle name="2_משקל בתא100_דיווחים נוספים_1_דיווחים נוספים_1" xfId="2025"/>
    <cellStyle name="2_משקל בתא100_דיווחים נוספים_1_דיווחים נוספים_4.4." xfId="2026"/>
    <cellStyle name="2_משקל בתא100_דיווחים נוספים_1_דיווחים נוספים_4.4. 2" xfId="2027"/>
    <cellStyle name="2_משקל בתא100_דיווחים נוספים_1_דיווחים נוספים_4.4. 2_דיווחים נוספים" xfId="2028"/>
    <cellStyle name="2_משקל בתא100_דיווחים נוספים_1_דיווחים נוספים_4.4. 2_דיווחים נוספים_1" xfId="2029"/>
    <cellStyle name="2_משקל בתא100_דיווחים נוספים_1_דיווחים נוספים_4.4. 2_דיווחים נוספים_פירוט אגח תשואה מעל 10% " xfId="2030"/>
    <cellStyle name="2_משקל בתא100_דיווחים נוספים_1_דיווחים נוספים_4.4. 2_פירוט אגח תשואה מעל 10% " xfId="2031"/>
    <cellStyle name="2_משקל בתא100_דיווחים נוספים_1_דיווחים נוספים_4.4._דיווחים נוספים" xfId="2032"/>
    <cellStyle name="2_משקל בתא100_דיווחים נוספים_1_דיווחים נוספים_4.4._פירוט אגח תשואה מעל 10% " xfId="2033"/>
    <cellStyle name="2_משקל בתא100_דיווחים נוספים_1_דיווחים נוספים_דיווחים נוספים" xfId="2034"/>
    <cellStyle name="2_משקל בתא100_דיווחים נוספים_1_דיווחים נוספים_פירוט אגח תשואה מעל 10% " xfId="2035"/>
    <cellStyle name="2_משקל בתא100_דיווחים נוספים_1_פירוט אגח תשואה מעל 10% " xfId="2036"/>
    <cellStyle name="2_משקל בתא100_דיווחים נוספים_2" xfId="2037"/>
    <cellStyle name="2_משקל בתא100_דיווחים נוספים_2 2" xfId="2038"/>
    <cellStyle name="2_משקל בתא100_דיווחים נוספים_2 2_דיווחים נוספים" xfId="2039"/>
    <cellStyle name="2_משקל בתא100_דיווחים נוספים_2 2_דיווחים נוספים_1" xfId="2040"/>
    <cellStyle name="2_משקל בתא100_דיווחים נוספים_2 2_דיווחים נוספים_פירוט אגח תשואה מעל 10% " xfId="2041"/>
    <cellStyle name="2_משקל בתא100_דיווחים נוספים_2 2_פירוט אגח תשואה מעל 10% " xfId="2042"/>
    <cellStyle name="2_משקל בתא100_דיווחים נוספים_2_4.4." xfId="2043"/>
    <cellStyle name="2_משקל בתא100_דיווחים נוספים_2_4.4. 2" xfId="2044"/>
    <cellStyle name="2_משקל בתא100_דיווחים נוספים_2_4.4. 2_דיווחים נוספים" xfId="2045"/>
    <cellStyle name="2_משקל בתא100_דיווחים נוספים_2_4.4. 2_דיווחים נוספים_1" xfId="2046"/>
    <cellStyle name="2_משקל בתא100_דיווחים נוספים_2_4.4. 2_דיווחים נוספים_פירוט אגח תשואה מעל 10% " xfId="2047"/>
    <cellStyle name="2_משקל בתא100_דיווחים נוספים_2_4.4. 2_פירוט אגח תשואה מעל 10% " xfId="2048"/>
    <cellStyle name="2_משקל בתא100_דיווחים נוספים_2_4.4._דיווחים נוספים" xfId="2049"/>
    <cellStyle name="2_משקל בתא100_דיווחים נוספים_2_4.4._פירוט אגח תשואה מעל 10% " xfId="2050"/>
    <cellStyle name="2_משקל בתא100_דיווחים נוספים_2_דיווחים נוספים" xfId="2051"/>
    <cellStyle name="2_משקל בתא100_דיווחים נוספים_2_פירוט אגח תשואה מעל 10% " xfId="2052"/>
    <cellStyle name="2_משקל בתא100_דיווחים נוספים_3" xfId="2053"/>
    <cellStyle name="2_משקל בתא100_דיווחים נוספים_4.4." xfId="2054"/>
    <cellStyle name="2_משקל בתא100_דיווחים נוספים_4.4. 2" xfId="2055"/>
    <cellStyle name="2_משקל בתא100_דיווחים נוספים_4.4. 2_דיווחים נוספים" xfId="2056"/>
    <cellStyle name="2_משקל בתא100_דיווחים נוספים_4.4. 2_דיווחים נוספים_1" xfId="2057"/>
    <cellStyle name="2_משקל בתא100_דיווחים נוספים_4.4. 2_דיווחים נוספים_פירוט אגח תשואה מעל 10% " xfId="2058"/>
    <cellStyle name="2_משקל בתא100_דיווחים נוספים_4.4. 2_פירוט אגח תשואה מעל 10% " xfId="2059"/>
    <cellStyle name="2_משקל בתא100_דיווחים נוספים_4.4._דיווחים נוספים" xfId="2060"/>
    <cellStyle name="2_משקל בתא100_דיווחים נוספים_4.4._פירוט אגח תשואה מעל 10% " xfId="2061"/>
    <cellStyle name="2_משקל בתא100_דיווחים נוספים_דיווחים נוספים" xfId="2062"/>
    <cellStyle name="2_משקל בתא100_דיווחים נוספים_דיווחים נוספים 2" xfId="2063"/>
    <cellStyle name="2_משקל בתא100_דיווחים נוספים_דיווחים נוספים 2_דיווחים נוספים" xfId="2064"/>
    <cellStyle name="2_משקל בתא100_דיווחים נוספים_דיווחים נוספים 2_דיווחים נוספים_1" xfId="2065"/>
    <cellStyle name="2_משקל בתא100_דיווחים נוספים_דיווחים נוספים 2_דיווחים נוספים_פירוט אגח תשואה מעל 10% " xfId="2066"/>
    <cellStyle name="2_משקל בתא100_דיווחים נוספים_דיווחים נוספים 2_פירוט אגח תשואה מעל 10% " xfId="2067"/>
    <cellStyle name="2_משקל בתא100_דיווחים נוספים_דיווחים נוספים_1" xfId="2068"/>
    <cellStyle name="2_משקל בתא100_דיווחים נוספים_דיווחים נוספים_4.4." xfId="2069"/>
    <cellStyle name="2_משקל בתא100_דיווחים נוספים_דיווחים נוספים_4.4. 2" xfId="2070"/>
    <cellStyle name="2_משקל בתא100_דיווחים נוספים_דיווחים נוספים_4.4. 2_דיווחים נוספים" xfId="2071"/>
    <cellStyle name="2_משקל בתא100_דיווחים נוספים_דיווחים נוספים_4.4. 2_דיווחים נוספים_1" xfId="2072"/>
    <cellStyle name="2_משקל בתא100_דיווחים נוספים_דיווחים נוספים_4.4. 2_דיווחים נוספים_פירוט אגח תשואה מעל 10% " xfId="2073"/>
    <cellStyle name="2_משקל בתא100_דיווחים נוספים_דיווחים נוספים_4.4. 2_פירוט אגח תשואה מעל 10% " xfId="2074"/>
    <cellStyle name="2_משקל בתא100_דיווחים נוספים_דיווחים נוספים_4.4._דיווחים נוספים" xfId="2075"/>
    <cellStyle name="2_משקל בתא100_דיווחים נוספים_דיווחים נוספים_4.4._פירוט אגח תשואה מעל 10% " xfId="2076"/>
    <cellStyle name="2_משקל בתא100_דיווחים נוספים_דיווחים נוספים_דיווחים נוספים" xfId="2077"/>
    <cellStyle name="2_משקל בתא100_דיווחים נוספים_דיווחים נוספים_פירוט אגח תשואה מעל 10% " xfId="2078"/>
    <cellStyle name="2_משקל בתא100_דיווחים נוספים_פירוט אגח תשואה מעל 10% " xfId="2079"/>
    <cellStyle name="2_משקל בתא100_הערות" xfId="2080"/>
    <cellStyle name="2_משקל בתא100_הערות 2" xfId="2081"/>
    <cellStyle name="2_משקל בתא100_הערות 2_דיווחים נוספים" xfId="2082"/>
    <cellStyle name="2_משקל בתא100_הערות 2_דיווחים נוספים_1" xfId="2083"/>
    <cellStyle name="2_משקל בתא100_הערות 2_דיווחים נוספים_פירוט אגח תשואה מעל 10% " xfId="2084"/>
    <cellStyle name="2_משקל בתא100_הערות 2_פירוט אגח תשואה מעל 10% " xfId="2085"/>
    <cellStyle name="2_משקל בתא100_הערות_4.4." xfId="2086"/>
    <cellStyle name="2_משקל בתא100_הערות_4.4. 2" xfId="2087"/>
    <cellStyle name="2_משקל בתא100_הערות_4.4. 2_דיווחים נוספים" xfId="2088"/>
    <cellStyle name="2_משקל בתא100_הערות_4.4. 2_דיווחים נוספים_1" xfId="2089"/>
    <cellStyle name="2_משקל בתא100_הערות_4.4. 2_דיווחים נוספים_פירוט אגח תשואה מעל 10% " xfId="2090"/>
    <cellStyle name="2_משקל בתא100_הערות_4.4. 2_פירוט אגח תשואה מעל 10% " xfId="2091"/>
    <cellStyle name="2_משקל בתא100_הערות_4.4._דיווחים נוספים" xfId="2092"/>
    <cellStyle name="2_משקל בתא100_הערות_4.4._פירוט אגח תשואה מעל 10% " xfId="2093"/>
    <cellStyle name="2_משקל בתא100_הערות_דיווחים נוספים" xfId="2094"/>
    <cellStyle name="2_משקל בתא100_הערות_דיווחים נוספים_1" xfId="2095"/>
    <cellStyle name="2_משקל בתא100_הערות_דיווחים נוספים_פירוט אגח תשואה מעל 10% " xfId="2096"/>
    <cellStyle name="2_משקל בתא100_הערות_פירוט אגח תשואה מעל 10% " xfId="2097"/>
    <cellStyle name="2_משקל בתא100_יתרת מסגרות אשראי לניצול " xfId="2098"/>
    <cellStyle name="2_משקל בתא100_יתרת מסגרות אשראי לניצול  2" xfId="2099"/>
    <cellStyle name="2_משקל בתא100_יתרת מסגרות אשראי לניצול  2_דיווחים נוספים" xfId="2100"/>
    <cellStyle name="2_משקל בתא100_יתרת מסגרות אשראי לניצול  2_דיווחים נוספים_1" xfId="2101"/>
    <cellStyle name="2_משקל בתא100_יתרת מסגרות אשראי לניצול  2_דיווחים נוספים_פירוט אגח תשואה מעל 10% " xfId="2102"/>
    <cellStyle name="2_משקל בתא100_יתרת מסגרות אשראי לניצול  2_פירוט אגח תשואה מעל 10% " xfId="2103"/>
    <cellStyle name="2_משקל בתא100_יתרת מסגרות אשראי לניצול _4.4." xfId="2104"/>
    <cellStyle name="2_משקל בתא100_יתרת מסגרות אשראי לניצול _4.4. 2" xfId="2105"/>
    <cellStyle name="2_משקל בתא100_יתרת מסגרות אשראי לניצול _4.4. 2_דיווחים נוספים" xfId="2106"/>
    <cellStyle name="2_משקל בתא100_יתרת מסגרות אשראי לניצול _4.4. 2_דיווחים נוספים_1" xfId="2107"/>
    <cellStyle name="2_משקל בתא100_יתרת מסגרות אשראי לניצול _4.4. 2_דיווחים נוספים_פירוט אגח תשואה מעל 10% " xfId="2108"/>
    <cellStyle name="2_משקל בתא100_יתרת מסגרות אשראי לניצול _4.4. 2_פירוט אגח תשואה מעל 10% " xfId="2109"/>
    <cellStyle name="2_משקל בתא100_יתרת מסגרות אשראי לניצול _4.4._דיווחים נוספים" xfId="2110"/>
    <cellStyle name="2_משקל בתא100_יתרת מסגרות אשראי לניצול _4.4._פירוט אגח תשואה מעל 10% " xfId="2111"/>
    <cellStyle name="2_משקל בתא100_יתרת מסגרות אשראי לניצול _דיווחים נוספים" xfId="2112"/>
    <cellStyle name="2_משקל בתא100_יתרת מסגרות אשראי לניצול _דיווחים נוספים_1" xfId="2113"/>
    <cellStyle name="2_משקל בתא100_יתרת מסגרות אשראי לניצול _דיווחים נוספים_פירוט אגח תשואה מעל 10% " xfId="2114"/>
    <cellStyle name="2_משקל בתא100_יתרת מסגרות אשראי לניצול _פירוט אגח תשואה מעל 10% " xfId="2115"/>
    <cellStyle name="2_משקל בתא100_עסקאות שאושרו וטרם בוצעו  " xfId="2116"/>
    <cellStyle name="2_משקל בתא100_עסקאות שאושרו וטרם בוצעו   2" xfId="2117"/>
    <cellStyle name="2_משקל בתא100_עסקאות שאושרו וטרם בוצעו   2_דיווחים נוספים" xfId="2118"/>
    <cellStyle name="2_משקל בתא100_עסקאות שאושרו וטרם בוצעו   2_דיווחים נוספים_1" xfId="2119"/>
    <cellStyle name="2_משקל בתא100_עסקאות שאושרו וטרם בוצעו   2_דיווחים נוספים_פירוט אגח תשואה מעל 10% " xfId="2120"/>
    <cellStyle name="2_משקל בתא100_עסקאות שאושרו וטרם בוצעו   2_פירוט אגח תשואה מעל 10% " xfId="2121"/>
    <cellStyle name="2_משקל בתא100_עסקאות שאושרו וטרם בוצעו  _1" xfId="2122"/>
    <cellStyle name="2_משקל בתא100_עסקאות שאושרו וטרם בוצעו  _1 2" xfId="2123"/>
    <cellStyle name="2_משקל בתא100_עסקאות שאושרו וטרם בוצעו  _1 2_דיווחים נוספים" xfId="2124"/>
    <cellStyle name="2_משקל בתא100_עסקאות שאושרו וטרם בוצעו  _1 2_דיווחים נוספים_1" xfId="2125"/>
    <cellStyle name="2_משקל בתא100_עסקאות שאושרו וטרם בוצעו  _1 2_דיווחים נוספים_פירוט אגח תשואה מעל 10% " xfId="2126"/>
    <cellStyle name="2_משקל בתא100_עסקאות שאושרו וטרם בוצעו  _1 2_פירוט אגח תשואה מעל 10% " xfId="2127"/>
    <cellStyle name="2_משקל בתא100_עסקאות שאושרו וטרם בוצעו  _1_דיווחים נוספים" xfId="2128"/>
    <cellStyle name="2_משקל בתא100_עסקאות שאושרו וטרם בוצעו  _1_פירוט אגח תשואה מעל 10% " xfId="2129"/>
    <cellStyle name="2_משקל בתא100_עסקאות שאושרו וטרם בוצעו  _4.4." xfId="2130"/>
    <cellStyle name="2_משקל בתא100_עסקאות שאושרו וטרם בוצעו  _4.4. 2" xfId="2131"/>
    <cellStyle name="2_משקל בתא100_עסקאות שאושרו וטרם בוצעו  _4.4. 2_דיווחים נוספים" xfId="2132"/>
    <cellStyle name="2_משקל בתא100_עסקאות שאושרו וטרם בוצעו  _4.4. 2_דיווחים נוספים_1" xfId="2133"/>
    <cellStyle name="2_משקל בתא100_עסקאות שאושרו וטרם בוצעו  _4.4. 2_דיווחים נוספים_פירוט אגח תשואה מעל 10% " xfId="2134"/>
    <cellStyle name="2_משקל בתא100_עסקאות שאושרו וטרם בוצעו  _4.4. 2_פירוט אגח תשואה מעל 10% " xfId="2135"/>
    <cellStyle name="2_משקל בתא100_עסקאות שאושרו וטרם בוצעו  _4.4._דיווחים נוספים" xfId="2136"/>
    <cellStyle name="2_משקל בתא100_עסקאות שאושרו וטרם בוצעו  _4.4._פירוט אגח תשואה מעל 10% " xfId="2137"/>
    <cellStyle name="2_משקל בתא100_עסקאות שאושרו וטרם בוצעו  _דיווחים נוספים" xfId="2138"/>
    <cellStyle name="2_משקל בתא100_עסקאות שאושרו וטרם בוצעו  _דיווחים נוספים_1" xfId="2139"/>
    <cellStyle name="2_משקל בתא100_עסקאות שאושרו וטרם בוצעו  _דיווחים נוספים_פירוט אגח תשואה מעל 10% " xfId="2140"/>
    <cellStyle name="2_משקל בתא100_עסקאות שאושרו וטרם בוצעו  _פירוט אגח תשואה מעל 10% " xfId="2141"/>
    <cellStyle name="2_משקל בתא100_פירוט אגח תשואה מעל 10% " xfId="2142"/>
    <cellStyle name="2_משקל בתא100_פירוט אגח תשואה מעל 10%  2" xfId="2143"/>
    <cellStyle name="2_משקל בתא100_פירוט אגח תשואה מעל 10%  2_דיווחים נוספים" xfId="2144"/>
    <cellStyle name="2_משקל בתא100_פירוט אגח תשואה מעל 10%  2_דיווחים נוספים_1" xfId="2145"/>
    <cellStyle name="2_משקל בתא100_פירוט אגח תשואה מעל 10%  2_דיווחים נוספים_פירוט אגח תשואה מעל 10% " xfId="2146"/>
    <cellStyle name="2_משקל בתא100_פירוט אגח תשואה מעל 10%  2_פירוט אגח תשואה מעל 10% " xfId="2147"/>
    <cellStyle name="2_משקל בתא100_פירוט אגח תשואה מעל 10% _1" xfId="2148"/>
    <cellStyle name="2_משקל בתא100_פירוט אגח תשואה מעל 10% _4.4." xfId="2149"/>
    <cellStyle name="2_משקל בתא100_פירוט אגח תשואה מעל 10% _4.4. 2" xfId="2150"/>
    <cellStyle name="2_משקל בתא100_פירוט אגח תשואה מעל 10% _4.4. 2_דיווחים נוספים" xfId="2151"/>
    <cellStyle name="2_משקל בתא100_פירוט אגח תשואה מעל 10% _4.4. 2_דיווחים נוספים_1" xfId="2152"/>
    <cellStyle name="2_משקל בתא100_פירוט אגח תשואה מעל 10% _4.4. 2_דיווחים נוספים_פירוט אגח תשואה מעל 10% " xfId="2153"/>
    <cellStyle name="2_משקל בתא100_פירוט אגח תשואה מעל 10% _4.4. 2_פירוט אגח תשואה מעל 10% " xfId="2154"/>
    <cellStyle name="2_משקל בתא100_פירוט אגח תשואה מעל 10% _4.4._דיווחים נוספים" xfId="2155"/>
    <cellStyle name="2_משקל בתא100_פירוט אגח תשואה מעל 10% _4.4._פירוט אגח תשואה מעל 10% " xfId="2156"/>
    <cellStyle name="2_משקל בתא100_פירוט אגח תשואה מעל 10% _דיווחים נוספים" xfId="2157"/>
    <cellStyle name="2_משקל בתא100_פירוט אגח תשואה מעל 10% _דיווחים נוספים_1" xfId="2158"/>
    <cellStyle name="2_משקל בתא100_פירוט אגח תשואה מעל 10% _דיווחים נוספים_פירוט אגח תשואה מעל 10% " xfId="2159"/>
    <cellStyle name="2_משקל בתא100_פירוט אגח תשואה מעל 10% _פירוט אגח תשואה מעל 10% " xfId="2160"/>
    <cellStyle name="2_עסקאות שאושרו וטרם בוצעו  " xfId="2161"/>
    <cellStyle name="2_עסקאות שאושרו וטרם בוצעו   2" xfId="2162"/>
    <cellStyle name="2_עסקאות שאושרו וטרם בוצעו   2_דיווחים נוספים" xfId="2163"/>
    <cellStyle name="2_עסקאות שאושרו וטרם בוצעו   2_דיווחים נוספים_1" xfId="2164"/>
    <cellStyle name="2_עסקאות שאושרו וטרם בוצעו   2_דיווחים נוספים_פירוט אגח תשואה מעל 10% " xfId="2165"/>
    <cellStyle name="2_עסקאות שאושרו וטרם בוצעו   2_פירוט אגח תשואה מעל 10% " xfId="2166"/>
    <cellStyle name="2_עסקאות שאושרו וטרם בוצעו  _1" xfId="2167"/>
    <cellStyle name="2_עסקאות שאושרו וטרם בוצעו  _1 2" xfId="2168"/>
    <cellStyle name="2_עסקאות שאושרו וטרם בוצעו  _1 2_דיווחים נוספים" xfId="2169"/>
    <cellStyle name="2_עסקאות שאושרו וטרם בוצעו  _1 2_דיווחים נוספים_1" xfId="2170"/>
    <cellStyle name="2_עסקאות שאושרו וטרם בוצעו  _1 2_דיווחים נוספים_פירוט אגח תשואה מעל 10% " xfId="2171"/>
    <cellStyle name="2_עסקאות שאושרו וטרם בוצעו  _1 2_פירוט אגח תשואה מעל 10% " xfId="2172"/>
    <cellStyle name="2_עסקאות שאושרו וטרם בוצעו  _1_דיווחים נוספים" xfId="2173"/>
    <cellStyle name="2_עסקאות שאושרו וטרם בוצעו  _1_פירוט אגח תשואה מעל 10% " xfId="2174"/>
    <cellStyle name="2_עסקאות שאושרו וטרם בוצעו  _4.4." xfId="2175"/>
    <cellStyle name="2_עסקאות שאושרו וטרם בוצעו  _4.4. 2" xfId="2176"/>
    <cellStyle name="2_עסקאות שאושרו וטרם בוצעו  _4.4. 2_דיווחים נוספים" xfId="2177"/>
    <cellStyle name="2_עסקאות שאושרו וטרם בוצעו  _4.4. 2_דיווחים נוספים_1" xfId="2178"/>
    <cellStyle name="2_עסקאות שאושרו וטרם בוצעו  _4.4. 2_דיווחים נוספים_פירוט אגח תשואה מעל 10% " xfId="2179"/>
    <cellStyle name="2_עסקאות שאושרו וטרם בוצעו  _4.4. 2_פירוט אגח תשואה מעל 10% " xfId="2180"/>
    <cellStyle name="2_עסקאות שאושרו וטרם בוצעו  _4.4._דיווחים נוספים" xfId="2181"/>
    <cellStyle name="2_עסקאות שאושרו וטרם בוצעו  _4.4._פירוט אגח תשואה מעל 10% " xfId="2182"/>
    <cellStyle name="2_עסקאות שאושרו וטרם בוצעו  _דיווחים נוספים" xfId="2183"/>
    <cellStyle name="2_עסקאות שאושרו וטרם בוצעו  _דיווחים נוספים_1" xfId="2184"/>
    <cellStyle name="2_עסקאות שאושרו וטרם בוצעו  _דיווחים נוספים_פירוט אגח תשואה מעל 10% " xfId="2185"/>
    <cellStyle name="2_עסקאות שאושרו וטרם בוצעו  _פירוט אגח תשואה מעל 10% " xfId="2186"/>
    <cellStyle name="2_פירוט אגח תשואה מעל 10% " xfId="2187"/>
    <cellStyle name="2_פירוט אגח תשואה מעל 10%  2" xfId="2188"/>
    <cellStyle name="2_פירוט אגח תשואה מעל 10%  2_דיווחים נוספים" xfId="2189"/>
    <cellStyle name="2_פירוט אגח תשואה מעל 10%  2_דיווחים נוספים_1" xfId="2190"/>
    <cellStyle name="2_פירוט אגח תשואה מעל 10%  2_דיווחים נוספים_פירוט אגח תשואה מעל 10% " xfId="2191"/>
    <cellStyle name="2_פירוט אגח תשואה מעל 10%  2_פירוט אגח תשואה מעל 10% " xfId="2192"/>
    <cellStyle name="2_פירוט אגח תשואה מעל 10% _1" xfId="2193"/>
    <cellStyle name="2_פירוט אגח תשואה מעל 10% _4.4." xfId="2194"/>
    <cellStyle name="2_פירוט אגח תשואה מעל 10% _4.4. 2" xfId="2195"/>
    <cellStyle name="2_פירוט אגח תשואה מעל 10% _4.4. 2_דיווחים נוספים" xfId="2196"/>
    <cellStyle name="2_פירוט אגח תשואה מעל 10% _4.4. 2_דיווחים נוספים_1" xfId="2197"/>
    <cellStyle name="2_פירוט אגח תשואה מעל 10% _4.4. 2_דיווחים נוספים_פירוט אגח תשואה מעל 10% " xfId="2198"/>
    <cellStyle name="2_פירוט אגח תשואה מעל 10% _4.4. 2_פירוט אגח תשואה מעל 10% " xfId="2199"/>
    <cellStyle name="2_פירוט אגח תשואה מעל 10% _4.4._דיווחים נוספים" xfId="2200"/>
    <cellStyle name="2_פירוט אגח תשואה מעל 10% _4.4._פירוט אגח תשואה מעל 10% " xfId="2201"/>
    <cellStyle name="2_פירוט אגח תשואה מעל 10% _דיווחים נוספים" xfId="2202"/>
    <cellStyle name="2_פירוט אגח תשואה מעל 10% _דיווחים נוספים_1" xfId="2203"/>
    <cellStyle name="2_פירוט אגח תשואה מעל 10% _דיווחים נוספים_פירוט אגח תשואה מעל 10% " xfId="2204"/>
    <cellStyle name="2_פירוט אגח תשואה מעל 10% _פירוט אגח תשואה מעל 10% " xfId="2205"/>
    <cellStyle name="20% - Accent1" xfId="2206"/>
    <cellStyle name="20% - Accent2" xfId="2207"/>
    <cellStyle name="20% - Accent3" xfId="2208"/>
    <cellStyle name="20% - Accent4" xfId="2209"/>
    <cellStyle name="20% - Accent5" xfId="2210"/>
    <cellStyle name="20% - Accent6" xfId="2211"/>
    <cellStyle name="20% - הדגשה1 2" xfId="2212"/>
    <cellStyle name="20% - הדגשה1 2 2" xfId="2213"/>
    <cellStyle name="20% - הדגשה1 2 2 2" xfId="14667"/>
    <cellStyle name="20% - הדגשה1 2 2_15" xfId="16712"/>
    <cellStyle name="20% - הדגשה1 2 3" xfId="2214"/>
    <cellStyle name="20% - הדגשה1 2 3 2" xfId="14668"/>
    <cellStyle name="20% - הדגשה1 2 3_15" xfId="16713"/>
    <cellStyle name="20% - הדגשה1 2 4" xfId="2215"/>
    <cellStyle name="20% - הדגשה1 2_15" xfId="16711"/>
    <cellStyle name="20% - הדגשה1 3" xfId="2216"/>
    <cellStyle name="20% - הדגשה1 3 2" xfId="14669"/>
    <cellStyle name="20% - הדגשה1 3_15" xfId="16714"/>
    <cellStyle name="20% - הדגשה1 4" xfId="2217"/>
    <cellStyle name="20% - הדגשה1 4 2" xfId="14670"/>
    <cellStyle name="20% - הדגשה1 4_15" xfId="16715"/>
    <cellStyle name="20% - הדגשה1 5" xfId="2218"/>
    <cellStyle name="20% - הדגשה1 6" xfId="2219"/>
    <cellStyle name="20% - הדגשה1 7" xfId="2220"/>
    <cellStyle name="20% - הדגשה2 2" xfId="2221"/>
    <cellStyle name="20% - הדגשה2 2 2" xfId="2222"/>
    <cellStyle name="20% - הדגשה2 2 2 2" xfId="14671"/>
    <cellStyle name="20% - הדגשה2 2 2_15" xfId="16717"/>
    <cellStyle name="20% - הדגשה2 2 3" xfId="2223"/>
    <cellStyle name="20% - הדגשה2 2 3 2" xfId="14672"/>
    <cellStyle name="20% - הדגשה2 2 3_15" xfId="16718"/>
    <cellStyle name="20% - הדגשה2 2 4" xfId="2224"/>
    <cellStyle name="20% - הדגשה2 2_15" xfId="16716"/>
    <cellStyle name="20% - הדגשה2 3" xfId="2225"/>
    <cellStyle name="20% - הדגשה2 3 2" xfId="14673"/>
    <cellStyle name="20% - הדגשה2 3_15" xfId="16719"/>
    <cellStyle name="20% - הדגשה2 4" xfId="2226"/>
    <cellStyle name="20% - הדגשה2 4 2" xfId="14674"/>
    <cellStyle name="20% - הדגשה2 4_15" xfId="16720"/>
    <cellStyle name="20% - הדגשה2 5" xfId="2227"/>
    <cellStyle name="20% - הדגשה2 6" xfId="2228"/>
    <cellStyle name="20% - הדגשה2 7" xfId="2229"/>
    <cellStyle name="20% - הדגשה3 2" xfId="2230"/>
    <cellStyle name="20% - הדגשה3 2 2" xfId="2231"/>
    <cellStyle name="20% - הדגשה3 2 2 2" xfId="14675"/>
    <cellStyle name="20% - הדגשה3 2 2_15" xfId="16722"/>
    <cellStyle name="20% - הדגשה3 2 3" xfId="2232"/>
    <cellStyle name="20% - הדגשה3 2 3 2" xfId="14676"/>
    <cellStyle name="20% - הדגשה3 2 3_15" xfId="16723"/>
    <cellStyle name="20% - הדגשה3 2 4" xfId="2233"/>
    <cellStyle name="20% - הדגשה3 2_15" xfId="16721"/>
    <cellStyle name="20% - הדגשה3 3" xfId="2234"/>
    <cellStyle name="20% - הדגשה3 3 2" xfId="14677"/>
    <cellStyle name="20% - הדגשה3 3_15" xfId="16724"/>
    <cellStyle name="20% - הדגשה3 4" xfId="2235"/>
    <cellStyle name="20% - הדגשה3 4 2" xfId="14678"/>
    <cellStyle name="20% - הדגשה3 4_15" xfId="16725"/>
    <cellStyle name="20% - הדגשה3 5" xfId="2236"/>
    <cellStyle name="20% - הדגשה3 6" xfId="2237"/>
    <cellStyle name="20% - הדגשה3 7" xfId="2238"/>
    <cellStyle name="20% - הדגשה4 2" xfId="2239"/>
    <cellStyle name="20% - הדגשה4 2 2" xfId="2240"/>
    <cellStyle name="20% - הדגשה4 2 2 2" xfId="14679"/>
    <cellStyle name="20% - הדגשה4 2 2_15" xfId="16727"/>
    <cellStyle name="20% - הדגשה4 2 3" xfId="2241"/>
    <cellStyle name="20% - הדגשה4 2 3 2" xfId="14680"/>
    <cellStyle name="20% - הדגשה4 2 3_15" xfId="16728"/>
    <cellStyle name="20% - הדגשה4 2 4" xfId="2242"/>
    <cellStyle name="20% - הדגשה4 2_15" xfId="16726"/>
    <cellStyle name="20% - הדגשה4 3" xfId="2243"/>
    <cellStyle name="20% - הדגשה4 3 2" xfId="14681"/>
    <cellStyle name="20% - הדגשה4 3_15" xfId="16729"/>
    <cellStyle name="20% - הדגשה4 4" xfId="2244"/>
    <cellStyle name="20% - הדגשה4 4 2" xfId="14682"/>
    <cellStyle name="20% - הדגשה4 4_15" xfId="16730"/>
    <cellStyle name="20% - הדגשה4 5" xfId="2245"/>
    <cellStyle name="20% - הדגשה4 6" xfId="2246"/>
    <cellStyle name="20% - הדגשה4 7" xfId="2247"/>
    <cellStyle name="20% - הדגשה5 2" xfId="2248"/>
    <cellStyle name="20% - הדגשה5 2 2" xfId="2249"/>
    <cellStyle name="20% - הדגשה5 2 2 2" xfId="14683"/>
    <cellStyle name="20% - הדגשה5 2 2_15" xfId="16732"/>
    <cellStyle name="20% - הדגשה5 2 3" xfId="2250"/>
    <cellStyle name="20% - הדגשה5 2 3 2" xfId="14684"/>
    <cellStyle name="20% - הדגשה5 2 3_15" xfId="16733"/>
    <cellStyle name="20% - הדגשה5 2 4" xfId="2251"/>
    <cellStyle name="20% - הדגשה5 2_15" xfId="16731"/>
    <cellStyle name="20% - הדגשה5 3" xfId="2252"/>
    <cellStyle name="20% - הדגשה5 3 2" xfId="14685"/>
    <cellStyle name="20% - הדגשה5 3_15" xfId="16734"/>
    <cellStyle name="20% - הדגשה5 4" xfId="2253"/>
    <cellStyle name="20% - הדגשה5 4 2" xfId="14686"/>
    <cellStyle name="20% - הדגשה5 4_15" xfId="16735"/>
    <cellStyle name="20% - הדגשה5 5" xfId="2254"/>
    <cellStyle name="20% - הדגשה5 6" xfId="2255"/>
    <cellStyle name="20% - הדגשה5 7" xfId="2256"/>
    <cellStyle name="20% - הדגשה6 2" xfId="2257"/>
    <cellStyle name="20% - הדגשה6 2 2" xfId="2258"/>
    <cellStyle name="20% - הדגשה6 2 2 2" xfId="14687"/>
    <cellStyle name="20% - הדגשה6 2 2_15" xfId="16737"/>
    <cellStyle name="20% - הדגשה6 2 3" xfId="2259"/>
    <cellStyle name="20% - הדגשה6 2 3 2" xfId="14688"/>
    <cellStyle name="20% - הדגשה6 2 3_15" xfId="16738"/>
    <cellStyle name="20% - הדגשה6 2 4" xfId="2260"/>
    <cellStyle name="20% - הדגשה6 2_15" xfId="16736"/>
    <cellStyle name="20% - הדגשה6 3" xfId="2261"/>
    <cellStyle name="20% - הדגשה6 3 2" xfId="14689"/>
    <cellStyle name="20% - הדגשה6 3_15" xfId="16739"/>
    <cellStyle name="20% - הדגשה6 4" xfId="2262"/>
    <cellStyle name="20% - הדגשה6 4 2" xfId="14690"/>
    <cellStyle name="20% - הדגשה6 4_15" xfId="16740"/>
    <cellStyle name="20% - הדגשה6 5" xfId="2263"/>
    <cellStyle name="20% - הדגשה6 6" xfId="2264"/>
    <cellStyle name="20% - הדגשה6 7" xfId="2265"/>
    <cellStyle name="3" xfId="2266"/>
    <cellStyle name="3 2" xfId="2267"/>
    <cellStyle name="3 2 2" xfId="2268"/>
    <cellStyle name="3 2_דיווחים נוספים" xfId="2269"/>
    <cellStyle name="3 3" xfId="2270"/>
    <cellStyle name="3_4.4." xfId="2271"/>
    <cellStyle name="3_4.4. 2" xfId="2272"/>
    <cellStyle name="3_4.4. 2_דיווחים נוספים" xfId="2273"/>
    <cellStyle name="3_4.4. 2_דיווחים נוספים_1" xfId="2274"/>
    <cellStyle name="3_4.4. 2_דיווחים נוספים_פירוט אגח תשואה מעל 10% " xfId="2275"/>
    <cellStyle name="3_4.4. 2_פירוט אגח תשואה מעל 10% " xfId="2276"/>
    <cellStyle name="3_4.4._דיווחים נוספים" xfId="2277"/>
    <cellStyle name="3_4.4._פירוט אגח תשואה מעל 10% " xfId="2278"/>
    <cellStyle name="3_Anafim" xfId="2279"/>
    <cellStyle name="3_Anafim 2" xfId="2280"/>
    <cellStyle name="3_Anafim 2 2" xfId="2281"/>
    <cellStyle name="3_Anafim 2 2_דיווחים נוספים" xfId="2282"/>
    <cellStyle name="3_Anafim 2 2_דיווחים נוספים_1" xfId="2283"/>
    <cellStyle name="3_Anafim 2 2_דיווחים נוספים_פירוט אגח תשואה מעל 10% " xfId="2284"/>
    <cellStyle name="3_Anafim 2 2_פירוט אגח תשואה מעל 10% " xfId="2285"/>
    <cellStyle name="3_Anafim 2_4.4." xfId="2286"/>
    <cellStyle name="3_Anafim 2_4.4. 2" xfId="2287"/>
    <cellStyle name="3_Anafim 2_4.4. 2_דיווחים נוספים" xfId="2288"/>
    <cellStyle name="3_Anafim 2_4.4. 2_דיווחים נוספים_1" xfId="2289"/>
    <cellStyle name="3_Anafim 2_4.4. 2_דיווחים נוספים_פירוט אגח תשואה מעל 10% " xfId="2290"/>
    <cellStyle name="3_Anafim 2_4.4. 2_פירוט אגח תשואה מעל 10% " xfId="2291"/>
    <cellStyle name="3_Anafim 2_4.4._דיווחים נוספים" xfId="2292"/>
    <cellStyle name="3_Anafim 2_4.4._פירוט אגח תשואה מעל 10% " xfId="2293"/>
    <cellStyle name="3_Anafim 2_דיווחים נוספים" xfId="2294"/>
    <cellStyle name="3_Anafim 2_דיווחים נוספים 2" xfId="2295"/>
    <cellStyle name="3_Anafim 2_דיווחים נוספים 2_דיווחים נוספים" xfId="2296"/>
    <cellStyle name="3_Anafim 2_דיווחים נוספים 2_דיווחים נוספים_1" xfId="2297"/>
    <cellStyle name="3_Anafim 2_דיווחים נוספים 2_דיווחים נוספים_פירוט אגח תשואה מעל 10% " xfId="2298"/>
    <cellStyle name="3_Anafim 2_דיווחים נוספים 2_פירוט אגח תשואה מעל 10% " xfId="2299"/>
    <cellStyle name="3_Anafim 2_דיווחים נוספים_1" xfId="2300"/>
    <cellStyle name="3_Anafim 2_דיווחים נוספים_1 2" xfId="2301"/>
    <cellStyle name="3_Anafim 2_דיווחים נוספים_1 2_דיווחים נוספים" xfId="2302"/>
    <cellStyle name="3_Anafim 2_דיווחים נוספים_1 2_דיווחים נוספים_1" xfId="2303"/>
    <cellStyle name="3_Anafim 2_דיווחים נוספים_1 2_דיווחים נוספים_פירוט אגח תשואה מעל 10% " xfId="2304"/>
    <cellStyle name="3_Anafim 2_דיווחים נוספים_1 2_פירוט אגח תשואה מעל 10% " xfId="2305"/>
    <cellStyle name="3_Anafim 2_דיווחים נוספים_1_4.4." xfId="2306"/>
    <cellStyle name="3_Anafim 2_דיווחים נוספים_1_4.4. 2" xfId="2307"/>
    <cellStyle name="3_Anafim 2_דיווחים נוספים_1_4.4. 2_דיווחים נוספים" xfId="2308"/>
    <cellStyle name="3_Anafim 2_דיווחים נוספים_1_4.4. 2_דיווחים נוספים_1" xfId="2309"/>
    <cellStyle name="3_Anafim 2_דיווחים נוספים_1_4.4. 2_דיווחים נוספים_פירוט אגח תשואה מעל 10% " xfId="2310"/>
    <cellStyle name="3_Anafim 2_דיווחים נוספים_1_4.4. 2_פירוט אגח תשואה מעל 10% " xfId="2311"/>
    <cellStyle name="3_Anafim 2_דיווחים נוספים_1_4.4._דיווחים נוספים" xfId="2312"/>
    <cellStyle name="3_Anafim 2_דיווחים נוספים_1_4.4._פירוט אגח תשואה מעל 10% " xfId="2313"/>
    <cellStyle name="3_Anafim 2_דיווחים נוספים_1_דיווחים נוספים" xfId="2314"/>
    <cellStyle name="3_Anafim 2_דיווחים נוספים_1_פירוט אגח תשואה מעל 10% " xfId="2315"/>
    <cellStyle name="3_Anafim 2_דיווחים נוספים_2" xfId="2316"/>
    <cellStyle name="3_Anafim 2_דיווחים נוספים_4.4." xfId="2317"/>
    <cellStyle name="3_Anafim 2_דיווחים נוספים_4.4. 2" xfId="2318"/>
    <cellStyle name="3_Anafim 2_דיווחים נוספים_4.4. 2_דיווחים נוספים" xfId="2319"/>
    <cellStyle name="3_Anafim 2_דיווחים נוספים_4.4. 2_דיווחים נוספים_1" xfId="2320"/>
    <cellStyle name="3_Anafim 2_דיווחים נוספים_4.4. 2_דיווחים נוספים_פירוט אגח תשואה מעל 10% " xfId="2321"/>
    <cellStyle name="3_Anafim 2_דיווחים נוספים_4.4. 2_פירוט אגח תשואה מעל 10% " xfId="2322"/>
    <cellStyle name="3_Anafim 2_דיווחים נוספים_4.4._דיווחים נוספים" xfId="2323"/>
    <cellStyle name="3_Anafim 2_דיווחים נוספים_4.4._פירוט אגח תשואה מעל 10% " xfId="2324"/>
    <cellStyle name="3_Anafim 2_דיווחים נוספים_דיווחים נוספים" xfId="2325"/>
    <cellStyle name="3_Anafim 2_דיווחים נוספים_דיווחים נוספים 2" xfId="2326"/>
    <cellStyle name="3_Anafim 2_דיווחים נוספים_דיווחים נוספים 2_דיווחים נוספים" xfId="2327"/>
    <cellStyle name="3_Anafim 2_דיווחים נוספים_דיווחים נוספים 2_דיווחים נוספים_1" xfId="2328"/>
    <cellStyle name="3_Anafim 2_דיווחים נוספים_דיווחים נוספים 2_דיווחים נוספים_פירוט אגח תשואה מעל 10% " xfId="2329"/>
    <cellStyle name="3_Anafim 2_דיווחים נוספים_דיווחים נוספים 2_פירוט אגח תשואה מעל 10% " xfId="2330"/>
    <cellStyle name="3_Anafim 2_דיווחים נוספים_דיווחים נוספים_1" xfId="2331"/>
    <cellStyle name="3_Anafim 2_דיווחים נוספים_דיווחים נוספים_4.4." xfId="2332"/>
    <cellStyle name="3_Anafim 2_דיווחים נוספים_דיווחים נוספים_4.4. 2" xfId="2333"/>
    <cellStyle name="3_Anafim 2_דיווחים נוספים_דיווחים נוספים_4.4. 2_דיווחים נוספים" xfId="2334"/>
    <cellStyle name="3_Anafim 2_דיווחים נוספים_דיווחים נוספים_4.4. 2_דיווחים נוספים_1" xfId="2335"/>
    <cellStyle name="3_Anafim 2_דיווחים נוספים_דיווחים נוספים_4.4. 2_דיווחים נוספים_פירוט אגח תשואה מעל 10% " xfId="2336"/>
    <cellStyle name="3_Anafim 2_דיווחים נוספים_דיווחים נוספים_4.4. 2_פירוט אגח תשואה מעל 10% " xfId="2337"/>
    <cellStyle name="3_Anafim 2_דיווחים נוספים_דיווחים נוספים_4.4._דיווחים נוספים" xfId="2338"/>
    <cellStyle name="3_Anafim 2_דיווחים נוספים_דיווחים נוספים_4.4._פירוט אגח תשואה מעל 10% " xfId="2339"/>
    <cellStyle name="3_Anafim 2_דיווחים נוספים_דיווחים נוספים_דיווחים נוספים" xfId="2340"/>
    <cellStyle name="3_Anafim 2_דיווחים נוספים_דיווחים נוספים_פירוט אגח תשואה מעל 10% " xfId="2341"/>
    <cellStyle name="3_Anafim 2_דיווחים נוספים_פירוט אגח תשואה מעל 10% " xfId="2342"/>
    <cellStyle name="3_Anafim 2_עסקאות שאושרו וטרם בוצעו  " xfId="2343"/>
    <cellStyle name="3_Anafim 2_עסקאות שאושרו וטרם בוצעו   2" xfId="2344"/>
    <cellStyle name="3_Anafim 2_עסקאות שאושרו וטרם בוצעו   2_דיווחים נוספים" xfId="2345"/>
    <cellStyle name="3_Anafim 2_עסקאות שאושרו וטרם בוצעו   2_דיווחים נוספים_1" xfId="2346"/>
    <cellStyle name="3_Anafim 2_עסקאות שאושרו וטרם בוצעו   2_דיווחים נוספים_פירוט אגח תשואה מעל 10% " xfId="2347"/>
    <cellStyle name="3_Anafim 2_עסקאות שאושרו וטרם בוצעו   2_פירוט אגח תשואה מעל 10% " xfId="2348"/>
    <cellStyle name="3_Anafim 2_עסקאות שאושרו וטרם בוצעו  _דיווחים נוספים" xfId="2349"/>
    <cellStyle name="3_Anafim 2_עסקאות שאושרו וטרם בוצעו  _פירוט אגח תשואה מעל 10% " xfId="2350"/>
    <cellStyle name="3_Anafim 2_פירוט אגח תשואה מעל 10% " xfId="2351"/>
    <cellStyle name="3_Anafim 2_פירוט אגח תשואה מעל 10%  2" xfId="2352"/>
    <cellStyle name="3_Anafim 2_פירוט אגח תשואה מעל 10%  2_דיווחים נוספים" xfId="2353"/>
    <cellStyle name="3_Anafim 2_פירוט אגח תשואה מעל 10%  2_דיווחים נוספים_1" xfId="2354"/>
    <cellStyle name="3_Anafim 2_פירוט אגח תשואה מעל 10%  2_דיווחים נוספים_פירוט אגח תשואה מעל 10% " xfId="2355"/>
    <cellStyle name="3_Anafim 2_פירוט אגח תשואה מעל 10%  2_פירוט אגח תשואה מעל 10% " xfId="2356"/>
    <cellStyle name="3_Anafim 2_פירוט אגח תשואה מעל 10% _1" xfId="2357"/>
    <cellStyle name="3_Anafim 2_פירוט אגח תשואה מעל 10% _4.4." xfId="2358"/>
    <cellStyle name="3_Anafim 2_פירוט אגח תשואה מעל 10% _4.4. 2" xfId="2359"/>
    <cellStyle name="3_Anafim 2_פירוט אגח תשואה מעל 10% _4.4. 2_דיווחים נוספים" xfId="2360"/>
    <cellStyle name="3_Anafim 2_פירוט אגח תשואה מעל 10% _4.4. 2_דיווחים נוספים_1" xfId="2361"/>
    <cellStyle name="3_Anafim 2_פירוט אגח תשואה מעל 10% _4.4. 2_דיווחים נוספים_פירוט אגח תשואה מעל 10% " xfId="2362"/>
    <cellStyle name="3_Anafim 2_פירוט אגח תשואה מעל 10% _4.4. 2_פירוט אגח תשואה מעל 10% " xfId="2363"/>
    <cellStyle name="3_Anafim 2_פירוט אגח תשואה מעל 10% _4.4._דיווחים נוספים" xfId="2364"/>
    <cellStyle name="3_Anafim 2_פירוט אגח תשואה מעל 10% _4.4._פירוט אגח תשואה מעל 10% " xfId="2365"/>
    <cellStyle name="3_Anafim 2_פירוט אגח תשואה מעל 10% _דיווחים נוספים" xfId="2366"/>
    <cellStyle name="3_Anafim 2_פירוט אגח תשואה מעל 10% _דיווחים נוספים_1" xfId="2367"/>
    <cellStyle name="3_Anafim 2_פירוט אגח תשואה מעל 10% _דיווחים נוספים_פירוט אגח תשואה מעל 10% " xfId="2368"/>
    <cellStyle name="3_Anafim 2_פירוט אגח תשואה מעל 10% _פירוט אגח תשואה מעל 10% " xfId="2369"/>
    <cellStyle name="3_Anafim 3" xfId="2370"/>
    <cellStyle name="3_Anafim 3_דיווחים נוספים" xfId="2371"/>
    <cellStyle name="3_Anafim 3_דיווחים נוספים_1" xfId="2372"/>
    <cellStyle name="3_Anafim 3_דיווחים נוספים_פירוט אגח תשואה מעל 10% " xfId="2373"/>
    <cellStyle name="3_Anafim 3_פירוט אגח תשואה מעל 10% " xfId="2374"/>
    <cellStyle name="3_Anafim_4.4." xfId="2375"/>
    <cellStyle name="3_Anafim_4.4. 2" xfId="2376"/>
    <cellStyle name="3_Anafim_4.4. 2_דיווחים נוספים" xfId="2377"/>
    <cellStyle name="3_Anafim_4.4. 2_דיווחים נוספים_1" xfId="2378"/>
    <cellStyle name="3_Anafim_4.4. 2_דיווחים נוספים_פירוט אגח תשואה מעל 10% " xfId="2379"/>
    <cellStyle name="3_Anafim_4.4. 2_פירוט אגח תשואה מעל 10% " xfId="2380"/>
    <cellStyle name="3_Anafim_4.4._דיווחים נוספים" xfId="2381"/>
    <cellStyle name="3_Anafim_4.4._פירוט אגח תשואה מעל 10% " xfId="2382"/>
    <cellStyle name="3_Anafim_דיווחים נוספים" xfId="2383"/>
    <cellStyle name="3_Anafim_דיווחים נוספים 2" xfId="2384"/>
    <cellStyle name="3_Anafim_דיווחים נוספים 2_דיווחים נוספים" xfId="2385"/>
    <cellStyle name="3_Anafim_דיווחים נוספים 2_דיווחים נוספים_1" xfId="2386"/>
    <cellStyle name="3_Anafim_דיווחים נוספים 2_דיווחים נוספים_פירוט אגח תשואה מעל 10% " xfId="2387"/>
    <cellStyle name="3_Anafim_דיווחים נוספים 2_פירוט אגח תשואה מעל 10% " xfId="2388"/>
    <cellStyle name="3_Anafim_דיווחים נוספים_1" xfId="2389"/>
    <cellStyle name="3_Anafim_דיווחים נוספים_1 2" xfId="2390"/>
    <cellStyle name="3_Anafim_דיווחים נוספים_1 2_דיווחים נוספים" xfId="2391"/>
    <cellStyle name="3_Anafim_דיווחים נוספים_1 2_דיווחים נוספים_1" xfId="2392"/>
    <cellStyle name="3_Anafim_דיווחים נוספים_1 2_דיווחים נוספים_פירוט אגח תשואה מעל 10% " xfId="2393"/>
    <cellStyle name="3_Anafim_דיווחים נוספים_1 2_פירוט אגח תשואה מעל 10% " xfId="2394"/>
    <cellStyle name="3_Anafim_דיווחים נוספים_1_4.4." xfId="2395"/>
    <cellStyle name="3_Anafim_דיווחים נוספים_1_4.4. 2" xfId="2396"/>
    <cellStyle name="3_Anafim_דיווחים נוספים_1_4.4. 2_דיווחים נוספים" xfId="2397"/>
    <cellStyle name="3_Anafim_דיווחים נוספים_1_4.4. 2_דיווחים נוספים_1" xfId="2398"/>
    <cellStyle name="3_Anafim_דיווחים נוספים_1_4.4. 2_דיווחים נוספים_פירוט אגח תשואה מעל 10% " xfId="2399"/>
    <cellStyle name="3_Anafim_דיווחים נוספים_1_4.4. 2_פירוט אגח תשואה מעל 10% " xfId="2400"/>
    <cellStyle name="3_Anafim_דיווחים נוספים_1_4.4._דיווחים נוספים" xfId="2401"/>
    <cellStyle name="3_Anafim_דיווחים נוספים_1_4.4._פירוט אגח תשואה מעל 10% " xfId="2402"/>
    <cellStyle name="3_Anafim_דיווחים נוספים_1_דיווחים נוספים" xfId="2403"/>
    <cellStyle name="3_Anafim_דיווחים נוספים_1_דיווחים נוספים 2" xfId="2404"/>
    <cellStyle name="3_Anafim_דיווחים נוספים_1_דיווחים נוספים 2_דיווחים נוספים" xfId="2405"/>
    <cellStyle name="3_Anafim_דיווחים נוספים_1_דיווחים נוספים 2_דיווחים נוספים_1" xfId="2406"/>
    <cellStyle name="3_Anafim_דיווחים נוספים_1_דיווחים נוספים 2_דיווחים נוספים_פירוט אגח תשואה מעל 10% " xfId="2407"/>
    <cellStyle name="3_Anafim_דיווחים נוספים_1_דיווחים נוספים 2_פירוט אגח תשואה מעל 10% " xfId="2408"/>
    <cellStyle name="3_Anafim_דיווחים נוספים_1_דיווחים נוספים_1" xfId="2409"/>
    <cellStyle name="3_Anafim_דיווחים נוספים_1_דיווחים נוספים_4.4." xfId="2410"/>
    <cellStyle name="3_Anafim_דיווחים נוספים_1_דיווחים נוספים_4.4. 2" xfId="2411"/>
    <cellStyle name="3_Anafim_דיווחים נוספים_1_דיווחים נוספים_4.4. 2_דיווחים נוספים" xfId="2412"/>
    <cellStyle name="3_Anafim_דיווחים נוספים_1_דיווחים נוספים_4.4. 2_דיווחים נוספים_1" xfId="2413"/>
    <cellStyle name="3_Anafim_דיווחים נוספים_1_דיווחים נוספים_4.4. 2_דיווחים נוספים_פירוט אגח תשואה מעל 10% " xfId="2414"/>
    <cellStyle name="3_Anafim_דיווחים נוספים_1_דיווחים נוספים_4.4. 2_פירוט אגח תשואה מעל 10% " xfId="2415"/>
    <cellStyle name="3_Anafim_דיווחים נוספים_1_דיווחים נוספים_4.4._דיווחים נוספים" xfId="2416"/>
    <cellStyle name="3_Anafim_דיווחים נוספים_1_דיווחים נוספים_4.4._פירוט אגח תשואה מעל 10% " xfId="2417"/>
    <cellStyle name="3_Anafim_דיווחים נוספים_1_דיווחים נוספים_דיווחים נוספים" xfId="2418"/>
    <cellStyle name="3_Anafim_דיווחים נוספים_1_דיווחים נוספים_פירוט אגח תשואה מעל 10% " xfId="2419"/>
    <cellStyle name="3_Anafim_דיווחים נוספים_1_פירוט אגח תשואה מעל 10% " xfId="2420"/>
    <cellStyle name="3_Anafim_דיווחים נוספים_2" xfId="2421"/>
    <cellStyle name="3_Anafim_דיווחים נוספים_2 2" xfId="2422"/>
    <cellStyle name="3_Anafim_דיווחים נוספים_2 2_דיווחים נוספים" xfId="2423"/>
    <cellStyle name="3_Anafim_דיווחים נוספים_2 2_דיווחים נוספים_1" xfId="2424"/>
    <cellStyle name="3_Anafim_דיווחים נוספים_2 2_דיווחים נוספים_פירוט אגח תשואה מעל 10% " xfId="2425"/>
    <cellStyle name="3_Anafim_דיווחים נוספים_2 2_פירוט אגח תשואה מעל 10% " xfId="2426"/>
    <cellStyle name="3_Anafim_דיווחים נוספים_2_4.4." xfId="2427"/>
    <cellStyle name="3_Anafim_דיווחים נוספים_2_4.4. 2" xfId="2428"/>
    <cellStyle name="3_Anafim_דיווחים נוספים_2_4.4. 2_דיווחים נוספים" xfId="2429"/>
    <cellStyle name="3_Anafim_דיווחים נוספים_2_4.4. 2_דיווחים נוספים_1" xfId="2430"/>
    <cellStyle name="3_Anafim_דיווחים נוספים_2_4.4. 2_דיווחים נוספים_פירוט אגח תשואה מעל 10% " xfId="2431"/>
    <cellStyle name="3_Anafim_דיווחים נוספים_2_4.4. 2_פירוט אגח תשואה מעל 10% " xfId="2432"/>
    <cellStyle name="3_Anafim_דיווחים נוספים_2_4.4._דיווחים נוספים" xfId="2433"/>
    <cellStyle name="3_Anafim_דיווחים נוספים_2_4.4._פירוט אגח תשואה מעל 10% " xfId="2434"/>
    <cellStyle name="3_Anafim_דיווחים נוספים_2_דיווחים נוספים" xfId="2435"/>
    <cellStyle name="3_Anafim_דיווחים נוספים_2_פירוט אגח תשואה מעל 10% " xfId="2436"/>
    <cellStyle name="3_Anafim_דיווחים נוספים_3" xfId="2437"/>
    <cellStyle name="3_Anafim_דיווחים נוספים_4.4." xfId="2438"/>
    <cellStyle name="3_Anafim_דיווחים נוספים_4.4. 2" xfId="2439"/>
    <cellStyle name="3_Anafim_דיווחים נוספים_4.4. 2_דיווחים נוספים" xfId="2440"/>
    <cellStyle name="3_Anafim_דיווחים נוספים_4.4. 2_דיווחים נוספים_1" xfId="2441"/>
    <cellStyle name="3_Anafim_דיווחים נוספים_4.4. 2_דיווחים נוספים_פירוט אגח תשואה מעל 10% " xfId="2442"/>
    <cellStyle name="3_Anafim_דיווחים נוספים_4.4. 2_פירוט אגח תשואה מעל 10% " xfId="2443"/>
    <cellStyle name="3_Anafim_דיווחים נוספים_4.4._דיווחים נוספים" xfId="2444"/>
    <cellStyle name="3_Anafim_דיווחים נוספים_4.4._פירוט אגח תשואה מעל 10% " xfId="2445"/>
    <cellStyle name="3_Anafim_דיווחים נוספים_דיווחים נוספים" xfId="2446"/>
    <cellStyle name="3_Anafim_דיווחים נוספים_דיווחים נוספים 2" xfId="2447"/>
    <cellStyle name="3_Anafim_דיווחים נוספים_דיווחים נוספים 2_דיווחים נוספים" xfId="2448"/>
    <cellStyle name="3_Anafim_דיווחים נוספים_דיווחים נוספים 2_דיווחים נוספים_1" xfId="2449"/>
    <cellStyle name="3_Anafim_דיווחים נוספים_דיווחים נוספים 2_דיווחים נוספים_פירוט אגח תשואה מעל 10% " xfId="2450"/>
    <cellStyle name="3_Anafim_דיווחים נוספים_דיווחים נוספים 2_פירוט אגח תשואה מעל 10% " xfId="2451"/>
    <cellStyle name="3_Anafim_דיווחים נוספים_דיווחים נוספים_1" xfId="2452"/>
    <cellStyle name="3_Anafim_דיווחים נוספים_דיווחים נוספים_4.4." xfId="2453"/>
    <cellStyle name="3_Anafim_דיווחים נוספים_דיווחים נוספים_4.4. 2" xfId="2454"/>
    <cellStyle name="3_Anafim_דיווחים נוספים_דיווחים נוספים_4.4. 2_דיווחים נוספים" xfId="2455"/>
    <cellStyle name="3_Anafim_דיווחים נוספים_דיווחים נוספים_4.4. 2_דיווחים נוספים_1" xfId="2456"/>
    <cellStyle name="3_Anafim_דיווחים נוספים_דיווחים נוספים_4.4. 2_דיווחים נוספים_פירוט אגח תשואה מעל 10% " xfId="2457"/>
    <cellStyle name="3_Anafim_דיווחים נוספים_דיווחים נוספים_4.4. 2_פירוט אגח תשואה מעל 10% " xfId="2458"/>
    <cellStyle name="3_Anafim_דיווחים נוספים_דיווחים נוספים_4.4._דיווחים נוספים" xfId="2459"/>
    <cellStyle name="3_Anafim_דיווחים נוספים_דיווחים נוספים_4.4._פירוט אגח תשואה מעל 10% " xfId="2460"/>
    <cellStyle name="3_Anafim_דיווחים נוספים_דיווחים נוספים_דיווחים נוספים" xfId="2461"/>
    <cellStyle name="3_Anafim_דיווחים נוספים_דיווחים נוספים_פירוט אגח תשואה מעל 10% " xfId="2462"/>
    <cellStyle name="3_Anafim_דיווחים נוספים_פירוט אגח תשואה מעל 10% " xfId="2463"/>
    <cellStyle name="3_Anafim_הערות" xfId="2464"/>
    <cellStyle name="3_Anafim_הערות 2" xfId="2465"/>
    <cellStyle name="3_Anafim_הערות 2_דיווחים נוספים" xfId="2466"/>
    <cellStyle name="3_Anafim_הערות 2_דיווחים נוספים_1" xfId="2467"/>
    <cellStyle name="3_Anafim_הערות 2_דיווחים נוספים_פירוט אגח תשואה מעל 10% " xfId="2468"/>
    <cellStyle name="3_Anafim_הערות 2_פירוט אגח תשואה מעל 10% " xfId="2469"/>
    <cellStyle name="3_Anafim_הערות_4.4." xfId="2470"/>
    <cellStyle name="3_Anafim_הערות_4.4. 2" xfId="2471"/>
    <cellStyle name="3_Anafim_הערות_4.4. 2_דיווחים נוספים" xfId="2472"/>
    <cellStyle name="3_Anafim_הערות_4.4. 2_דיווחים נוספים_1" xfId="2473"/>
    <cellStyle name="3_Anafim_הערות_4.4. 2_דיווחים נוספים_פירוט אגח תשואה מעל 10% " xfId="2474"/>
    <cellStyle name="3_Anafim_הערות_4.4. 2_פירוט אגח תשואה מעל 10% " xfId="2475"/>
    <cellStyle name="3_Anafim_הערות_4.4._דיווחים נוספים" xfId="2476"/>
    <cellStyle name="3_Anafim_הערות_4.4._פירוט אגח תשואה מעל 10% " xfId="2477"/>
    <cellStyle name="3_Anafim_הערות_דיווחים נוספים" xfId="2478"/>
    <cellStyle name="3_Anafim_הערות_דיווחים נוספים_1" xfId="2479"/>
    <cellStyle name="3_Anafim_הערות_דיווחים נוספים_פירוט אגח תשואה מעל 10% " xfId="2480"/>
    <cellStyle name="3_Anafim_הערות_פירוט אגח תשואה מעל 10% " xfId="2481"/>
    <cellStyle name="3_Anafim_יתרת מסגרות אשראי לניצול " xfId="2482"/>
    <cellStyle name="3_Anafim_יתרת מסגרות אשראי לניצול  2" xfId="2483"/>
    <cellStyle name="3_Anafim_יתרת מסגרות אשראי לניצול  2_דיווחים נוספים" xfId="2484"/>
    <cellStyle name="3_Anafim_יתרת מסגרות אשראי לניצול  2_דיווחים נוספים_1" xfId="2485"/>
    <cellStyle name="3_Anafim_יתרת מסגרות אשראי לניצול  2_דיווחים נוספים_פירוט אגח תשואה מעל 10% " xfId="2486"/>
    <cellStyle name="3_Anafim_יתרת מסגרות אשראי לניצול  2_פירוט אגח תשואה מעל 10% " xfId="2487"/>
    <cellStyle name="3_Anafim_יתרת מסגרות אשראי לניצול _4.4." xfId="2488"/>
    <cellStyle name="3_Anafim_יתרת מסגרות אשראי לניצול _4.4. 2" xfId="2489"/>
    <cellStyle name="3_Anafim_יתרת מסגרות אשראי לניצול _4.4. 2_דיווחים נוספים" xfId="2490"/>
    <cellStyle name="3_Anafim_יתרת מסגרות אשראי לניצול _4.4. 2_דיווחים נוספים_1" xfId="2491"/>
    <cellStyle name="3_Anafim_יתרת מסגרות אשראי לניצול _4.4. 2_דיווחים נוספים_פירוט אגח תשואה מעל 10% " xfId="2492"/>
    <cellStyle name="3_Anafim_יתרת מסגרות אשראי לניצול _4.4. 2_פירוט אגח תשואה מעל 10% " xfId="2493"/>
    <cellStyle name="3_Anafim_יתרת מסגרות אשראי לניצול _4.4._דיווחים נוספים" xfId="2494"/>
    <cellStyle name="3_Anafim_יתרת מסגרות אשראי לניצול _4.4._פירוט אגח תשואה מעל 10% " xfId="2495"/>
    <cellStyle name="3_Anafim_יתרת מסגרות אשראי לניצול _דיווחים נוספים" xfId="2496"/>
    <cellStyle name="3_Anafim_יתרת מסגרות אשראי לניצול _דיווחים נוספים_1" xfId="2497"/>
    <cellStyle name="3_Anafim_יתרת מסגרות אשראי לניצול _דיווחים נוספים_פירוט אגח תשואה מעל 10% " xfId="2498"/>
    <cellStyle name="3_Anafim_יתרת מסגרות אשראי לניצול _פירוט אגח תשואה מעל 10% " xfId="2499"/>
    <cellStyle name="3_Anafim_עסקאות שאושרו וטרם בוצעו  " xfId="2500"/>
    <cellStyle name="3_Anafim_עסקאות שאושרו וטרם בוצעו   2" xfId="2501"/>
    <cellStyle name="3_Anafim_עסקאות שאושרו וטרם בוצעו   2_דיווחים נוספים" xfId="2502"/>
    <cellStyle name="3_Anafim_עסקאות שאושרו וטרם בוצעו   2_דיווחים נוספים_1" xfId="2503"/>
    <cellStyle name="3_Anafim_עסקאות שאושרו וטרם בוצעו   2_דיווחים נוספים_פירוט אגח תשואה מעל 10% " xfId="2504"/>
    <cellStyle name="3_Anafim_עסקאות שאושרו וטרם בוצעו   2_פירוט אגח תשואה מעל 10% " xfId="2505"/>
    <cellStyle name="3_Anafim_עסקאות שאושרו וטרם בוצעו  _1" xfId="2506"/>
    <cellStyle name="3_Anafim_עסקאות שאושרו וטרם בוצעו  _1 2" xfId="2507"/>
    <cellStyle name="3_Anafim_עסקאות שאושרו וטרם בוצעו  _1 2_דיווחים נוספים" xfId="2508"/>
    <cellStyle name="3_Anafim_עסקאות שאושרו וטרם בוצעו  _1 2_דיווחים נוספים_1" xfId="2509"/>
    <cellStyle name="3_Anafim_עסקאות שאושרו וטרם בוצעו  _1 2_דיווחים נוספים_פירוט אגח תשואה מעל 10% " xfId="2510"/>
    <cellStyle name="3_Anafim_עסקאות שאושרו וטרם בוצעו  _1 2_פירוט אגח תשואה מעל 10% " xfId="2511"/>
    <cellStyle name="3_Anafim_עסקאות שאושרו וטרם בוצעו  _1_דיווחים נוספים" xfId="2512"/>
    <cellStyle name="3_Anafim_עסקאות שאושרו וטרם בוצעו  _1_פירוט אגח תשואה מעל 10% " xfId="2513"/>
    <cellStyle name="3_Anafim_עסקאות שאושרו וטרם בוצעו  _4.4." xfId="2514"/>
    <cellStyle name="3_Anafim_עסקאות שאושרו וטרם בוצעו  _4.4. 2" xfId="2515"/>
    <cellStyle name="3_Anafim_עסקאות שאושרו וטרם בוצעו  _4.4. 2_דיווחים נוספים" xfId="2516"/>
    <cellStyle name="3_Anafim_עסקאות שאושרו וטרם בוצעו  _4.4. 2_דיווחים נוספים_1" xfId="2517"/>
    <cellStyle name="3_Anafim_עסקאות שאושרו וטרם בוצעו  _4.4. 2_דיווחים נוספים_פירוט אגח תשואה מעל 10% " xfId="2518"/>
    <cellStyle name="3_Anafim_עסקאות שאושרו וטרם בוצעו  _4.4. 2_פירוט אגח תשואה מעל 10% " xfId="2519"/>
    <cellStyle name="3_Anafim_עסקאות שאושרו וטרם בוצעו  _4.4._דיווחים נוספים" xfId="2520"/>
    <cellStyle name="3_Anafim_עסקאות שאושרו וטרם בוצעו  _4.4._פירוט אגח תשואה מעל 10% " xfId="2521"/>
    <cellStyle name="3_Anafim_עסקאות שאושרו וטרם בוצעו  _דיווחים נוספים" xfId="2522"/>
    <cellStyle name="3_Anafim_עסקאות שאושרו וטרם בוצעו  _דיווחים נוספים_1" xfId="2523"/>
    <cellStyle name="3_Anafim_עסקאות שאושרו וטרם בוצעו  _דיווחים נוספים_פירוט אגח תשואה מעל 10% " xfId="2524"/>
    <cellStyle name="3_Anafim_עסקאות שאושרו וטרם בוצעו  _פירוט אגח תשואה מעל 10% " xfId="2525"/>
    <cellStyle name="3_Anafim_פירוט אגח תשואה מעל 10% " xfId="2526"/>
    <cellStyle name="3_Anafim_פירוט אגח תשואה מעל 10%  2" xfId="2527"/>
    <cellStyle name="3_Anafim_פירוט אגח תשואה מעל 10%  2_דיווחים נוספים" xfId="2528"/>
    <cellStyle name="3_Anafim_פירוט אגח תשואה מעל 10%  2_דיווחים נוספים_1" xfId="2529"/>
    <cellStyle name="3_Anafim_פירוט אגח תשואה מעל 10%  2_דיווחים נוספים_פירוט אגח תשואה מעל 10% " xfId="2530"/>
    <cellStyle name="3_Anafim_פירוט אגח תשואה מעל 10%  2_פירוט אגח תשואה מעל 10% " xfId="2531"/>
    <cellStyle name="3_Anafim_פירוט אגח תשואה מעל 10% _1" xfId="2532"/>
    <cellStyle name="3_Anafim_פירוט אגח תשואה מעל 10% _4.4." xfId="2533"/>
    <cellStyle name="3_Anafim_פירוט אגח תשואה מעל 10% _4.4. 2" xfId="2534"/>
    <cellStyle name="3_Anafim_פירוט אגח תשואה מעל 10% _4.4. 2_דיווחים נוספים" xfId="2535"/>
    <cellStyle name="3_Anafim_פירוט אגח תשואה מעל 10% _4.4. 2_דיווחים נוספים_1" xfId="2536"/>
    <cellStyle name="3_Anafim_פירוט אגח תשואה מעל 10% _4.4. 2_דיווחים נוספים_פירוט אגח תשואה מעל 10% " xfId="2537"/>
    <cellStyle name="3_Anafim_פירוט אגח תשואה מעל 10% _4.4. 2_פירוט אגח תשואה מעל 10% " xfId="2538"/>
    <cellStyle name="3_Anafim_פירוט אגח תשואה מעל 10% _4.4._דיווחים נוספים" xfId="2539"/>
    <cellStyle name="3_Anafim_פירוט אגח תשואה מעל 10% _4.4._פירוט אגח תשואה מעל 10% " xfId="2540"/>
    <cellStyle name="3_Anafim_פירוט אגח תשואה מעל 10% _דיווחים נוספים" xfId="2541"/>
    <cellStyle name="3_Anafim_פירוט אגח תשואה מעל 10% _דיווחים נוספים_1" xfId="2542"/>
    <cellStyle name="3_Anafim_פירוט אגח תשואה מעל 10% _דיווחים נוספים_פירוט אגח תשואה מעל 10% " xfId="2543"/>
    <cellStyle name="3_Anafim_פירוט אגח תשואה מעל 10% _פירוט אגח תשואה מעל 10% " xfId="2544"/>
    <cellStyle name="3_אחזקות בעלי ענין -DATA - ערכים" xfId="14691"/>
    <cellStyle name="3_דיווחים נוספים" xfId="2545"/>
    <cellStyle name="3_דיווחים נוספים 2" xfId="2546"/>
    <cellStyle name="3_דיווחים נוספים 2_דיווחים נוספים" xfId="2547"/>
    <cellStyle name="3_דיווחים נוספים 2_דיווחים נוספים_1" xfId="2548"/>
    <cellStyle name="3_דיווחים נוספים 2_דיווחים נוספים_פירוט אגח תשואה מעל 10% " xfId="2549"/>
    <cellStyle name="3_דיווחים נוספים 2_פירוט אגח תשואה מעל 10% " xfId="2550"/>
    <cellStyle name="3_דיווחים נוספים_1" xfId="2551"/>
    <cellStyle name="3_דיווחים נוספים_1 2" xfId="2552"/>
    <cellStyle name="3_דיווחים נוספים_1 2_דיווחים נוספים" xfId="2553"/>
    <cellStyle name="3_דיווחים נוספים_1 2_דיווחים נוספים_1" xfId="2554"/>
    <cellStyle name="3_דיווחים נוספים_1 2_דיווחים נוספים_פירוט אגח תשואה מעל 10% " xfId="2555"/>
    <cellStyle name="3_דיווחים נוספים_1 2_פירוט אגח תשואה מעל 10% " xfId="2556"/>
    <cellStyle name="3_דיווחים נוספים_1_4.4." xfId="2557"/>
    <cellStyle name="3_דיווחים נוספים_1_4.4. 2" xfId="2558"/>
    <cellStyle name="3_דיווחים נוספים_1_4.4. 2_דיווחים נוספים" xfId="2559"/>
    <cellStyle name="3_דיווחים נוספים_1_4.4. 2_דיווחים נוספים_1" xfId="2560"/>
    <cellStyle name="3_דיווחים נוספים_1_4.4. 2_דיווחים נוספים_פירוט אגח תשואה מעל 10% " xfId="2561"/>
    <cellStyle name="3_דיווחים נוספים_1_4.4. 2_פירוט אגח תשואה מעל 10% " xfId="2562"/>
    <cellStyle name="3_דיווחים נוספים_1_4.4._דיווחים נוספים" xfId="2563"/>
    <cellStyle name="3_דיווחים נוספים_1_4.4._פירוט אגח תשואה מעל 10% " xfId="2564"/>
    <cellStyle name="3_דיווחים נוספים_1_דיווחים נוספים" xfId="2565"/>
    <cellStyle name="3_דיווחים נוספים_1_דיווחים נוספים 2" xfId="2566"/>
    <cellStyle name="3_דיווחים נוספים_1_דיווחים נוספים 2_דיווחים נוספים" xfId="2567"/>
    <cellStyle name="3_דיווחים נוספים_1_דיווחים נוספים 2_דיווחים נוספים_1" xfId="2568"/>
    <cellStyle name="3_דיווחים נוספים_1_דיווחים נוספים 2_דיווחים נוספים_פירוט אגח תשואה מעל 10% " xfId="2569"/>
    <cellStyle name="3_דיווחים נוספים_1_דיווחים נוספים 2_פירוט אגח תשואה מעל 10% " xfId="2570"/>
    <cellStyle name="3_דיווחים נוספים_1_דיווחים נוספים_1" xfId="2571"/>
    <cellStyle name="3_דיווחים נוספים_1_דיווחים נוספים_4.4." xfId="2572"/>
    <cellStyle name="3_דיווחים נוספים_1_דיווחים נוספים_4.4. 2" xfId="2573"/>
    <cellStyle name="3_דיווחים נוספים_1_דיווחים נוספים_4.4. 2_דיווחים נוספים" xfId="2574"/>
    <cellStyle name="3_דיווחים נוספים_1_דיווחים נוספים_4.4. 2_דיווחים נוספים_1" xfId="2575"/>
    <cellStyle name="3_דיווחים נוספים_1_דיווחים נוספים_4.4. 2_דיווחים נוספים_פירוט אגח תשואה מעל 10% " xfId="2576"/>
    <cellStyle name="3_דיווחים נוספים_1_דיווחים נוספים_4.4. 2_פירוט אגח תשואה מעל 10% " xfId="2577"/>
    <cellStyle name="3_דיווחים נוספים_1_דיווחים נוספים_4.4._דיווחים נוספים" xfId="2578"/>
    <cellStyle name="3_דיווחים נוספים_1_דיווחים נוספים_4.4._פירוט אגח תשואה מעל 10% " xfId="2579"/>
    <cellStyle name="3_דיווחים נוספים_1_דיווחים נוספים_דיווחים נוספים" xfId="2580"/>
    <cellStyle name="3_דיווחים נוספים_1_דיווחים נוספים_פירוט אגח תשואה מעל 10% " xfId="2581"/>
    <cellStyle name="3_דיווחים נוספים_1_פירוט אגח תשואה מעל 10% " xfId="2582"/>
    <cellStyle name="3_דיווחים נוספים_2" xfId="2583"/>
    <cellStyle name="3_דיווחים נוספים_2 2" xfId="2584"/>
    <cellStyle name="3_דיווחים נוספים_2 2_דיווחים נוספים" xfId="2585"/>
    <cellStyle name="3_דיווחים נוספים_2 2_דיווחים נוספים_1" xfId="2586"/>
    <cellStyle name="3_דיווחים נוספים_2 2_דיווחים נוספים_פירוט אגח תשואה מעל 10% " xfId="2587"/>
    <cellStyle name="3_דיווחים נוספים_2 2_פירוט אגח תשואה מעל 10% " xfId="2588"/>
    <cellStyle name="3_דיווחים נוספים_2_4.4." xfId="2589"/>
    <cellStyle name="3_דיווחים נוספים_2_4.4. 2" xfId="2590"/>
    <cellStyle name="3_דיווחים נוספים_2_4.4. 2_דיווחים נוספים" xfId="2591"/>
    <cellStyle name="3_דיווחים נוספים_2_4.4. 2_דיווחים נוספים_1" xfId="2592"/>
    <cellStyle name="3_דיווחים נוספים_2_4.4. 2_דיווחים נוספים_פירוט אגח תשואה מעל 10% " xfId="2593"/>
    <cellStyle name="3_דיווחים נוספים_2_4.4. 2_פירוט אגח תשואה מעל 10% " xfId="2594"/>
    <cellStyle name="3_דיווחים נוספים_2_4.4._דיווחים נוספים" xfId="2595"/>
    <cellStyle name="3_דיווחים נוספים_2_4.4._פירוט אגח תשואה מעל 10% " xfId="2596"/>
    <cellStyle name="3_דיווחים נוספים_2_דיווחים נוספים" xfId="2597"/>
    <cellStyle name="3_דיווחים נוספים_2_פירוט אגח תשואה מעל 10% " xfId="2598"/>
    <cellStyle name="3_דיווחים נוספים_3" xfId="2599"/>
    <cellStyle name="3_דיווחים נוספים_4.4." xfId="2600"/>
    <cellStyle name="3_דיווחים נוספים_4.4. 2" xfId="2601"/>
    <cellStyle name="3_דיווחים נוספים_4.4. 2_דיווחים נוספים" xfId="2602"/>
    <cellStyle name="3_דיווחים נוספים_4.4. 2_דיווחים נוספים_1" xfId="2603"/>
    <cellStyle name="3_דיווחים נוספים_4.4. 2_דיווחים נוספים_פירוט אגח תשואה מעל 10% " xfId="2604"/>
    <cellStyle name="3_דיווחים נוספים_4.4. 2_פירוט אגח תשואה מעל 10% " xfId="2605"/>
    <cellStyle name="3_דיווחים נוספים_4.4._דיווחים נוספים" xfId="2606"/>
    <cellStyle name="3_דיווחים נוספים_4.4._פירוט אגח תשואה מעל 10% " xfId="2607"/>
    <cellStyle name="3_דיווחים נוספים_דיווחים נוספים" xfId="2608"/>
    <cellStyle name="3_דיווחים נוספים_דיווחים נוספים 2" xfId="2609"/>
    <cellStyle name="3_דיווחים נוספים_דיווחים נוספים 2_דיווחים נוספים" xfId="2610"/>
    <cellStyle name="3_דיווחים נוספים_דיווחים נוספים 2_דיווחים נוספים_1" xfId="2611"/>
    <cellStyle name="3_דיווחים נוספים_דיווחים נוספים 2_דיווחים נוספים_פירוט אגח תשואה מעל 10% " xfId="2612"/>
    <cellStyle name="3_דיווחים נוספים_דיווחים נוספים 2_פירוט אגח תשואה מעל 10% " xfId="2613"/>
    <cellStyle name="3_דיווחים נוספים_דיווחים נוספים_1" xfId="2614"/>
    <cellStyle name="3_דיווחים נוספים_דיווחים נוספים_4.4." xfId="2615"/>
    <cellStyle name="3_דיווחים נוספים_דיווחים נוספים_4.4. 2" xfId="2616"/>
    <cellStyle name="3_דיווחים נוספים_דיווחים נוספים_4.4. 2_דיווחים נוספים" xfId="2617"/>
    <cellStyle name="3_דיווחים נוספים_דיווחים נוספים_4.4. 2_דיווחים נוספים_1" xfId="2618"/>
    <cellStyle name="3_דיווחים נוספים_דיווחים נוספים_4.4. 2_דיווחים נוספים_פירוט אגח תשואה מעל 10% " xfId="2619"/>
    <cellStyle name="3_דיווחים נוספים_דיווחים נוספים_4.4. 2_פירוט אגח תשואה מעל 10% " xfId="2620"/>
    <cellStyle name="3_דיווחים נוספים_דיווחים נוספים_4.4._דיווחים נוספים" xfId="2621"/>
    <cellStyle name="3_דיווחים נוספים_דיווחים נוספים_4.4._פירוט אגח תשואה מעל 10% " xfId="2622"/>
    <cellStyle name="3_דיווחים נוספים_דיווחים נוספים_דיווחים נוספים" xfId="2623"/>
    <cellStyle name="3_דיווחים נוספים_דיווחים נוספים_פירוט אגח תשואה מעל 10% " xfId="2624"/>
    <cellStyle name="3_דיווחים נוספים_פירוט אגח תשואה מעל 10% " xfId="2625"/>
    <cellStyle name="3_הערות" xfId="2626"/>
    <cellStyle name="3_הערות 2" xfId="2627"/>
    <cellStyle name="3_הערות 2_דיווחים נוספים" xfId="2628"/>
    <cellStyle name="3_הערות 2_דיווחים נוספים_1" xfId="2629"/>
    <cellStyle name="3_הערות 2_דיווחים נוספים_פירוט אגח תשואה מעל 10% " xfId="2630"/>
    <cellStyle name="3_הערות 2_פירוט אגח תשואה מעל 10% " xfId="2631"/>
    <cellStyle name="3_הערות_4.4." xfId="2632"/>
    <cellStyle name="3_הערות_4.4. 2" xfId="2633"/>
    <cellStyle name="3_הערות_4.4. 2_דיווחים נוספים" xfId="2634"/>
    <cellStyle name="3_הערות_4.4. 2_דיווחים נוספים_1" xfId="2635"/>
    <cellStyle name="3_הערות_4.4. 2_דיווחים נוספים_פירוט אגח תשואה מעל 10% " xfId="2636"/>
    <cellStyle name="3_הערות_4.4. 2_פירוט אגח תשואה מעל 10% " xfId="2637"/>
    <cellStyle name="3_הערות_4.4._דיווחים נוספים" xfId="2638"/>
    <cellStyle name="3_הערות_4.4._פירוט אגח תשואה מעל 10% " xfId="2639"/>
    <cellStyle name="3_הערות_דיווחים נוספים" xfId="2640"/>
    <cellStyle name="3_הערות_דיווחים נוספים_1" xfId="2641"/>
    <cellStyle name="3_הערות_דיווחים נוספים_פירוט אגח תשואה מעל 10% " xfId="2642"/>
    <cellStyle name="3_הערות_פירוט אגח תשואה מעל 10% " xfId="2643"/>
    <cellStyle name="3_יתרת מסגרות אשראי לניצול " xfId="2644"/>
    <cellStyle name="3_יתרת מסגרות אשראי לניצול  2" xfId="2645"/>
    <cellStyle name="3_יתרת מסגרות אשראי לניצול  2_דיווחים נוספים" xfId="2646"/>
    <cellStyle name="3_יתרת מסגרות אשראי לניצול  2_דיווחים נוספים_1" xfId="2647"/>
    <cellStyle name="3_יתרת מסגרות אשראי לניצול  2_דיווחים נוספים_פירוט אגח תשואה מעל 10% " xfId="2648"/>
    <cellStyle name="3_יתרת מסגרות אשראי לניצול  2_פירוט אגח תשואה מעל 10% " xfId="2649"/>
    <cellStyle name="3_יתרת מסגרות אשראי לניצול _4.4." xfId="2650"/>
    <cellStyle name="3_יתרת מסגרות אשראי לניצול _4.4. 2" xfId="2651"/>
    <cellStyle name="3_יתרת מסגרות אשראי לניצול _4.4. 2_דיווחים נוספים" xfId="2652"/>
    <cellStyle name="3_יתרת מסגרות אשראי לניצול _4.4. 2_דיווחים נוספים_1" xfId="2653"/>
    <cellStyle name="3_יתרת מסגרות אשראי לניצול _4.4. 2_דיווחים נוספים_פירוט אגח תשואה מעל 10% " xfId="2654"/>
    <cellStyle name="3_יתרת מסגרות אשראי לניצול _4.4. 2_פירוט אגח תשואה מעל 10% " xfId="2655"/>
    <cellStyle name="3_יתרת מסגרות אשראי לניצול _4.4._דיווחים נוספים" xfId="2656"/>
    <cellStyle name="3_יתרת מסגרות אשראי לניצול _4.4._פירוט אגח תשואה מעל 10% " xfId="2657"/>
    <cellStyle name="3_יתרת מסגרות אשראי לניצול _דיווחים נוספים" xfId="2658"/>
    <cellStyle name="3_יתרת מסגרות אשראי לניצול _דיווחים נוספים_1" xfId="2659"/>
    <cellStyle name="3_יתרת מסגרות אשראי לניצול _דיווחים נוספים_פירוט אגח תשואה מעל 10% " xfId="2660"/>
    <cellStyle name="3_יתרת מסגרות אשראי לניצול _פירוט אגח תשואה מעל 10% " xfId="2661"/>
    <cellStyle name="3_משקל בתא100" xfId="2662"/>
    <cellStyle name="3_משקל בתא100 2" xfId="2663"/>
    <cellStyle name="3_משקל בתא100 2 2" xfId="2664"/>
    <cellStyle name="3_משקל בתא100 2 2_דיווחים נוספים" xfId="2665"/>
    <cellStyle name="3_משקל בתא100 2 2_דיווחים נוספים_1" xfId="2666"/>
    <cellStyle name="3_משקל בתא100 2 2_דיווחים נוספים_פירוט אגח תשואה מעל 10% " xfId="2667"/>
    <cellStyle name="3_משקל בתא100 2 2_פירוט אגח תשואה מעל 10% " xfId="2668"/>
    <cellStyle name="3_משקל בתא100 2_4.4." xfId="2669"/>
    <cellStyle name="3_משקל בתא100 2_4.4. 2" xfId="2670"/>
    <cellStyle name="3_משקל בתא100 2_4.4. 2_דיווחים נוספים" xfId="2671"/>
    <cellStyle name="3_משקל בתא100 2_4.4. 2_דיווחים נוספים_1" xfId="2672"/>
    <cellStyle name="3_משקל בתא100 2_4.4. 2_דיווחים נוספים_פירוט אגח תשואה מעל 10% " xfId="2673"/>
    <cellStyle name="3_משקל בתא100 2_4.4. 2_פירוט אגח תשואה מעל 10% " xfId="2674"/>
    <cellStyle name="3_משקל בתא100 2_4.4._דיווחים נוספים" xfId="2675"/>
    <cellStyle name="3_משקל בתא100 2_4.4._פירוט אגח תשואה מעל 10% " xfId="2676"/>
    <cellStyle name="3_משקל בתא100 2_דיווחים נוספים" xfId="2677"/>
    <cellStyle name="3_משקל בתא100 2_דיווחים נוספים 2" xfId="2678"/>
    <cellStyle name="3_משקל בתא100 2_דיווחים נוספים 2_דיווחים נוספים" xfId="2679"/>
    <cellStyle name="3_משקל בתא100 2_דיווחים נוספים 2_דיווחים נוספים_1" xfId="2680"/>
    <cellStyle name="3_משקל בתא100 2_דיווחים נוספים 2_דיווחים נוספים_פירוט אגח תשואה מעל 10% " xfId="2681"/>
    <cellStyle name="3_משקל בתא100 2_דיווחים נוספים 2_פירוט אגח תשואה מעל 10% " xfId="2682"/>
    <cellStyle name="3_משקל בתא100 2_דיווחים נוספים_1" xfId="2683"/>
    <cellStyle name="3_משקל בתא100 2_דיווחים נוספים_1 2" xfId="2684"/>
    <cellStyle name="3_משקל בתא100 2_דיווחים נוספים_1 2_דיווחים נוספים" xfId="2685"/>
    <cellStyle name="3_משקל בתא100 2_דיווחים נוספים_1 2_דיווחים נוספים_1" xfId="2686"/>
    <cellStyle name="3_משקל בתא100 2_דיווחים נוספים_1 2_דיווחים נוספים_פירוט אגח תשואה מעל 10% " xfId="2687"/>
    <cellStyle name="3_משקל בתא100 2_דיווחים נוספים_1 2_פירוט אגח תשואה מעל 10% " xfId="2688"/>
    <cellStyle name="3_משקל בתא100 2_דיווחים נוספים_1_4.4." xfId="2689"/>
    <cellStyle name="3_משקל בתא100 2_דיווחים נוספים_1_4.4. 2" xfId="2690"/>
    <cellStyle name="3_משקל בתא100 2_דיווחים נוספים_1_4.4. 2_דיווחים נוספים" xfId="2691"/>
    <cellStyle name="3_משקל בתא100 2_דיווחים נוספים_1_4.4. 2_דיווחים נוספים_1" xfId="2692"/>
    <cellStyle name="3_משקל בתא100 2_דיווחים נוספים_1_4.4. 2_דיווחים נוספים_פירוט אגח תשואה מעל 10% " xfId="2693"/>
    <cellStyle name="3_משקל בתא100 2_דיווחים נוספים_1_4.4. 2_פירוט אגח תשואה מעל 10% " xfId="2694"/>
    <cellStyle name="3_משקל בתא100 2_דיווחים נוספים_1_4.4._דיווחים נוספים" xfId="2695"/>
    <cellStyle name="3_משקל בתא100 2_דיווחים נוספים_1_4.4._פירוט אגח תשואה מעל 10% " xfId="2696"/>
    <cellStyle name="3_משקל בתא100 2_דיווחים נוספים_1_דיווחים נוספים" xfId="2697"/>
    <cellStyle name="3_משקל בתא100 2_דיווחים נוספים_1_פירוט אגח תשואה מעל 10% " xfId="2698"/>
    <cellStyle name="3_משקל בתא100 2_דיווחים נוספים_2" xfId="2699"/>
    <cellStyle name="3_משקל בתא100 2_דיווחים נוספים_4.4." xfId="2700"/>
    <cellStyle name="3_משקל בתא100 2_דיווחים נוספים_4.4. 2" xfId="2701"/>
    <cellStyle name="3_משקל בתא100 2_דיווחים נוספים_4.4. 2_דיווחים נוספים" xfId="2702"/>
    <cellStyle name="3_משקל בתא100 2_דיווחים נוספים_4.4. 2_דיווחים נוספים_1" xfId="2703"/>
    <cellStyle name="3_משקל בתא100 2_דיווחים נוספים_4.4. 2_דיווחים נוספים_פירוט אגח תשואה מעל 10% " xfId="2704"/>
    <cellStyle name="3_משקל בתא100 2_דיווחים נוספים_4.4. 2_פירוט אגח תשואה מעל 10% " xfId="2705"/>
    <cellStyle name="3_משקל בתא100 2_דיווחים נוספים_4.4._דיווחים נוספים" xfId="2706"/>
    <cellStyle name="3_משקל בתא100 2_דיווחים נוספים_4.4._פירוט אגח תשואה מעל 10% " xfId="2707"/>
    <cellStyle name="3_משקל בתא100 2_דיווחים נוספים_דיווחים נוספים" xfId="2708"/>
    <cellStyle name="3_משקל בתא100 2_דיווחים נוספים_דיווחים נוספים 2" xfId="2709"/>
    <cellStyle name="3_משקל בתא100 2_דיווחים נוספים_דיווחים נוספים 2_דיווחים נוספים" xfId="2710"/>
    <cellStyle name="3_משקל בתא100 2_דיווחים נוספים_דיווחים נוספים 2_דיווחים נוספים_1" xfId="2711"/>
    <cellStyle name="3_משקל בתא100 2_דיווחים נוספים_דיווחים נוספים 2_דיווחים נוספים_פירוט אגח תשואה מעל 10% " xfId="2712"/>
    <cellStyle name="3_משקל בתא100 2_דיווחים נוספים_דיווחים נוספים 2_פירוט אגח תשואה מעל 10% " xfId="2713"/>
    <cellStyle name="3_משקל בתא100 2_דיווחים נוספים_דיווחים נוספים_1" xfId="2714"/>
    <cellStyle name="3_משקל בתא100 2_דיווחים נוספים_דיווחים נוספים_4.4." xfId="2715"/>
    <cellStyle name="3_משקל בתא100 2_דיווחים נוספים_דיווחים נוספים_4.4. 2" xfId="2716"/>
    <cellStyle name="3_משקל בתא100 2_דיווחים נוספים_דיווחים נוספים_4.4. 2_דיווחים נוספים" xfId="2717"/>
    <cellStyle name="3_משקל בתא100 2_דיווחים נוספים_דיווחים נוספים_4.4. 2_דיווחים נוספים_1" xfId="2718"/>
    <cellStyle name="3_משקל בתא100 2_דיווחים נוספים_דיווחים נוספים_4.4. 2_דיווחים נוספים_פירוט אגח תשואה מעל 10% " xfId="2719"/>
    <cellStyle name="3_משקל בתא100 2_דיווחים נוספים_דיווחים נוספים_4.4. 2_פירוט אגח תשואה מעל 10% " xfId="2720"/>
    <cellStyle name="3_משקל בתא100 2_דיווחים נוספים_דיווחים נוספים_4.4._דיווחים נוספים" xfId="2721"/>
    <cellStyle name="3_משקל בתא100 2_דיווחים נוספים_דיווחים נוספים_4.4._פירוט אגח תשואה מעל 10% " xfId="2722"/>
    <cellStyle name="3_משקל בתא100 2_דיווחים נוספים_דיווחים נוספים_דיווחים נוספים" xfId="2723"/>
    <cellStyle name="3_משקל בתא100 2_דיווחים נוספים_דיווחים נוספים_פירוט אגח תשואה מעל 10% " xfId="2724"/>
    <cellStyle name="3_משקל בתא100 2_דיווחים נוספים_פירוט אגח תשואה מעל 10% " xfId="2725"/>
    <cellStyle name="3_משקל בתא100 2_עסקאות שאושרו וטרם בוצעו  " xfId="2726"/>
    <cellStyle name="3_משקל בתא100 2_עסקאות שאושרו וטרם בוצעו   2" xfId="2727"/>
    <cellStyle name="3_משקל בתא100 2_עסקאות שאושרו וטרם בוצעו   2_דיווחים נוספים" xfId="2728"/>
    <cellStyle name="3_משקל בתא100 2_עסקאות שאושרו וטרם בוצעו   2_דיווחים נוספים_1" xfId="2729"/>
    <cellStyle name="3_משקל בתא100 2_עסקאות שאושרו וטרם בוצעו   2_דיווחים נוספים_פירוט אגח תשואה מעל 10% " xfId="2730"/>
    <cellStyle name="3_משקל בתא100 2_עסקאות שאושרו וטרם בוצעו   2_פירוט אגח תשואה מעל 10% " xfId="2731"/>
    <cellStyle name="3_משקל בתא100 2_עסקאות שאושרו וטרם בוצעו  _דיווחים נוספים" xfId="2732"/>
    <cellStyle name="3_משקל בתא100 2_עסקאות שאושרו וטרם בוצעו  _פירוט אגח תשואה מעל 10% " xfId="2733"/>
    <cellStyle name="3_משקל בתא100 2_פירוט אגח תשואה מעל 10% " xfId="2734"/>
    <cellStyle name="3_משקל בתא100 2_פירוט אגח תשואה מעל 10%  2" xfId="2735"/>
    <cellStyle name="3_משקל בתא100 2_פירוט אגח תשואה מעל 10%  2_דיווחים נוספים" xfId="2736"/>
    <cellStyle name="3_משקל בתא100 2_פירוט אגח תשואה מעל 10%  2_דיווחים נוספים_1" xfId="2737"/>
    <cellStyle name="3_משקל בתא100 2_פירוט אגח תשואה מעל 10%  2_דיווחים נוספים_פירוט אגח תשואה מעל 10% " xfId="2738"/>
    <cellStyle name="3_משקל בתא100 2_פירוט אגח תשואה מעל 10%  2_פירוט אגח תשואה מעל 10% " xfId="2739"/>
    <cellStyle name="3_משקל בתא100 2_פירוט אגח תשואה מעל 10% _1" xfId="2740"/>
    <cellStyle name="3_משקל בתא100 2_פירוט אגח תשואה מעל 10% _4.4." xfId="2741"/>
    <cellStyle name="3_משקל בתא100 2_פירוט אגח תשואה מעל 10% _4.4. 2" xfId="2742"/>
    <cellStyle name="3_משקל בתא100 2_פירוט אגח תשואה מעל 10% _4.4. 2_דיווחים נוספים" xfId="2743"/>
    <cellStyle name="3_משקל בתא100 2_פירוט אגח תשואה מעל 10% _4.4. 2_דיווחים נוספים_1" xfId="2744"/>
    <cellStyle name="3_משקל בתא100 2_פירוט אגח תשואה מעל 10% _4.4. 2_דיווחים נוספים_פירוט אגח תשואה מעל 10% " xfId="2745"/>
    <cellStyle name="3_משקל בתא100 2_פירוט אגח תשואה מעל 10% _4.4. 2_פירוט אגח תשואה מעל 10% " xfId="2746"/>
    <cellStyle name="3_משקל בתא100 2_פירוט אגח תשואה מעל 10% _4.4._דיווחים נוספים" xfId="2747"/>
    <cellStyle name="3_משקל בתא100 2_פירוט אגח תשואה מעל 10% _4.4._פירוט אגח תשואה מעל 10% " xfId="2748"/>
    <cellStyle name="3_משקל בתא100 2_פירוט אגח תשואה מעל 10% _דיווחים נוספים" xfId="2749"/>
    <cellStyle name="3_משקל בתא100 2_פירוט אגח תשואה מעל 10% _דיווחים נוספים_1" xfId="2750"/>
    <cellStyle name="3_משקל בתא100 2_פירוט אגח תשואה מעל 10% _דיווחים נוספים_פירוט אגח תשואה מעל 10% " xfId="2751"/>
    <cellStyle name="3_משקל בתא100 2_פירוט אגח תשואה מעל 10% _פירוט אגח תשואה מעל 10% " xfId="2752"/>
    <cellStyle name="3_משקל בתא100 3" xfId="2753"/>
    <cellStyle name="3_משקל בתא100 3_דיווחים נוספים" xfId="2754"/>
    <cellStyle name="3_משקל בתא100 3_דיווחים נוספים_1" xfId="2755"/>
    <cellStyle name="3_משקל בתא100 3_דיווחים נוספים_פירוט אגח תשואה מעל 10% " xfId="2756"/>
    <cellStyle name="3_משקל בתא100 3_פירוט אגח תשואה מעל 10% " xfId="2757"/>
    <cellStyle name="3_משקל בתא100_4.4." xfId="2758"/>
    <cellStyle name="3_משקל בתא100_4.4. 2" xfId="2759"/>
    <cellStyle name="3_משקל בתא100_4.4. 2_דיווחים נוספים" xfId="2760"/>
    <cellStyle name="3_משקל בתא100_4.4. 2_דיווחים נוספים_1" xfId="2761"/>
    <cellStyle name="3_משקל בתא100_4.4. 2_דיווחים נוספים_פירוט אגח תשואה מעל 10% " xfId="2762"/>
    <cellStyle name="3_משקל בתא100_4.4. 2_פירוט אגח תשואה מעל 10% " xfId="2763"/>
    <cellStyle name="3_משקל בתא100_4.4._דיווחים נוספים" xfId="2764"/>
    <cellStyle name="3_משקל בתא100_4.4._פירוט אגח תשואה מעל 10% " xfId="2765"/>
    <cellStyle name="3_משקל בתא100_דיווחים נוספים" xfId="2766"/>
    <cellStyle name="3_משקל בתא100_דיווחים נוספים 2" xfId="2767"/>
    <cellStyle name="3_משקל בתא100_דיווחים נוספים 2_דיווחים נוספים" xfId="2768"/>
    <cellStyle name="3_משקל בתא100_דיווחים נוספים 2_דיווחים נוספים_1" xfId="2769"/>
    <cellStyle name="3_משקל בתא100_דיווחים נוספים 2_דיווחים נוספים_פירוט אגח תשואה מעל 10% " xfId="2770"/>
    <cellStyle name="3_משקל בתא100_דיווחים נוספים 2_פירוט אגח תשואה מעל 10% " xfId="2771"/>
    <cellStyle name="3_משקל בתא100_דיווחים נוספים_1" xfId="2772"/>
    <cellStyle name="3_משקל בתא100_דיווחים נוספים_1 2" xfId="2773"/>
    <cellStyle name="3_משקל בתא100_דיווחים נוספים_1 2_דיווחים נוספים" xfId="2774"/>
    <cellStyle name="3_משקל בתא100_דיווחים נוספים_1 2_דיווחים נוספים_1" xfId="2775"/>
    <cellStyle name="3_משקל בתא100_דיווחים נוספים_1 2_דיווחים נוספים_פירוט אגח תשואה מעל 10% " xfId="2776"/>
    <cellStyle name="3_משקל בתא100_דיווחים נוספים_1 2_פירוט אגח תשואה מעל 10% " xfId="2777"/>
    <cellStyle name="3_משקל בתא100_דיווחים נוספים_1_4.4." xfId="2778"/>
    <cellStyle name="3_משקל בתא100_דיווחים נוספים_1_4.4. 2" xfId="2779"/>
    <cellStyle name="3_משקל בתא100_דיווחים נוספים_1_4.4. 2_דיווחים נוספים" xfId="2780"/>
    <cellStyle name="3_משקל בתא100_דיווחים נוספים_1_4.4. 2_דיווחים נוספים_1" xfId="2781"/>
    <cellStyle name="3_משקל בתא100_דיווחים נוספים_1_4.4. 2_דיווחים נוספים_פירוט אגח תשואה מעל 10% " xfId="2782"/>
    <cellStyle name="3_משקל בתא100_דיווחים נוספים_1_4.4. 2_פירוט אגח תשואה מעל 10% " xfId="2783"/>
    <cellStyle name="3_משקל בתא100_דיווחים נוספים_1_4.4._דיווחים נוספים" xfId="2784"/>
    <cellStyle name="3_משקל בתא100_דיווחים נוספים_1_4.4._פירוט אגח תשואה מעל 10% " xfId="2785"/>
    <cellStyle name="3_משקל בתא100_דיווחים נוספים_1_דיווחים נוספים" xfId="2786"/>
    <cellStyle name="3_משקל בתא100_דיווחים נוספים_1_דיווחים נוספים 2" xfId="2787"/>
    <cellStyle name="3_משקל בתא100_דיווחים נוספים_1_דיווחים נוספים 2_דיווחים נוספים" xfId="2788"/>
    <cellStyle name="3_משקל בתא100_דיווחים נוספים_1_דיווחים נוספים 2_דיווחים נוספים_1" xfId="2789"/>
    <cellStyle name="3_משקל בתא100_דיווחים נוספים_1_דיווחים נוספים 2_דיווחים נוספים_פירוט אגח תשואה מעל 10% " xfId="2790"/>
    <cellStyle name="3_משקל בתא100_דיווחים נוספים_1_דיווחים נוספים 2_פירוט אגח תשואה מעל 10% " xfId="2791"/>
    <cellStyle name="3_משקל בתא100_דיווחים נוספים_1_דיווחים נוספים_1" xfId="2792"/>
    <cellStyle name="3_משקל בתא100_דיווחים נוספים_1_דיווחים נוספים_4.4." xfId="2793"/>
    <cellStyle name="3_משקל בתא100_דיווחים נוספים_1_דיווחים נוספים_4.4. 2" xfId="2794"/>
    <cellStyle name="3_משקל בתא100_דיווחים נוספים_1_דיווחים נוספים_4.4. 2_דיווחים נוספים" xfId="2795"/>
    <cellStyle name="3_משקל בתא100_דיווחים נוספים_1_דיווחים נוספים_4.4. 2_דיווחים נוספים_1" xfId="2796"/>
    <cellStyle name="3_משקל בתא100_דיווחים נוספים_1_דיווחים נוספים_4.4. 2_דיווחים נוספים_פירוט אגח תשואה מעל 10% " xfId="2797"/>
    <cellStyle name="3_משקל בתא100_דיווחים נוספים_1_דיווחים נוספים_4.4. 2_פירוט אגח תשואה מעל 10% " xfId="2798"/>
    <cellStyle name="3_משקל בתא100_דיווחים נוספים_1_דיווחים נוספים_4.4._דיווחים נוספים" xfId="2799"/>
    <cellStyle name="3_משקל בתא100_דיווחים נוספים_1_דיווחים נוספים_4.4._פירוט אגח תשואה מעל 10% " xfId="2800"/>
    <cellStyle name="3_משקל בתא100_דיווחים נוספים_1_דיווחים נוספים_דיווחים נוספים" xfId="2801"/>
    <cellStyle name="3_משקל בתא100_דיווחים נוספים_1_דיווחים נוספים_פירוט אגח תשואה מעל 10% " xfId="2802"/>
    <cellStyle name="3_משקל בתא100_דיווחים נוספים_1_פירוט אגח תשואה מעל 10% " xfId="2803"/>
    <cellStyle name="3_משקל בתא100_דיווחים נוספים_2" xfId="2804"/>
    <cellStyle name="3_משקל בתא100_דיווחים נוספים_2 2" xfId="2805"/>
    <cellStyle name="3_משקל בתא100_דיווחים נוספים_2 2_דיווחים נוספים" xfId="2806"/>
    <cellStyle name="3_משקל בתא100_דיווחים נוספים_2 2_דיווחים נוספים_1" xfId="2807"/>
    <cellStyle name="3_משקל בתא100_דיווחים נוספים_2 2_דיווחים נוספים_פירוט אגח תשואה מעל 10% " xfId="2808"/>
    <cellStyle name="3_משקל בתא100_דיווחים נוספים_2 2_פירוט אגח תשואה מעל 10% " xfId="2809"/>
    <cellStyle name="3_משקל בתא100_דיווחים נוספים_2_4.4." xfId="2810"/>
    <cellStyle name="3_משקל בתא100_דיווחים נוספים_2_4.4. 2" xfId="2811"/>
    <cellStyle name="3_משקל בתא100_דיווחים נוספים_2_4.4. 2_דיווחים נוספים" xfId="2812"/>
    <cellStyle name="3_משקל בתא100_דיווחים נוספים_2_4.4. 2_דיווחים נוספים_1" xfId="2813"/>
    <cellStyle name="3_משקל בתא100_דיווחים נוספים_2_4.4. 2_דיווחים נוספים_פירוט אגח תשואה מעל 10% " xfId="2814"/>
    <cellStyle name="3_משקל בתא100_דיווחים נוספים_2_4.4. 2_פירוט אגח תשואה מעל 10% " xfId="2815"/>
    <cellStyle name="3_משקל בתא100_דיווחים נוספים_2_4.4._דיווחים נוספים" xfId="2816"/>
    <cellStyle name="3_משקל בתא100_דיווחים נוספים_2_4.4._פירוט אגח תשואה מעל 10% " xfId="2817"/>
    <cellStyle name="3_משקל בתא100_דיווחים נוספים_2_דיווחים נוספים" xfId="2818"/>
    <cellStyle name="3_משקל בתא100_דיווחים נוספים_2_פירוט אגח תשואה מעל 10% " xfId="2819"/>
    <cellStyle name="3_משקל בתא100_דיווחים נוספים_3" xfId="2820"/>
    <cellStyle name="3_משקל בתא100_דיווחים נוספים_4.4." xfId="2821"/>
    <cellStyle name="3_משקל בתא100_דיווחים נוספים_4.4. 2" xfId="2822"/>
    <cellStyle name="3_משקל בתא100_דיווחים נוספים_4.4. 2_דיווחים נוספים" xfId="2823"/>
    <cellStyle name="3_משקל בתא100_דיווחים נוספים_4.4. 2_דיווחים נוספים_1" xfId="2824"/>
    <cellStyle name="3_משקל בתא100_דיווחים נוספים_4.4. 2_דיווחים נוספים_פירוט אגח תשואה מעל 10% " xfId="2825"/>
    <cellStyle name="3_משקל בתא100_דיווחים נוספים_4.4. 2_פירוט אגח תשואה מעל 10% " xfId="2826"/>
    <cellStyle name="3_משקל בתא100_דיווחים נוספים_4.4._דיווחים נוספים" xfId="2827"/>
    <cellStyle name="3_משקל בתא100_דיווחים נוספים_4.4._פירוט אגח תשואה מעל 10% " xfId="2828"/>
    <cellStyle name="3_משקל בתא100_דיווחים נוספים_דיווחים נוספים" xfId="2829"/>
    <cellStyle name="3_משקל בתא100_דיווחים נוספים_דיווחים נוספים 2" xfId="2830"/>
    <cellStyle name="3_משקל בתא100_דיווחים נוספים_דיווחים נוספים 2_דיווחים נוספים" xfId="2831"/>
    <cellStyle name="3_משקל בתא100_דיווחים נוספים_דיווחים נוספים 2_דיווחים נוספים_1" xfId="2832"/>
    <cellStyle name="3_משקל בתא100_דיווחים נוספים_דיווחים נוספים 2_דיווחים נוספים_פירוט אגח תשואה מעל 10% " xfId="2833"/>
    <cellStyle name="3_משקל בתא100_דיווחים נוספים_דיווחים נוספים 2_פירוט אגח תשואה מעל 10% " xfId="2834"/>
    <cellStyle name="3_משקל בתא100_דיווחים נוספים_דיווחים נוספים_1" xfId="2835"/>
    <cellStyle name="3_משקל בתא100_דיווחים נוספים_דיווחים נוספים_4.4." xfId="2836"/>
    <cellStyle name="3_משקל בתא100_דיווחים נוספים_דיווחים נוספים_4.4. 2" xfId="2837"/>
    <cellStyle name="3_משקל בתא100_דיווחים נוספים_דיווחים נוספים_4.4. 2_דיווחים נוספים" xfId="2838"/>
    <cellStyle name="3_משקל בתא100_דיווחים נוספים_דיווחים נוספים_4.4. 2_דיווחים נוספים_1" xfId="2839"/>
    <cellStyle name="3_משקל בתא100_דיווחים נוספים_דיווחים נוספים_4.4. 2_דיווחים נוספים_פירוט אגח תשואה מעל 10% " xfId="2840"/>
    <cellStyle name="3_משקל בתא100_דיווחים נוספים_דיווחים נוספים_4.4. 2_פירוט אגח תשואה מעל 10% " xfId="2841"/>
    <cellStyle name="3_משקל בתא100_דיווחים נוספים_דיווחים נוספים_4.4._דיווחים נוספים" xfId="2842"/>
    <cellStyle name="3_משקל בתא100_דיווחים נוספים_דיווחים נוספים_4.4._פירוט אגח תשואה מעל 10% " xfId="2843"/>
    <cellStyle name="3_משקל בתא100_דיווחים נוספים_דיווחים נוספים_דיווחים נוספים" xfId="2844"/>
    <cellStyle name="3_משקל בתא100_דיווחים נוספים_דיווחים נוספים_פירוט אגח תשואה מעל 10% " xfId="2845"/>
    <cellStyle name="3_משקל בתא100_דיווחים נוספים_פירוט אגח תשואה מעל 10% " xfId="2846"/>
    <cellStyle name="3_משקל בתא100_הערות" xfId="2847"/>
    <cellStyle name="3_משקל בתא100_הערות 2" xfId="2848"/>
    <cellStyle name="3_משקל בתא100_הערות 2_דיווחים נוספים" xfId="2849"/>
    <cellStyle name="3_משקל בתא100_הערות 2_דיווחים נוספים_1" xfId="2850"/>
    <cellStyle name="3_משקל בתא100_הערות 2_דיווחים נוספים_פירוט אגח תשואה מעל 10% " xfId="2851"/>
    <cellStyle name="3_משקל בתא100_הערות 2_פירוט אגח תשואה מעל 10% " xfId="2852"/>
    <cellStyle name="3_משקל בתא100_הערות_4.4." xfId="2853"/>
    <cellStyle name="3_משקל בתא100_הערות_4.4. 2" xfId="2854"/>
    <cellStyle name="3_משקל בתא100_הערות_4.4. 2_דיווחים נוספים" xfId="2855"/>
    <cellStyle name="3_משקל בתא100_הערות_4.4. 2_דיווחים נוספים_1" xfId="2856"/>
    <cellStyle name="3_משקל בתא100_הערות_4.4. 2_דיווחים נוספים_פירוט אגח תשואה מעל 10% " xfId="2857"/>
    <cellStyle name="3_משקל בתא100_הערות_4.4. 2_פירוט אגח תשואה מעל 10% " xfId="2858"/>
    <cellStyle name="3_משקל בתא100_הערות_4.4._דיווחים נוספים" xfId="2859"/>
    <cellStyle name="3_משקל בתא100_הערות_4.4._פירוט אגח תשואה מעל 10% " xfId="2860"/>
    <cellStyle name="3_משקל בתא100_הערות_דיווחים נוספים" xfId="2861"/>
    <cellStyle name="3_משקל בתא100_הערות_דיווחים נוספים_1" xfId="2862"/>
    <cellStyle name="3_משקל בתא100_הערות_דיווחים נוספים_פירוט אגח תשואה מעל 10% " xfId="2863"/>
    <cellStyle name="3_משקל בתא100_הערות_פירוט אגח תשואה מעל 10% " xfId="2864"/>
    <cellStyle name="3_משקל בתא100_יתרת מסגרות אשראי לניצול " xfId="2865"/>
    <cellStyle name="3_משקל בתא100_יתרת מסגרות אשראי לניצול  2" xfId="2866"/>
    <cellStyle name="3_משקל בתא100_יתרת מסגרות אשראי לניצול  2_דיווחים נוספים" xfId="2867"/>
    <cellStyle name="3_משקל בתא100_יתרת מסגרות אשראי לניצול  2_דיווחים נוספים_1" xfId="2868"/>
    <cellStyle name="3_משקל בתא100_יתרת מסגרות אשראי לניצול  2_דיווחים נוספים_פירוט אגח תשואה מעל 10% " xfId="2869"/>
    <cellStyle name="3_משקל בתא100_יתרת מסגרות אשראי לניצול  2_פירוט אגח תשואה מעל 10% " xfId="2870"/>
    <cellStyle name="3_משקל בתא100_יתרת מסגרות אשראי לניצול _4.4." xfId="2871"/>
    <cellStyle name="3_משקל בתא100_יתרת מסגרות אשראי לניצול _4.4. 2" xfId="2872"/>
    <cellStyle name="3_משקל בתא100_יתרת מסגרות אשראי לניצול _4.4. 2_דיווחים נוספים" xfId="2873"/>
    <cellStyle name="3_משקל בתא100_יתרת מסגרות אשראי לניצול _4.4. 2_דיווחים נוספים_1" xfId="2874"/>
    <cellStyle name="3_משקל בתא100_יתרת מסגרות אשראי לניצול _4.4. 2_דיווחים נוספים_פירוט אגח תשואה מעל 10% " xfId="2875"/>
    <cellStyle name="3_משקל בתא100_יתרת מסגרות אשראי לניצול _4.4. 2_פירוט אגח תשואה מעל 10% " xfId="2876"/>
    <cellStyle name="3_משקל בתא100_יתרת מסגרות אשראי לניצול _4.4._דיווחים נוספים" xfId="2877"/>
    <cellStyle name="3_משקל בתא100_יתרת מסגרות אשראי לניצול _4.4._פירוט אגח תשואה מעל 10% " xfId="2878"/>
    <cellStyle name="3_משקל בתא100_יתרת מסגרות אשראי לניצול _דיווחים נוספים" xfId="2879"/>
    <cellStyle name="3_משקל בתא100_יתרת מסגרות אשראי לניצול _דיווחים נוספים_1" xfId="2880"/>
    <cellStyle name="3_משקל בתא100_יתרת מסגרות אשראי לניצול _דיווחים נוספים_פירוט אגח תשואה מעל 10% " xfId="2881"/>
    <cellStyle name="3_משקל בתא100_יתרת מסגרות אשראי לניצול _פירוט אגח תשואה מעל 10% " xfId="2882"/>
    <cellStyle name="3_משקל בתא100_עסקאות שאושרו וטרם בוצעו  " xfId="2883"/>
    <cellStyle name="3_משקל בתא100_עסקאות שאושרו וטרם בוצעו   2" xfId="2884"/>
    <cellStyle name="3_משקל בתא100_עסקאות שאושרו וטרם בוצעו   2_דיווחים נוספים" xfId="2885"/>
    <cellStyle name="3_משקל בתא100_עסקאות שאושרו וטרם בוצעו   2_דיווחים נוספים_1" xfId="2886"/>
    <cellStyle name="3_משקל בתא100_עסקאות שאושרו וטרם בוצעו   2_דיווחים נוספים_פירוט אגח תשואה מעל 10% " xfId="2887"/>
    <cellStyle name="3_משקל בתא100_עסקאות שאושרו וטרם בוצעו   2_פירוט אגח תשואה מעל 10% " xfId="2888"/>
    <cellStyle name="3_משקל בתא100_עסקאות שאושרו וטרם בוצעו  _1" xfId="2889"/>
    <cellStyle name="3_משקל בתא100_עסקאות שאושרו וטרם בוצעו  _1 2" xfId="2890"/>
    <cellStyle name="3_משקל בתא100_עסקאות שאושרו וטרם בוצעו  _1 2_דיווחים נוספים" xfId="2891"/>
    <cellStyle name="3_משקל בתא100_עסקאות שאושרו וטרם בוצעו  _1 2_דיווחים נוספים_1" xfId="2892"/>
    <cellStyle name="3_משקל בתא100_עסקאות שאושרו וטרם בוצעו  _1 2_דיווחים נוספים_פירוט אגח תשואה מעל 10% " xfId="2893"/>
    <cellStyle name="3_משקל בתא100_עסקאות שאושרו וטרם בוצעו  _1 2_פירוט אגח תשואה מעל 10% " xfId="2894"/>
    <cellStyle name="3_משקל בתא100_עסקאות שאושרו וטרם בוצעו  _1_דיווחים נוספים" xfId="2895"/>
    <cellStyle name="3_משקל בתא100_עסקאות שאושרו וטרם בוצעו  _1_פירוט אגח תשואה מעל 10% " xfId="2896"/>
    <cellStyle name="3_משקל בתא100_עסקאות שאושרו וטרם בוצעו  _4.4." xfId="2897"/>
    <cellStyle name="3_משקל בתא100_עסקאות שאושרו וטרם בוצעו  _4.4. 2" xfId="2898"/>
    <cellStyle name="3_משקל בתא100_עסקאות שאושרו וטרם בוצעו  _4.4. 2_דיווחים נוספים" xfId="2899"/>
    <cellStyle name="3_משקל בתא100_עסקאות שאושרו וטרם בוצעו  _4.4. 2_דיווחים נוספים_1" xfId="2900"/>
    <cellStyle name="3_משקל בתא100_עסקאות שאושרו וטרם בוצעו  _4.4. 2_דיווחים נוספים_פירוט אגח תשואה מעל 10% " xfId="2901"/>
    <cellStyle name="3_משקל בתא100_עסקאות שאושרו וטרם בוצעו  _4.4. 2_פירוט אגח תשואה מעל 10% " xfId="2902"/>
    <cellStyle name="3_משקל בתא100_עסקאות שאושרו וטרם בוצעו  _4.4._דיווחים נוספים" xfId="2903"/>
    <cellStyle name="3_משקל בתא100_עסקאות שאושרו וטרם בוצעו  _4.4._פירוט אגח תשואה מעל 10% " xfId="2904"/>
    <cellStyle name="3_משקל בתא100_עסקאות שאושרו וטרם בוצעו  _דיווחים נוספים" xfId="2905"/>
    <cellStyle name="3_משקל בתא100_עסקאות שאושרו וטרם בוצעו  _דיווחים נוספים_1" xfId="2906"/>
    <cellStyle name="3_משקל בתא100_עסקאות שאושרו וטרם בוצעו  _דיווחים נוספים_פירוט אגח תשואה מעל 10% " xfId="2907"/>
    <cellStyle name="3_משקל בתא100_עסקאות שאושרו וטרם בוצעו  _פירוט אגח תשואה מעל 10% " xfId="2908"/>
    <cellStyle name="3_משקל בתא100_פירוט אגח תשואה מעל 10% " xfId="2909"/>
    <cellStyle name="3_משקל בתא100_פירוט אגח תשואה מעל 10%  2" xfId="2910"/>
    <cellStyle name="3_משקל בתא100_פירוט אגח תשואה מעל 10%  2_דיווחים נוספים" xfId="2911"/>
    <cellStyle name="3_משקל בתא100_פירוט אגח תשואה מעל 10%  2_דיווחים נוספים_1" xfId="2912"/>
    <cellStyle name="3_משקל בתא100_פירוט אגח תשואה מעל 10%  2_דיווחים נוספים_פירוט אגח תשואה מעל 10% " xfId="2913"/>
    <cellStyle name="3_משקל בתא100_פירוט אגח תשואה מעל 10%  2_פירוט אגח תשואה מעל 10% " xfId="2914"/>
    <cellStyle name="3_משקל בתא100_פירוט אגח תשואה מעל 10% _1" xfId="2915"/>
    <cellStyle name="3_משקל בתא100_פירוט אגח תשואה מעל 10% _4.4." xfId="2916"/>
    <cellStyle name="3_משקל בתא100_פירוט אגח תשואה מעל 10% _4.4. 2" xfId="2917"/>
    <cellStyle name="3_משקל בתא100_פירוט אגח תשואה מעל 10% _4.4. 2_דיווחים נוספים" xfId="2918"/>
    <cellStyle name="3_משקל בתא100_פירוט אגח תשואה מעל 10% _4.4. 2_דיווחים נוספים_1" xfId="2919"/>
    <cellStyle name="3_משקל בתא100_פירוט אגח תשואה מעל 10% _4.4. 2_דיווחים נוספים_פירוט אגח תשואה מעל 10% " xfId="2920"/>
    <cellStyle name="3_משקל בתא100_פירוט אגח תשואה מעל 10% _4.4. 2_פירוט אגח תשואה מעל 10% " xfId="2921"/>
    <cellStyle name="3_משקל בתא100_פירוט אגח תשואה מעל 10% _4.4._דיווחים נוספים" xfId="2922"/>
    <cellStyle name="3_משקל בתא100_פירוט אגח תשואה מעל 10% _4.4._פירוט אגח תשואה מעל 10% " xfId="2923"/>
    <cellStyle name="3_משקל בתא100_פירוט אגח תשואה מעל 10% _דיווחים נוספים" xfId="2924"/>
    <cellStyle name="3_משקל בתא100_פירוט אגח תשואה מעל 10% _דיווחים נוספים_1" xfId="2925"/>
    <cellStyle name="3_משקל בתא100_פירוט אגח תשואה מעל 10% _דיווחים נוספים_פירוט אגח תשואה מעל 10% " xfId="2926"/>
    <cellStyle name="3_משקל בתא100_פירוט אגח תשואה מעל 10% _פירוט אגח תשואה מעל 10% " xfId="2927"/>
    <cellStyle name="3_עסקאות שאושרו וטרם בוצעו  " xfId="2928"/>
    <cellStyle name="3_עסקאות שאושרו וטרם בוצעו   2" xfId="2929"/>
    <cellStyle name="3_עסקאות שאושרו וטרם בוצעו   2_דיווחים נוספים" xfId="2930"/>
    <cellStyle name="3_עסקאות שאושרו וטרם בוצעו   2_דיווחים נוספים_1" xfId="2931"/>
    <cellStyle name="3_עסקאות שאושרו וטרם בוצעו   2_דיווחים נוספים_פירוט אגח תשואה מעל 10% " xfId="2932"/>
    <cellStyle name="3_עסקאות שאושרו וטרם בוצעו   2_פירוט אגח תשואה מעל 10% " xfId="2933"/>
    <cellStyle name="3_עסקאות שאושרו וטרם בוצעו  _1" xfId="2934"/>
    <cellStyle name="3_עסקאות שאושרו וטרם בוצעו  _1 2" xfId="2935"/>
    <cellStyle name="3_עסקאות שאושרו וטרם בוצעו  _1 2_דיווחים נוספים" xfId="2936"/>
    <cellStyle name="3_עסקאות שאושרו וטרם בוצעו  _1 2_דיווחים נוספים_1" xfId="2937"/>
    <cellStyle name="3_עסקאות שאושרו וטרם בוצעו  _1 2_דיווחים נוספים_פירוט אגח תשואה מעל 10% " xfId="2938"/>
    <cellStyle name="3_עסקאות שאושרו וטרם בוצעו  _1 2_פירוט אגח תשואה מעל 10% " xfId="2939"/>
    <cellStyle name="3_עסקאות שאושרו וטרם בוצעו  _1_דיווחים נוספים" xfId="2940"/>
    <cellStyle name="3_עסקאות שאושרו וטרם בוצעו  _1_פירוט אגח תשואה מעל 10% " xfId="2941"/>
    <cellStyle name="3_עסקאות שאושרו וטרם בוצעו  _4.4." xfId="2942"/>
    <cellStyle name="3_עסקאות שאושרו וטרם בוצעו  _4.4. 2" xfId="2943"/>
    <cellStyle name="3_עסקאות שאושרו וטרם בוצעו  _4.4. 2_דיווחים נוספים" xfId="2944"/>
    <cellStyle name="3_עסקאות שאושרו וטרם בוצעו  _4.4. 2_דיווחים נוספים_1" xfId="2945"/>
    <cellStyle name="3_עסקאות שאושרו וטרם בוצעו  _4.4. 2_דיווחים נוספים_פירוט אגח תשואה מעל 10% " xfId="2946"/>
    <cellStyle name="3_עסקאות שאושרו וטרם בוצעו  _4.4. 2_פירוט אגח תשואה מעל 10% " xfId="2947"/>
    <cellStyle name="3_עסקאות שאושרו וטרם בוצעו  _4.4._דיווחים נוספים" xfId="2948"/>
    <cellStyle name="3_עסקאות שאושרו וטרם בוצעו  _4.4._פירוט אגח תשואה מעל 10% " xfId="2949"/>
    <cellStyle name="3_עסקאות שאושרו וטרם בוצעו  _דיווחים נוספים" xfId="2950"/>
    <cellStyle name="3_עסקאות שאושרו וטרם בוצעו  _דיווחים נוספים_1" xfId="2951"/>
    <cellStyle name="3_עסקאות שאושרו וטרם בוצעו  _דיווחים נוספים_פירוט אגח תשואה מעל 10% " xfId="2952"/>
    <cellStyle name="3_עסקאות שאושרו וטרם בוצעו  _פירוט אגח תשואה מעל 10% " xfId="2953"/>
    <cellStyle name="3_פירוט אגח תשואה מעל 10% " xfId="2954"/>
    <cellStyle name="3_פירוט אגח תשואה מעל 10%  2" xfId="2955"/>
    <cellStyle name="3_פירוט אגח תשואה מעל 10%  2_דיווחים נוספים" xfId="2956"/>
    <cellStyle name="3_פירוט אגח תשואה מעל 10%  2_דיווחים נוספים_1" xfId="2957"/>
    <cellStyle name="3_פירוט אגח תשואה מעל 10%  2_דיווחים נוספים_פירוט אגח תשואה מעל 10% " xfId="2958"/>
    <cellStyle name="3_פירוט אגח תשואה מעל 10%  2_פירוט אגח תשואה מעל 10% " xfId="2959"/>
    <cellStyle name="3_פירוט אגח תשואה מעל 10% _1" xfId="2960"/>
    <cellStyle name="3_פירוט אגח תשואה מעל 10% _4.4." xfId="2961"/>
    <cellStyle name="3_פירוט אגח תשואה מעל 10% _4.4. 2" xfId="2962"/>
    <cellStyle name="3_פירוט אגח תשואה מעל 10% _4.4. 2_דיווחים נוספים" xfId="2963"/>
    <cellStyle name="3_פירוט אגח תשואה מעל 10% _4.4. 2_דיווחים נוספים_1" xfId="2964"/>
    <cellStyle name="3_פירוט אגח תשואה מעל 10% _4.4. 2_דיווחים נוספים_פירוט אגח תשואה מעל 10% " xfId="2965"/>
    <cellStyle name="3_פירוט אגח תשואה מעל 10% _4.4. 2_פירוט אגח תשואה מעל 10% " xfId="2966"/>
    <cellStyle name="3_פירוט אגח תשואה מעל 10% _4.4._דיווחים נוספים" xfId="2967"/>
    <cellStyle name="3_פירוט אגח תשואה מעל 10% _4.4._פירוט אגח תשואה מעל 10% " xfId="2968"/>
    <cellStyle name="3_פירוט אגח תשואה מעל 10% _דיווחים נוספים" xfId="2969"/>
    <cellStyle name="3_פירוט אגח תשואה מעל 10% _דיווחים נוספים_1" xfId="2970"/>
    <cellStyle name="3_פירוט אגח תשואה מעל 10% _דיווחים נוספים_פירוט אגח תשואה מעל 10% " xfId="2971"/>
    <cellStyle name="3_פירוט אגח תשואה מעל 10% _פירוט אגח תשואה מעל 10% " xfId="2972"/>
    <cellStyle name="4" xfId="2973"/>
    <cellStyle name="4 2" xfId="2974"/>
    <cellStyle name="4 2 2" xfId="2975"/>
    <cellStyle name="4 2_דיווחים נוספים" xfId="2976"/>
    <cellStyle name="4 3" xfId="2977"/>
    <cellStyle name="4_4.4." xfId="2978"/>
    <cellStyle name="4_4.4. 2" xfId="2979"/>
    <cellStyle name="4_4.4. 2_דיווחים נוספים" xfId="2980"/>
    <cellStyle name="4_4.4. 2_דיווחים נוספים_1" xfId="2981"/>
    <cellStyle name="4_4.4. 2_דיווחים נוספים_פירוט אגח תשואה מעל 10% " xfId="2982"/>
    <cellStyle name="4_4.4. 2_פירוט אגח תשואה מעל 10% " xfId="2983"/>
    <cellStyle name="4_4.4._דיווחים נוספים" xfId="2984"/>
    <cellStyle name="4_4.4._פירוט אגח תשואה מעל 10% " xfId="2985"/>
    <cellStyle name="4_Anafim" xfId="2986"/>
    <cellStyle name="4_Anafim 2" xfId="2987"/>
    <cellStyle name="4_Anafim 2 2" xfId="2988"/>
    <cellStyle name="4_Anafim 2 2_דיווחים נוספים" xfId="2989"/>
    <cellStyle name="4_Anafim 2 2_דיווחים נוספים_1" xfId="2990"/>
    <cellStyle name="4_Anafim 2 2_דיווחים נוספים_פירוט אגח תשואה מעל 10% " xfId="2991"/>
    <cellStyle name="4_Anafim 2 2_פירוט אגח תשואה מעל 10% " xfId="2992"/>
    <cellStyle name="4_Anafim 2_4.4." xfId="2993"/>
    <cellStyle name="4_Anafim 2_4.4. 2" xfId="2994"/>
    <cellStyle name="4_Anafim 2_4.4. 2_דיווחים נוספים" xfId="2995"/>
    <cellStyle name="4_Anafim 2_4.4. 2_דיווחים נוספים_1" xfId="2996"/>
    <cellStyle name="4_Anafim 2_4.4. 2_דיווחים נוספים_פירוט אגח תשואה מעל 10% " xfId="2997"/>
    <cellStyle name="4_Anafim 2_4.4. 2_פירוט אגח תשואה מעל 10% " xfId="2998"/>
    <cellStyle name="4_Anafim 2_4.4._דיווחים נוספים" xfId="2999"/>
    <cellStyle name="4_Anafim 2_4.4._פירוט אגח תשואה מעל 10% " xfId="3000"/>
    <cellStyle name="4_Anafim 2_דיווחים נוספים" xfId="3001"/>
    <cellStyle name="4_Anafim 2_דיווחים נוספים 2" xfId="3002"/>
    <cellStyle name="4_Anafim 2_דיווחים נוספים 2_דיווחים נוספים" xfId="3003"/>
    <cellStyle name="4_Anafim 2_דיווחים נוספים 2_דיווחים נוספים_1" xfId="3004"/>
    <cellStyle name="4_Anafim 2_דיווחים נוספים 2_דיווחים נוספים_פירוט אגח תשואה מעל 10% " xfId="3005"/>
    <cellStyle name="4_Anafim 2_דיווחים נוספים 2_פירוט אגח תשואה מעל 10% " xfId="3006"/>
    <cellStyle name="4_Anafim 2_דיווחים נוספים_1" xfId="3007"/>
    <cellStyle name="4_Anafim 2_דיווחים נוספים_1 2" xfId="3008"/>
    <cellStyle name="4_Anafim 2_דיווחים נוספים_1 2_דיווחים נוספים" xfId="3009"/>
    <cellStyle name="4_Anafim 2_דיווחים נוספים_1 2_דיווחים נוספים_1" xfId="3010"/>
    <cellStyle name="4_Anafim 2_דיווחים נוספים_1 2_דיווחים נוספים_פירוט אגח תשואה מעל 10% " xfId="3011"/>
    <cellStyle name="4_Anafim 2_דיווחים נוספים_1 2_פירוט אגח תשואה מעל 10% " xfId="3012"/>
    <cellStyle name="4_Anafim 2_דיווחים נוספים_1_4.4." xfId="3013"/>
    <cellStyle name="4_Anafim 2_דיווחים נוספים_1_4.4. 2" xfId="3014"/>
    <cellStyle name="4_Anafim 2_דיווחים נוספים_1_4.4. 2_דיווחים נוספים" xfId="3015"/>
    <cellStyle name="4_Anafim 2_דיווחים נוספים_1_4.4. 2_דיווחים נוספים_1" xfId="3016"/>
    <cellStyle name="4_Anafim 2_דיווחים נוספים_1_4.4. 2_דיווחים נוספים_פירוט אגח תשואה מעל 10% " xfId="3017"/>
    <cellStyle name="4_Anafim 2_דיווחים נוספים_1_4.4. 2_פירוט אגח תשואה מעל 10% " xfId="3018"/>
    <cellStyle name="4_Anafim 2_דיווחים נוספים_1_4.4._דיווחים נוספים" xfId="3019"/>
    <cellStyle name="4_Anafim 2_דיווחים נוספים_1_4.4._פירוט אגח תשואה מעל 10% " xfId="3020"/>
    <cellStyle name="4_Anafim 2_דיווחים נוספים_1_דיווחים נוספים" xfId="3021"/>
    <cellStyle name="4_Anafim 2_דיווחים נוספים_1_פירוט אגח תשואה מעל 10% " xfId="3022"/>
    <cellStyle name="4_Anafim 2_דיווחים נוספים_2" xfId="3023"/>
    <cellStyle name="4_Anafim 2_דיווחים נוספים_4.4." xfId="3024"/>
    <cellStyle name="4_Anafim 2_דיווחים נוספים_4.4. 2" xfId="3025"/>
    <cellStyle name="4_Anafim 2_דיווחים נוספים_4.4. 2_דיווחים נוספים" xfId="3026"/>
    <cellStyle name="4_Anafim 2_דיווחים נוספים_4.4. 2_דיווחים נוספים_1" xfId="3027"/>
    <cellStyle name="4_Anafim 2_דיווחים נוספים_4.4. 2_דיווחים נוספים_פירוט אגח תשואה מעל 10% " xfId="3028"/>
    <cellStyle name="4_Anafim 2_דיווחים נוספים_4.4. 2_פירוט אגח תשואה מעל 10% " xfId="3029"/>
    <cellStyle name="4_Anafim 2_דיווחים נוספים_4.4._דיווחים נוספים" xfId="3030"/>
    <cellStyle name="4_Anafim 2_דיווחים נוספים_4.4._פירוט אגח תשואה מעל 10% " xfId="3031"/>
    <cellStyle name="4_Anafim 2_דיווחים נוספים_דיווחים נוספים" xfId="3032"/>
    <cellStyle name="4_Anafim 2_דיווחים נוספים_דיווחים נוספים 2" xfId="3033"/>
    <cellStyle name="4_Anafim 2_דיווחים נוספים_דיווחים נוספים 2_דיווחים נוספים" xfId="3034"/>
    <cellStyle name="4_Anafim 2_דיווחים נוספים_דיווחים נוספים 2_דיווחים נוספים_1" xfId="3035"/>
    <cellStyle name="4_Anafim 2_דיווחים נוספים_דיווחים נוספים 2_דיווחים נוספים_פירוט אגח תשואה מעל 10% " xfId="3036"/>
    <cellStyle name="4_Anafim 2_דיווחים נוספים_דיווחים נוספים 2_פירוט אגח תשואה מעל 10% " xfId="3037"/>
    <cellStyle name="4_Anafim 2_דיווחים נוספים_דיווחים נוספים_1" xfId="3038"/>
    <cellStyle name="4_Anafim 2_דיווחים נוספים_דיווחים נוספים_4.4." xfId="3039"/>
    <cellStyle name="4_Anafim 2_דיווחים נוספים_דיווחים נוספים_4.4. 2" xfId="3040"/>
    <cellStyle name="4_Anafim 2_דיווחים נוספים_דיווחים נוספים_4.4. 2_דיווחים נוספים" xfId="3041"/>
    <cellStyle name="4_Anafim 2_דיווחים נוספים_דיווחים נוספים_4.4. 2_דיווחים נוספים_1" xfId="3042"/>
    <cellStyle name="4_Anafim 2_דיווחים נוספים_דיווחים נוספים_4.4. 2_דיווחים נוספים_פירוט אגח תשואה מעל 10% " xfId="3043"/>
    <cellStyle name="4_Anafim 2_דיווחים נוספים_דיווחים נוספים_4.4. 2_פירוט אגח תשואה מעל 10% " xfId="3044"/>
    <cellStyle name="4_Anafim 2_דיווחים נוספים_דיווחים נוספים_4.4._דיווחים נוספים" xfId="3045"/>
    <cellStyle name="4_Anafim 2_דיווחים נוספים_דיווחים נוספים_4.4._פירוט אגח תשואה מעל 10% " xfId="3046"/>
    <cellStyle name="4_Anafim 2_דיווחים נוספים_דיווחים נוספים_דיווחים נוספים" xfId="3047"/>
    <cellStyle name="4_Anafim 2_דיווחים נוספים_דיווחים נוספים_פירוט אגח תשואה מעל 10% " xfId="3048"/>
    <cellStyle name="4_Anafim 2_דיווחים נוספים_פירוט אגח תשואה מעל 10% " xfId="3049"/>
    <cellStyle name="4_Anafim 2_עסקאות שאושרו וטרם בוצעו  " xfId="3050"/>
    <cellStyle name="4_Anafim 2_עסקאות שאושרו וטרם בוצעו   2" xfId="3051"/>
    <cellStyle name="4_Anafim 2_עסקאות שאושרו וטרם בוצעו   2_דיווחים נוספים" xfId="3052"/>
    <cellStyle name="4_Anafim 2_עסקאות שאושרו וטרם בוצעו   2_דיווחים נוספים_1" xfId="3053"/>
    <cellStyle name="4_Anafim 2_עסקאות שאושרו וטרם בוצעו   2_דיווחים נוספים_פירוט אגח תשואה מעל 10% " xfId="3054"/>
    <cellStyle name="4_Anafim 2_עסקאות שאושרו וטרם בוצעו   2_פירוט אגח תשואה מעל 10% " xfId="3055"/>
    <cellStyle name="4_Anafim 2_עסקאות שאושרו וטרם בוצעו  _דיווחים נוספים" xfId="3056"/>
    <cellStyle name="4_Anafim 2_עסקאות שאושרו וטרם בוצעו  _פירוט אגח תשואה מעל 10% " xfId="3057"/>
    <cellStyle name="4_Anafim 2_פירוט אגח תשואה מעל 10% " xfId="3058"/>
    <cellStyle name="4_Anafim 2_פירוט אגח תשואה מעל 10%  2" xfId="3059"/>
    <cellStyle name="4_Anafim 2_פירוט אגח תשואה מעל 10%  2_דיווחים נוספים" xfId="3060"/>
    <cellStyle name="4_Anafim 2_פירוט אגח תשואה מעל 10%  2_דיווחים נוספים_1" xfId="3061"/>
    <cellStyle name="4_Anafim 2_פירוט אגח תשואה מעל 10%  2_דיווחים נוספים_פירוט אגח תשואה מעל 10% " xfId="3062"/>
    <cellStyle name="4_Anafim 2_פירוט אגח תשואה מעל 10%  2_פירוט אגח תשואה מעל 10% " xfId="3063"/>
    <cellStyle name="4_Anafim 2_פירוט אגח תשואה מעל 10% _1" xfId="3064"/>
    <cellStyle name="4_Anafim 2_פירוט אגח תשואה מעל 10% _4.4." xfId="3065"/>
    <cellStyle name="4_Anafim 2_פירוט אגח תשואה מעל 10% _4.4. 2" xfId="3066"/>
    <cellStyle name="4_Anafim 2_פירוט אגח תשואה מעל 10% _4.4. 2_דיווחים נוספים" xfId="3067"/>
    <cellStyle name="4_Anafim 2_פירוט אגח תשואה מעל 10% _4.4. 2_דיווחים נוספים_1" xfId="3068"/>
    <cellStyle name="4_Anafim 2_פירוט אגח תשואה מעל 10% _4.4. 2_דיווחים נוספים_פירוט אגח תשואה מעל 10% " xfId="3069"/>
    <cellStyle name="4_Anafim 2_פירוט אגח תשואה מעל 10% _4.4. 2_פירוט אגח תשואה מעל 10% " xfId="3070"/>
    <cellStyle name="4_Anafim 2_פירוט אגח תשואה מעל 10% _4.4._דיווחים נוספים" xfId="3071"/>
    <cellStyle name="4_Anafim 2_פירוט אגח תשואה מעל 10% _4.4._פירוט אגח תשואה מעל 10% " xfId="3072"/>
    <cellStyle name="4_Anafim 2_פירוט אגח תשואה מעל 10% _דיווחים נוספים" xfId="3073"/>
    <cellStyle name="4_Anafim 2_פירוט אגח תשואה מעל 10% _דיווחים נוספים_1" xfId="3074"/>
    <cellStyle name="4_Anafim 2_פירוט אגח תשואה מעל 10% _דיווחים נוספים_פירוט אגח תשואה מעל 10% " xfId="3075"/>
    <cellStyle name="4_Anafim 2_פירוט אגח תשואה מעל 10% _פירוט אגח תשואה מעל 10% " xfId="3076"/>
    <cellStyle name="4_Anafim 3" xfId="3077"/>
    <cellStyle name="4_Anafim 3_דיווחים נוספים" xfId="3078"/>
    <cellStyle name="4_Anafim 3_דיווחים נוספים_1" xfId="3079"/>
    <cellStyle name="4_Anafim 3_דיווחים נוספים_פירוט אגח תשואה מעל 10% " xfId="3080"/>
    <cellStyle name="4_Anafim 3_פירוט אגח תשואה מעל 10% " xfId="3081"/>
    <cellStyle name="4_Anafim_4.4." xfId="3082"/>
    <cellStyle name="4_Anafim_4.4. 2" xfId="3083"/>
    <cellStyle name="4_Anafim_4.4. 2_דיווחים נוספים" xfId="3084"/>
    <cellStyle name="4_Anafim_4.4. 2_דיווחים נוספים_1" xfId="3085"/>
    <cellStyle name="4_Anafim_4.4. 2_דיווחים נוספים_פירוט אגח תשואה מעל 10% " xfId="3086"/>
    <cellStyle name="4_Anafim_4.4. 2_פירוט אגח תשואה מעל 10% " xfId="3087"/>
    <cellStyle name="4_Anafim_4.4._דיווחים נוספים" xfId="3088"/>
    <cellStyle name="4_Anafim_4.4._פירוט אגח תשואה מעל 10% " xfId="3089"/>
    <cellStyle name="4_Anafim_דיווחים נוספים" xfId="3090"/>
    <cellStyle name="4_Anafim_דיווחים נוספים 2" xfId="3091"/>
    <cellStyle name="4_Anafim_דיווחים נוספים 2_דיווחים נוספים" xfId="3092"/>
    <cellStyle name="4_Anafim_דיווחים נוספים 2_דיווחים נוספים_1" xfId="3093"/>
    <cellStyle name="4_Anafim_דיווחים נוספים 2_דיווחים נוספים_פירוט אגח תשואה מעל 10% " xfId="3094"/>
    <cellStyle name="4_Anafim_דיווחים נוספים 2_פירוט אגח תשואה מעל 10% " xfId="3095"/>
    <cellStyle name="4_Anafim_דיווחים נוספים_1" xfId="3096"/>
    <cellStyle name="4_Anafim_דיווחים נוספים_1 2" xfId="3097"/>
    <cellStyle name="4_Anafim_דיווחים נוספים_1 2_דיווחים נוספים" xfId="3098"/>
    <cellStyle name="4_Anafim_דיווחים נוספים_1 2_דיווחים נוספים_1" xfId="3099"/>
    <cellStyle name="4_Anafim_דיווחים נוספים_1 2_דיווחים נוספים_פירוט אגח תשואה מעל 10% " xfId="3100"/>
    <cellStyle name="4_Anafim_דיווחים נוספים_1 2_פירוט אגח תשואה מעל 10% " xfId="3101"/>
    <cellStyle name="4_Anafim_דיווחים נוספים_1_4.4." xfId="3102"/>
    <cellStyle name="4_Anafim_דיווחים נוספים_1_4.4. 2" xfId="3103"/>
    <cellStyle name="4_Anafim_דיווחים נוספים_1_4.4. 2_דיווחים נוספים" xfId="3104"/>
    <cellStyle name="4_Anafim_דיווחים נוספים_1_4.4. 2_דיווחים נוספים_1" xfId="3105"/>
    <cellStyle name="4_Anafim_דיווחים נוספים_1_4.4. 2_דיווחים נוספים_פירוט אגח תשואה מעל 10% " xfId="3106"/>
    <cellStyle name="4_Anafim_דיווחים נוספים_1_4.4. 2_פירוט אגח תשואה מעל 10% " xfId="3107"/>
    <cellStyle name="4_Anafim_דיווחים נוספים_1_4.4._דיווחים נוספים" xfId="3108"/>
    <cellStyle name="4_Anafim_דיווחים נוספים_1_4.4._פירוט אגח תשואה מעל 10% " xfId="3109"/>
    <cellStyle name="4_Anafim_דיווחים נוספים_1_דיווחים נוספים" xfId="3110"/>
    <cellStyle name="4_Anafim_דיווחים נוספים_1_דיווחים נוספים 2" xfId="3111"/>
    <cellStyle name="4_Anafim_דיווחים נוספים_1_דיווחים נוספים 2_דיווחים נוספים" xfId="3112"/>
    <cellStyle name="4_Anafim_דיווחים נוספים_1_דיווחים נוספים 2_דיווחים נוספים_1" xfId="3113"/>
    <cellStyle name="4_Anafim_דיווחים נוספים_1_דיווחים נוספים 2_דיווחים נוספים_פירוט אגח תשואה מעל 10% " xfId="3114"/>
    <cellStyle name="4_Anafim_דיווחים נוספים_1_דיווחים נוספים 2_פירוט אגח תשואה מעל 10% " xfId="3115"/>
    <cellStyle name="4_Anafim_דיווחים נוספים_1_דיווחים נוספים_1" xfId="3116"/>
    <cellStyle name="4_Anafim_דיווחים נוספים_1_דיווחים נוספים_4.4." xfId="3117"/>
    <cellStyle name="4_Anafim_דיווחים נוספים_1_דיווחים נוספים_4.4. 2" xfId="3118"/>
    <cellStyle name="4_Anafim_דיווחים נוספים_1_דיווחים נוספים_4.4. 2_דיווחים נוספים" xfId="3119"/>
    <cellStyle name="4_Anafim_דיווחים נוספים_1_דיווחים נוספים_4.4. 2_דיווחים נוספים_1" xfId="3120"/>
    <cellStyle name="4_Anafim_דיווחים נוספים_1_דיווחים נוספים_4.4. 2_דיווחים נוספים_פירוט אגח תשואה מעל 10% " xfId="3121"/>
    <cellStyle name="4_Anafim_דיווחים נוספים_1_דיווחים נוספים_4.4. 2_פירוט אגח תשואה מעל 10% " xfId="3122"/>
    <cellStyle name="4_Anafim_דיווחים נוספים_1_דיווחים נוספים_4.4._דיווחים נוספים" xfId="3123"/>
    <cellStyle name="4_Anafim_דיווחים נוספים_1_דיווחים נוספים_4.4._פירוט אגח תשואה מעל 10% " xfId="3124"/>
    <cellStyle name="4_Anafim_דיווחים נוספים_1_דיווחים נוספים_דיווחים נוספים" xfId="3125"/>
    <cellStyle name="4_Anafim_דיווחים נוספים_1_דיווחים נוספים_פירוט אגח תשואה מעל 10% " xfId="3126"/>
    <cellStyle name="4_Anafim_דיווחים נוספים_1_פירוט אגח תשואה מעל 10% " xfId="3127"/>
    <cellStyle name="4_Anafim_דיווחים נוספים_2" xfId="3128"/>
    <cellStyle name="4_Anafim_דיווחים נוספים_2 2" xfId="3129"/>
    <cellStyle name="4_Anafim_דיווחים נוספים_2 2_דיווחים נוספים" xfId="3130"/>
    <cellStyle name="4_Anafim_דיווחים נוספים_2 2_דיווחים נוספים_1" xfId="3131"/>
    <cellStyle name="4_Anafim_דיווחים נוספים_2 2_דיווחים נוספים_פירוט אגח תשואה מעל 10% " xfId="3132"/>
    <cellStyle name="4_Anafim_דיווחים נוספים_2 2_פירוט אגח תשואה מעל 10% " xfId="3133"/>
    <cellStyle name="4_Anafim_דיווחים נוספים_2_4.4." xfId="3134"/>
    <cellStyle name="4_Anafim_דיווחים נוספים_2_4.4. 2" xfId="3135"/>
    <cellStyle name="4_Anafim_דיווחים נוספים_2_4.4. 2_דיווחים נוספים" xfId="3136"/>
    <cellStyle name="4_Anafim_דיווחים נוספים_2_4.4. 2_דיווחים נוספים_1" xfId="3137"/>
    <cellStyle name="4_Anafim_דיווחים נוספים_2_4.4. 2_דיווחים נוספים_פירוט אגח תשואה מעל 10% " xfId="3138"/>
    <cellStyle name="4_Anafim_דיווחים נוספים_2_4.4. 2_פירוט אגח תשואה מעל 10% " xfId="3139"/>
    <cellStyle name="4_Anafim_דיווחים נוספים_2_4.4._דיווחים נוספים" xfId="3140"/>
    <cellStyle name="4_Anafim_דיווחים נוספים_2_4.4._פירוט אגח תשואה מעל 10% " xfId="3141"/>
    <cellStyle name="4_Anafim_דיווחים נוספים_2_דיווחים נוספים" xfId="3142"/>
    <cellStyle name="4_Anafim_דיווחים נוספים_2_פירוט אגח תשואה מעל 10% " xfId="3143"/>
    <cellStyle name="4_Anafim_דיווחים נוספים_3" xfId="3144"/>
    <cellStyle name="4_Anafim_דיווחים נוספים_4.4." xfId="3145"/>
    <cellStyle name="4_Anafim_דיווחים נוספים_4.4. 2" xfId="3146"/>
    <cellStyle name="4_Anafim_דיווחים נוספים_4.4. 2_דיווחים נוספים" xfId="3147"/>
    <cellStyle name="4_Anafim_דיווחים נוספים_4.4. 2_דיווחים נוספים_1" xfId="3148"/>
    <cellStyle name="4_Anafim_דיווחים נוספים_4.4. 2_דיווחים נוספים_פירוט אגח תשואה מעל 10% " xfId="3149"/>
    <cellStyle name="4_Anafim_דיווחים נוספים_4.4. 2_פירוט אגח תשואה מעל 10% " xfId="3150"/>
    <cellStyle name="4_Anafim_דיווחים נוספים_4.4._דיווחים נוספים" xfId="3151"/>
    <cellStyle name="4_Anafim_דיווחים נוספים_4.4._פירוט אגח תשואה מעל 10% " xfId="3152"/>
    <cellStyle name="4_Anafim_דיווחים נוספים_דיווחים נוספים" xfId="3153"/>
    <cellStyle name="4_Anafim_דיווחים נוספים_דיווחים נוספים 2" xfId="3154"/>
    <cellStyle name="4_Anafim_דיווחים נוספים_דיווחים נוספים 2_דיווחים נוספים" xfId="3155"/>
    <cellStyle name="4_Anafim_דיווחים נוספים_דיווחים נוספים 2_דיווחים נוספים_1" xfId="3156"/>
    <cellStyle name="4_Anafim_דיווחים נוספים_דיווחים נוספים 2_דיווחים נוספים_פירוט אגח תשואה מעל 10% " xfId="3157"/>
    <cellStyle name="4_Anafim_דיווחים נוספים_דיווחים נוספים 2_פירוט אגח תשואה מעל 10% " xfId="3158"/>
    <cellStyle name="4_Anafim_דיווחים נוספים_דיווחים נוספים_1" xfId="3159"/>
    <cellStyle name="4_Anafim_דיווחים נוספים_דיווחים נוספים_4.4." xfId="3160"/>
    <cellStyle name="4_Anafim_דיווחים נוספים_דיווחים נוספים_4.4. 2" xfId="3161"/>
    <cellStyle name="4_Anafim_דיווחים נוספים_דיווחים נוספים_4.4. 2_דיווחים נוספים" xfId="3162"/>
    <cellStyle name="4_Anafim_דיווחים נוספים_דיווחים נוספים_4.4. 2_דיווחים נוספים_1" xfId="3163"/>
    <cellStyle name="4_Anafim_דיווחים נוספים_דיווחים נוספים_4.4. 2_דיווחים נוספים_פירוט אגח תשואה מעל 10% " xfId="3164"/>
    <cellStyle name="4_Anafim_דיווחים נוספים_דיווחים נוספים_4.4. 2_פירוט אגח תשואה מעל 10% " xfId="3165"/>
    <cellStyle name="4_Anafim_דיווחים נוספים_דיווחים נוספים_4.4._דיווחים נוספים" xfId="3166"/>
    <cellStyle name="4_Anafim_דיווחים נוספים_דיווחים נוספים_4.4._פירוט אגח תשואה מעל 10% " xfId="3167"/>
    <cellStyle name="4_Anafim_דיווחים נוספים_דיווחים נוספים_דיווחים נוספים" xfId="3168"/>
    <cellStyle name="4_Anafim_דיווחים נוספים_דיווחים נוספים_פירוט אגח תשואה מעל 10% " xfId="3169"/>
    <cellStyle name="4_Anafim_דיווחים נוספים_פירוט אגח תשואה מעל 10% " xfId="3170"/>
    <cellStyle name="4_Anafim_הערות" xfId="3171"/>
    <cellStyle name="4_Anafim_הערות 2" xfId="3172"/>
    <cellStyle name="4_Anafim_הערות 2_דיווחים נוספים" xfId="3173"/>
    <cellStyle name="4_Anafim_הערות 2_דיווחים נוספים_1" xfId="3174"/>
    <cellStyle name="4_Anafim_הערות 2_דיווחים נוספים_פירוט אגח תשואה מעל 10% " xfId="3175"/>
    <cellStyle name="4_Anafim_הערות 2_פירוט אגח תשואה מעל 10% " xfId="3176"/>
    <cellStyle name="4_Anafim_הערות_4.4." xfId="3177"/>
    <cellStyle name="4_Anafim_הערות_4.4. 2" xfId="3178"/>
    <cellStyle name="4_Anafim_הערות_4.4. 2_דיווחים נוספים" xfId="3179"/>
    <cellStyle name="4_Anafim_הערות_4.4. 2_דיווחים נוספים_1" xfId="3180"/>
    <cellStyle name="4_Anafim_הערות_4.4. 2_דיווחים נוספים_פירוט אגח תשואה מעל 10% " xfId="3181"/>
    <cellStyle name="4_Anafim_הערות_4.4. 2_פירוט אגח תשואה מעל 10% " xfId="3182"/>
    <cellStyle name="4_Anafim_הערות_4.4._דיווחים נוספים" xfId="3183"/>
    <cellStyle name="4_Anafim_הערות_4.4._פירוט אגח תשואה מעל 10% " xfId="3184"/>
    <cellStyle name="4_Anafim_הערות_דיווחים נוספים" xfId="3185"/>
    <cellStyle name="4_Anafim_הערות_דיווחים נוספים_1" xfId="3186"/>
    <cellStyle name="4_Anafim_הערות_דיווחים נוספים_פירוט אגח תשואה מעל 10% " xfId="3187"/>
    <cellStyle name="4_Anafim_הערות_פירוט אגח תשואה מעל 10% " xfId="3188"/>
    <cellStyle name="4_Anafim_יתרת מסגרות אשראי לניצול " xfId="3189"/>
    <cellStyle name="4_Anafim_יתרת מסגרות אשראי לניצול  2" xfId="3190"/>
    <cellStyle name="4_Anafim_יתרת מסגרות אשראי לניצול  2_דיווחים נוספים" xfId="3191"/>
    <cellStyle name="4_Anafim_יתרת מסגרות אשראי לניצול  2_דיווחים נוספים_1" xfId="3192"/>
    <cellStyle name="4_Anafim_יתרת מסגרות אשראי לניצול  2_דיווחים נוספים_פירוט אגח תשואה מעל 10% " xfId="3193"/>
    <cellStyle name="4_Anafim_יתרת מסגרות אשראי לניצול  2_פירוט אגח תשואה מעל 10% " xfId="3194"/>
    <cellStyle name="4_Anafim_יתרת מסגרות אשראי לניצול _4.4." xfId="3195"/>
    <cellStyle name="4_Anafim_יתרת מסגרות אשראי לניצול _4.4. 2" xfId="3196"/>
    <cellStyle name="4_Anafim_יתרת מסגרות אשראי לניצול _4.4. 2_דיווחים נוספים" xfId="3197"/>
    <cellStyle name="4_Anafim_יתרת מסגרות אשראי לניצול _4.4. 2_דיווחים נוספים_1" xfId="3198"/>
    <cellStyle name="4_Anafim_יתרת מסגרות אשראי לניצול _4.4. 2_דיווחים נוספים_פירוט אגח תשואה מעל 10% " xfId="3199"/>
    <cellStyle name="4_Anafim_יתרת מסגרות אשראי לניצול _4.4. 2_פירוט אגח תשואה מעל 10% " xfId="3200"/>
    <cellStyle name="4_Anafim_יתרת מסגרות אשראי לניצול _4.4._דיווחים נוספים" xfId="3201"/>
    <cellStyle name="4_Anafim_יתרת מסגרות אשראי לניצול _4.4._פירוט אגח תשואה מעל 10% " xfId="3202"/>
    <cellStyle name="4_Anafim_יתרת מסגרות אשראי לניצול _דיווחים נוספים" xfId="3203"/>
    <cellStyle name="4_Anafim_יתרת מסגרות אשראי לניצול _דיווחים נוספים_1" xfId="3204"/>
    <cellStyle name="4_Anafim_יתרת מסגרות אשראי לניצול _דיווחים נוספים_פירוט אגח תשואה מעל 10% " xfId="3205"/>
    <cellStyle name="4_Anafim_יתרת מסגרות אשראי לניצול _פירוט אגח תשואה מעל 10% " xfId="3206"/>
    <cellStyle name="4_Anafim_עסקאות שאושרו וטרם בוצעו  " xfId="3207"/>
    <cellStyle name="4_Anafim_עסקאות שאושרו וטרם בוצעו   2" xfId="3208"/>
    <cellStyle name="4_Anafim_עסקאות שאושרו וטרם בוצעו   2_דיווחים נוספים" xfId="3209"/>
    <cellStyle name="4_Anafim_עסקאות שאושרו וטרם בוצעו   2_דיווחים נוספים_1" xfId="3210"/>
    <cellStyle name="4_Anafim_עסקאות שאושרו וטרם בוצעו   2_דיווחים נוספים_פירוט אגח תשואה מעל 10% " xfId="3211"/>
    <cellStyle name="4_Anafim_עסקאות שאושרו וטרם בוצעו   2_פירוט אגח תשואה מעל 10% " xfId="3212"/>
    <cellStyle name="4_Anafim_עסקאות שאושרו וטרם בוצעו  _1" xfId="3213"/>
    <cellStyle name="4_Anafim_עסקאות שאושרו וטרם בוצעו  _1 2" xfId="3214"/>
    <cellStyle name="4_Anafim_עסקאות שאושרו וטרם בוצעו  _1 2_דיווחים נוספים" xfId="3215"/>
    <cellStyle name="4_Anafim_עסקאות שאושרו וטרם בוצעו  _1 2_דיווחים נוספים_1" xfId="3216"/>
    <cellStyle name="4_Anafim_עסקאות שאושרו וטרם בוצעו  _1 2_דיווחים נוספים_פירוט אגח תשואה מעל 10% " xfId="3217"/>
    <cellStyle name="4_Anafim_עסקאות שאושרו וטרם בוצעו  _1 2_פירוט אגח תשואה מעל 10% " xfId="3218"/>
    <cellStyle name="4_Anafim_עסקאות שאושרו וטרם בוצעו  _1_דיווחים נוספים" xfId="3219"/>
    <cellStyle name="4_Anafim_עסקאות שאושרו וטרם בוצעו  _1_פירוט אגח תשואה מעל 10% " xfId="3220"/>
    <cellStyle name="4_Anafim_עסקאות שאושרו וטרם בוצעו  _4.4." xfId="3221"/>
    <cellStyle name="4_Anafim_עסקאות שאושרו וטרם בוצעו  _4.4. 2" xfId="3222"/>
    <cellStyle name="4_Anafim_עסקאות שאושרו וטרם בוצעו  _4.4. 2_דיווחים נוספים" xfId="3223"/>
    <cellStyle name="4_Anafim_עסקאות שאושרו וטרם בוצעו  _4.4. 2_דיווחים נוספים_1" xfId="3224"/>
    <cellStyle name="4_Anafim_עסקאות שאושרו וטרם בוצעו  _4.4. 2_דיווחים נוספים_פירוט אגח תשואה מעל 10% " xfId="3225"/>
    <cellStyle name="4_Anafim_עסקאות שאושרו וטרם בוצעו  _4.4. 2_פירוט אגח תשואה מעל 10% " xfId="3226"/>
    <cellStyle name="4_Anafim_עסקאות שאושרו וטרם בוצעו  _4.4._דיווחים נוספים" xfId="3227"/>
    <cellStyle name="4_Anafim_עסקאות שאושרו וטרם בוצעו  _4.4._פירוט אגח תשואה מעל 10% " xfId="3228"/>
    <cellStyle name="4_Anafim_עסקאות שאושרו וטרם בוצעו  _דיווחים נוספים" xfId="3229"/>
    <cellStyle name="4_Anafim_עסקאות שאושרו וטרם בוצעו  _דיווחים נוספים_1" xfId="3230"/>
    <cellStyle name="4_Anafim_עסקאות שאושרו וטרם בוצעו  _דיווחים נוספים_פירוט אגח תשואה מעל 10% " xfId="3231"/>
    <cellStyle name="4_Anafim_עסקאות שאושרו וטרם בוצעו  _פירוט אגח תשואה מעל 10% " xfId="3232"/>
    <cellStyle name="4_Anafim_פירוט אגח תשואה מעל 10% " xfId="3233"/>
    <cellStyle name="4_Anafim_פירוט אגח תשואה מעל 10%  2" xfId="3234"/>
    <cellStyle name="4_Anafim_פירוט אגח תשואה מעל 10%  2_דיווחים נוספים" xfId="3235"/>
    <cellStyle name="4_Anafim_פירוט אגח תשואה מעל 10%  2_דיווחים נוספים_1" xfId="3236"/>
    <cellStyle name="4_Anafim_פירוט אגח תשואה מעל 10%  2_דיווחים נוספים_פירוט אגח תשואה מעל 10% " xfId="3237"/>
    <cellStyle name="4_Anafim_פירוט אגח תשואה מעל 10%  2_פירוט אגח תשואה מעל 10% " xfId="3238"/>
    <cellStyle name="4_Anafim_פירוט אגח תשואה מעל 10% _1" xfId="3239"/>
    <cellStyle name="4_Anafim_פירוט אגח תשואה מעל 10% _4.4." xfId="3240"/>
    <cellStyle name="4_Anafim_פירוט אגח תשואה מעל 10% _4.4. 2" xfId="3241"/>
    <cellStyle name="4_Anafim_פירוט אגח תשואה מעל 10% _4.4. 2_דיווחים נוספים" xfId="3242"/>
    <cellStyle name="4_Anafim_פירוט אגח תשואה מעל 10% _4.4. 2_דיווחים נוספים_1" xfId="3243"/>
    <cellStyle name="4_Anafim_פירוט אגח תשואה מעל 10% _4.4. 2_דיווחים נוספים_פירוט אגח תשואה מעל 10% " xfId="3244"/>
    <cellStyle name="4_Anafim_פירוט אגח תשואה מעל 10% _4.4. 2_פירוט אגח תשואה מעל 10% " xfId="3245"/>
    <cellStyle name="4_Anafim_פירוט אגח תשואה מעל 10% _4.4._דיווחים נוספים" xfId="3246"/>
    <cellStyle name="4_Anafim_פירוט אגח תשואה מעל 10% _4.4._פירוט אגח תשואה מעל 10% " xfId="3247"/>
    <cellStyle name="4_Anafim_פירוט אגח תשואה מעל 10% _דיווחים נוספים" xfId="3248"/>
    <cellStyle name="4_Anafim_פירוט אגח תשואה מעל 10% _דיווחים נוספים_1" xfId="3249"/>
    <cellStyle name="4_Anafim_פירוט אגח תשואה מעל 10% _דיווחים נוספים_פירוט אגח תשואה מעל 10% " xfId="3250"/>
    <cellStyle name="4_Anafim_פירוט אגח תשואה מעל 10% _פירוט אגח תשואה מעל 10% " xfId="3251"/>
    <cellStyle name="4_אחזקות בעלי ענין -DATA - ערכים" xfId="14692"/>
    <cellStyle name="4_דיווחים נוספים" xfId="3252"/>
    <cellStyle name="4_דיווחים נוספים 2" xfId="3253"/>
    <cellStyle name="4_דיווחים נוספים 2_דיווחים נוספים" xfId="3254"/>
    <cellStyle name="4_דיווחים נוספים 2_דיווחים נוספים_1" xfId="3255"/>
    <cellStyle name="4_דיווחים נוספים 2_דיווחים נוספים_פירוט אגח תשואה מעל 10% " xfId="3256"/>
    <cellStyle name="4_דיווחים נוספים 2_פירוט אגח תשואה מעל 10% " xfId="3257"/>
    <cellStyle name="4_דיווחים נוספים_1" xfId="3258"/>
    <cellStyle name="4_דיווחים נוספים_1 2" xfId="3259"/>
    <cellStyle name="4_דיווחים נוספים_1 2_דיווחים נוספים" xfId="3260"/>
    <cellStyle name="4_דיווחים נוספים_1 2_דיווחים נוספים_1" xfId="3261"/>
    <cellStyle name="4_דיווחים נוספים_1 2_דיווחים נוספים_פירוט אגח תשואה מעל 10% " xfId="3262"/>
    <cellStyle name="4_דיווחים נוספים_1 2_פירוט אגח תשואה מעל 10% " xfId="3263"/>
    <cellStyle name="4_דיווחים נוספים_1_4.4." xfId="3264"/>
    <cellStyle name="4_דיווחים נוספים_1_4.4. 2" xfId="3265"/>
    <cellStyle name="4_דיווחים נוספים_1_4.4. 2_דיווחים נוספים" xfId="3266"/>
    <cellStyle name="4_דיווחים נוספים_1_4.4. 2_דיווחים נוספים_1" xfId="3267"/>
    <cellStyle name="4_דיווחים נוספים_1_4.4. 2_דיווחים נוספים_פירוט אגח תשואה מעל 10% " xfId="3268"/>
    <cellStyle name="4_דיווחים נוספים_1_4.4. 2_פירוט אגח תשואה מעל 10% " xfId="3269"/>
    <cellStyle name="4_דיווחים נוספים_1_4.4._דיווחים נוספים" xfId="3270"/>
    <cellStyle name="4_דיווחים נוספים_1_4.4._פירוט אגח תשואה מעל 10% " xfId="3271"/>
    <cellStyle name="4_דיווחים נוספים_1_דיווחים נוספים" xfId="3272"/>
    <cellStyle name="4_דיווחים נוספים_1_דיווחים נוספים 2" xfId="3273"/>
    <cellStyle name="4_דיווחים נוספים_1_דיווחים נוספים 2_דיווחים נוספים" xfId="3274"/>
    <cellStyle name="4_דיווחים נוספים_1_דיווחים נוספים 2_דיווחים נוספים_1" xfId="3275"/>
    <cellStyle name="4_דיווחים נוספים_1_דיווחים נוספים 2_דיווחים נוספים_פירוט אגח תשואה מעל 10% " xfId="3276"/>
    <cellStyle name="4_דיווחים נוספים_1_דיווחים נוספים 2_פירוט אגח תשואה מעל 10% " xfId="3277"/>
    <cellStyle name="4_דיווחים נוספים_1_דיווחים נוספים_1" xfId="3278"/>
    <cellStyle name="4_דיווחים נוספים_1_דיווחים נוספים_4.4." xfId="3279"/>
    <cellStyle name="4_דיווחים נוספים_1_דיווחים נוספים_4.4. 2" xfId="3280"/>
    <cellStyle name="4_דיווחים נוספים_1_דיווחים נוספים_4.4. 2_דיווחים נוספים" xfId="3281"/>
    <cellStyle name="4_דיווחים נוספים_1_דיווחים נוספים_4.4. 2_דיווחים נוספים_1" xfId="3282"/>
    <cellStyle name="4_דיווחים נוספים_1_דיווחים נוספים_4.4. 2_דיווחים נוספים_פירוט אגח תשואה מעל 10% " xfId="3283"/>
    <cellStyle name="4_דיווחים נוספים_1_דיווחים נוספים_4.4. 2_פירוט אגח תשואה מעל 10% " xfId="3284"/>
    <cellStyle name="4_דיווחים נוספים_1_דיווחים נוספים_4.4._דיווחים נוספים" xfId="3285"/>
    <cellStyle name="4_דיווחים נוספים_1_דיווחים נוספים_4.4._פירוט אגח תשואה מעל 10% " xfId="3286"/>
    <cellStyle name="4_דיווחים נוספים_1_דיווחים נוספים_דיווחים נוספים" xfId="3287"/>
    <cellStyle name="4_דיווחים נוספים_1_דיווחים נוספים_פירוט אגח תשואה מעל 10% " xfId="3288"/>
    <cellStyle name="4_דיווחים נוספים_1_פירוט אגח תשואה מעל 10% " xfId="3289"/>
    <cellStyle name="4_דיווחים נוספים_2" xfId="3290"/>
    <cellStyle name="4_דיווחים נוספים_2 2" xfId="3291"/>
    <cellStyle name="4_דיווחים נוספים_2 2_דיווחים נוספים" xfId="3292"/>
    <cellStyle name="4_דיווחים נוספים_2 2_דיווחים נוספים_1" xfId="3293"/>
    <cellStyle name="4_דיווחים נוספים_2 2_דיווחים נוספים_פירוט אגח תשואה מעל 10% " xfId="3294"/>
    <cellStyle name="4_דיווחים נוספים_2 2_פירוט אגח תשואה מעל 10% " xfId="3295"/>
    <cellStyle name="4_דיווחים נוספים_2_4.4." xfId="3296"/>
    <cellStyle name="4_דיווחים נוספים_2_4.4. 2" xfId="3297"/>
    <cellStyle name="4_דיווחים נוספים_2_4.4. 2_דיווחים נוספים" xfId="3298"/>
    <cellStyle name="4_דיווחים נוספים_2_4.4. 2_דיווחים נוספים_1" xfId="3299"/>
    <cellStyle name="4_דיווחים נוספים_2_4.4. 2_דיווחים נוספים_פירוט אגח תשואה מעל 10% " xfId="3300"/>
    <cellStyle name="4_דיווחים נוספים_2_4.4. 2_פירוט אגח תשואה מעל 10% " xfId="3301"/>
    <cellStyle name="4_דיווחים נוספים_2_4.4._דיווחים נוספים" xfId="3302"/>
    <cellStyle name="4_דיווחים נוספים_2_4.4._פירוט אגח תשואה מעל 10% " xfId="3303"/>
    <cellStyle name="4_דיווחים נוספים_2_דיווחים נוספים" xfId="3304"/>
    <cellStyle name="4_דיווחים נוספים_2_פירוט אגח תשואה מעל 10% " xfId="3305"/>
    <cellStyle name="4_דיווחים נוספים_3" xfId="3306"/>
    <cellStyle name="4_דיווחים נוספים_4.4." xfId="3307"/>
    <cellStyle name="4_דיווחים נוספים_4.4. 2" xfId="3308"/>
    <cellStyle name="4_דיווחים נוספים_4.4. 2_דיווחים נוספים" xfId="3309"/>
    <cellStyle name="4_דיווחים נוספים_4.4. 2_דיווחים נוספים_1" xfId="3310"/>
    <cellStyle name="4_דיווחים נוספים_4.4. 2_דיווחים נוספים_פירוט אגח תשואה מעל 10% " xfId="3311"/>
    <cellStyle name="4_דיווחים נוספים_4.4. 2_פירוט אגח תשואה מעל 10% " xfId="3312"/>
    <cellStyle name="4_דיווחים נוספים_4.4._דיווחים נוספים" xfId="3313"/>
    <cellStyle name="4_דיווחים נוספים_4.4._פירוט אגח תשואה מעל 10% " xfId="3314"/>
    <cellStyle name="4_דיווחים נוספים_דיווחים נוספים" xfId="3315"/>
    <cellStyle name="4_דיווחים נוספים_דיווחים נוספים 2" xfId="3316"/>
    <cellStyle name="4_דיווחים נוספים_דיווחים נוספים 2_דיווחים נוספים" xfId="3317"/>
    <cellStyle name="4_דיווחים נוספים_דיווחים נוספים 2_דיווחים נוספים_1" xfId="3318"/>
    <cellStyle name="4_דיווחים נוספים_דיווחים נוספים 2_דיווחים נוספים_פירוט אגח תשואה מעל 10% " xfId="3319"/>
    <cellStyle name="4_דיווחים נוספים_דיווחים נוספים 2_פירוט אגח תשואה מעל 10% " xfId="3320"/>
    <cellStyle name="4_דיווחים נוספים_דיווחים נוספים_1" xfId="3321"/>
    <cellStyle name="4_דיווחים נוספים_דיווחים נוספים_4.4." xfId="3322"/>
    <cellStyle name="4_דיווחים נוספים_דיווחים נוספים_4.4. 2" xfId="3323"/>
    <cellStyle name="4_דיווחים נוספים_דיווחים נוספים_4.4. 2_דיווחים נוספים" xfId="3324"/>
    <cellStyle name="4_דיווחים נוספים_דיווחים נוספים_4.4. 2_דיווחים נוספים_1" xfId="3325"/>
    <cellStyle name="4_דיווחים נוספים_דיווחים נוספים_4.4. 2_דיווחים נוספים_פירוט אגח תשואה מעל 10% " xfId="3326"/>
    <cellStyle name="4_דיווחים נוספים_דיווחים נוספים_4.4. 2_פירוט אגח תשואה מעל 10% " xfId="3327"/>
    <cellStyle name="4_דיווחים נוספים_דיווחים נוספים_4.4._דיווחים נוספים" xfId="3328"/>
    <cellStyle name="4_דיווחים נוספים_דיווחים נוספים_4.4._פירוט אגח תשואה מעל 10% " xfId="3329"/>
    <cellStyle name="4_דיווחים נוספים_דיווחים נוספים_דיווחים נוספים" xfId="3330"/>
    <cellStyle name="4_דיווחים נוספים_דיווחים נוספים_פירוט אגח תשואה מעל 10% " xfId="3331"/>
    <cellStyle name="4_דיווחים נוספים_פירוט אגח תשואה מעל 10% " xfId="3332"/>
    <cellStyle name="4_הערות" xfId="3333"/>
    <cellStyle name="4_הערות 2" xfId="3334"/>
    <cellStyle name="4_הערות 2_דיווחים נוספים" xfId="3335"/>
    <cellStyle name="4_הערות 2_דיווחים נוספים_1" xfId="3336"/>
    <cellStyle name="4_הערות 2_דיווחים נוספים_פירוט אגח תשואה מעל 10% " xfId="3337"/>
    <cellStyle name="4_הערות 2_פירוט אגח תשואה מעל 10% " xfId="3338"/>
    <cellStyle name="4_הערות_4.4." xfId="3339"/>
    <cellStyle name="4_הערות_4.4. 2" xfId="3340"/>
    <cellStyle name="4_הערות_4.4. 2_דיווחים נוספים" xfId="3341"/>
    <cellStyle name="4_הערות_4.4. 2_דיווחים נוספים_1" xfId="3342"/>
    <cellStyle name="4_הערות_4.4. 2_דיווחים נוספים_פירוט אגח תשואה מעל 10% " xfId="3343"/>
    <cellStyle name="4_הערות_4.4. 2_פירוט אגח תשואה מעל 10% " xfId="3344"/>
    <cellStyle name="4_הערות_4.4._דיווחים נוספים" xfId="3345"/>
    <cellStyle name="4_הערות_4.4._פירוט אגח תשואה מעל 10% " xfId="3346"/>
    <cellStyle name="4_הערות_דיווחים נוספים" xfId="3347"/>
    <cellStyle name="4_הערות_דיווחים נוספים_1" xfId="3348"/>
    <cellStyle name="4_הערות_דיווחים נוספים_פירוט אגח תשואה מעל 10% " xfId="3349"/>
    <cellStyle name="4_הערות_פירוט אגח תשואה מעל 10% " xfId="3350"/>
    <cellStyle name="4_יתרת מסגרות אשראי לניצול " xfId="3351"/>
    <cellStyle name="4_יתרת מסגרות אשראי לניצול  2" xfId="3352"/>
    <cellStyle name="4_יתרת מסגרות אשראי לניצול  2_דיווחים נוספים" xfId="3353"/>
    <cellStyle name="4_יתרת מסגרות אשראי לניצול  2_דיווחים נוספים_1" xfId="3354"/>
    <cellStyle name="4_יתרת מסגרות אשראי לניצול  2_דיווחים נוספים_פירוט אגח תשואה מעל 10% " xfId="3355"/>
    <cellStyle name="4_יתרת מסגרות אשראי לניצול  2_פירוט אגח תשואה מעל 10% " xfId="3356"/>
    <cellStyle name="4_יתרת מסגרות אשראי לניצול _4.4." xfId="3357"/>
    <cellStyle name="4_יתרת מסגרות אשראי לניצול _4.4. 2" xfId="3358"/>
    <cellStyle name="4_יתרת מסגרות אשראי לניצול _4.4. 2_דיווחים נוספים" xfId="3359"/>
    <cellStyle name="4_יתרת מסגרות אשראי לניצול _4.4. 2_דיווחים נוספים_1" xfId="3360"/>
    <cellStyle name="4_יתרת מסגרות אשראי לניצול _4.4. 2_דיווחים נוספים_פירוט אגח תשואה מעל 10% " xfId="3361"/>
    <cellStyle name="4_יתרת מסגרות אשראי לניצול _4.4. 2_פירוט אגח תשואה מעל 10% " xfId="3362"/>
    <cellStyle name="4_יתרת מסגרות אשראי לניצול _4.4._דיווחים נוספים" xfId="3363"/>
    <cellStyle name="4_יתרת מסגרות אשראי לניצול _4.4._פירוט אגח תשואה מעל 10% " xfId="3364"/>
    <cellStyle name="4_יתרת מסגרות אשראי לניצול _דיווחים נוספים" xfId="3365"/>
    <cellStyle name="4_יתרת מסגרות אשראי לניצול _דיווחים נוספים_1" xfId="3366"/>
    <cellStyle name="4_יתרת מסגרות אשראי לניצול _דיווחים נוספים_פירוט אגח תשואה מעל 10% " xfId="3367"/>
    <cellStyle name="4_יתרת מסגרות אשראי לניצול _פירוט אגח תשואה מעל 10% " xfId="3368"/>
    <cellStyle name="4_משקל בתא100" xfId="3369"/>
    <cellStyle name="4_משקל בתא100 2" xfId="3370"/>
    <cellStyle name="4_משקל בתא100 2 2" xfId="3371"/>
    <cellStyle name="4_משקל בתא100 2 2_דיווחים נוספים" xfId="3372"/>
    <cellStyle name="4_משקל בתא100 2 2_דיווחים נוספים_1" xfId="3373"/>
    <cellStyle name="4_משקל בתא100 2 2_דיווחים נוספים_פירוט אגח תשואה מעל 10% " xfId="3374"/>
    <cellStyle name="4_משקל בתא100 2 2_פירוט אגח תשואה מעל 10% " xfId="3375"/>
    <cellStyle name="4_משקל בתא100 2_4.4." xfId="3376"/>
    <cellStyle name="4_משקל בתא100 2_4.4. 2" xfId="3377"/>
    <cellStyle name="4_משקל בתא100 2_4.4. 2_דיווחים נוספים" xfId="3378"/>
    <cellStyle name="4_משקל בתא100 2_4.4. 2_דיווחים נוספים_1" xfId="3379"/>
    <cellStyle name="4_משקל בתא100 2_4.4. 2_דיווחים נוספים_פירוט אגח תשואה מעל 10% " xfId="3380"/>
    <cellStyle name="4_משקל בתא100 2_4.4. 2_פירוט אגח תשואה מעל 10% " xfId="3381"/>
    <cellStyle name="4_משקל בתא100 2_4.4._דיווחים נוספים" xfId="3382"/>
    <cellStyle name="4_משקל בתא100 2_4.4._פירוט אגח תשואה מעל 10% " xfId="3383"/>
    <cellStyle name="4_משקל בתא100 2_דיווחים נוספים" xfId="3384"/>
    <cellStyle name="4_משקל בתא100 2_דיווחים נוספים 2" xfId="3385"/>
    <cellStyle name="4_משקל בתא100 2_דיווחים נוספים 2_דיווחים נוספים" xfId="3386"/>
    <cellStyle name="4_משקל בתא100 2_דיווחים נוספים 2_דיווחים נוספים_1" xfId="3387"/>
    <cellStyle name="4_משקל בתא100 2_דיווחים נוספים 2_דיווחים נוספים_פירוט אגח תשואה מעל 10% " xfId="3388"/>
    <cellStyle name="4_משקל בתא100 2_דיווחים נוספים 2_פירוט אגח תשואה מעל 10% " xfId="3389"/>
    <cellStyle name="4_משקל בתא100 2_דיווחים נוספים_1" xfId="3390"/>
    <cellStyle name="4_משקל בתא100 2_דיווחים נוספים_1 2" xfId="3391"/>
    <cellStyle name="4_משקל בתא100 2_דיווחים נוספים_1 2_דיווחים נוספים" xfId="3392"/>
    <cellStyle name="4_משקל בתא100 2_דיווחים נוספים_1 2_דיווחים נוספים_1" xfId="3393"/>
    <cellStyle name="4_משקל בתא100 2_דיווחים נוספים_1 2_דיווחים נוספים_פירוט אגח תשואה מעל 10% " xfId="3394"/>
    <cellStyle name="4_משקל בתא100 2_דיווחים נוספים_1 2_פירוט אגח תשואה מעל 10% " xfId="3395"/>
    <cellStyle name="4_משקל בתא100 2_דיווחים נוספים_1_4.4." xfId="3396"/>
    <cellStyle name="4_משקל בתא100 2_דיווחים נוספים_1_4.4. 2" xfId="3397"/>
    <cellStyle name="4_משקל בתא100 2_דיווחים נוספים_1_4.4. 2_דיווחים נוספים" xfId="3398"/>
    <cellStyle name="4_משקל בתא100 2_דיווחים נוספים_1_4.4. 2_דיווחים נוספים_1" xfId="3399"/>
    <cellStyle name="4_משקל בתא100 2_דיווחים נוספים_1_4.4. 2_דיווחים נוספים_פירוט אגח תשואה מעל 10% " xfId="3400"/>
    <cellStyle name="4_משקל בתא100 2_דיווחים נוספים_1_4.4. 2_פירוט אגח תשואה מעל 10% " xfId="3401"/>
    <cellStyle name="4_משקל בתא100 2_דיווחים נוספים_1_4.4._דיווחים נוספים" xfId="3402"/>
    <cellStyle name="4_משקל בתא100 2_דיווחים נוספים_1_4.4._פירוט אגח תשואה מעל 10% " xfId="3403"/>
    <cellStyle name="4_משקל בתא100 2_דיווחים נוספים_1_דיווחים נוספים" xfId="3404"/>
    <cellStyle name="4_משקל בתא100 2_דיווחים נוספים_1_פירוט אגח תשואה מעל 10% " xfId="3405"/>
    <cellStyle name="4_משקל בתא100 2_דיווחים נוספים_2" xfId="3406"/>
    <cellStyle name="4_משקל בתא100 2_דיווחים נוספים_4.4." xfId="3407"/>
    <cellStyle name="4_משקל בתא100 2_דיווחים נוספים_4.4. 2" xfId="3408"/>
    <cellStyle name="4_משקל בתא100 2_דיווחים נוספים_4.4. 2_דיווחים נוספים" xfId="3409"/>
    <cellStyle name="4_משקל בתא100 2_דיווחים נוספים_4.4. 2_דיווחים נוספים_1" xfId="3410"/>
    <cellStyle name="4_משקל בתא100 2_דיווחים נוספים_4.4. 2_דיווחים נוספים_פירוט אגח תשואה מעל 10% " xfId="3411"/>
    <cellStyle name="4_משקל בתא100 2_דיווחים נוספים_4.4. 2_פירוט אגח תשואה מעל 10% " xfId="3412"/>
    <cellStyle name="4_משקל בתא100 2_דיווחים נוספים_4.4._דיווחים נוספים" xfId="3413"/>
    <cellStyle name="4_משקל בתא100 2_דיווחים נוספים_4.4._פירוט אגח תשואה מעל 10% " xfId="3414"/>
    <cellStyle name="4_משקל בתא100 2_דיווחים נוספים_דיווחים נוספים" xfId="3415"/>
    <cellStyle name="4_משקל בתא100 2_דיווחים נוספים_דיווחים נוספים 2" xfId="3416"/>
    <cellStyle name="4_משקל בתא100 2_דיווחים נוספים_דיווחים נוספים 2_דיווחים נוספים" xfId="3417"/>
    <cellStyle name="4_משקל בתא100 2_דיווחים נוספים_דיווחים נוספים 2_דיווחים נוספים_1" xfId="3418"/>
    <cellStyle name="4_משקל בתא100 2_דיווחים נוספים_דיווחים נוספים 2_דיווחים נוספים_פירוט אגח תשואה מעל 10% " xfId="3419"/>
    <cellStyle name="4_משקל בתא100 2_דיווחים נוספים_דיווחים נוספים 2_פירוט אגח תשואה מעל 10% " xfId="3420"/>
    <cellStyle name="4_משקל בתא100 2_דיווחים נוספים_דיווחים נוספים_1" xfId="3421"/>
    <cellStyle name="4_משקל בתא100 2_דיווחים נוספים_דיווחים נוספים_4.4." xfId="3422"/>
    <cellStyle name="4_משקל בתא100 2_דיווחים נוספים_דיווחים נוספים_4.4. 2" xfId="3423"/>
    <cellStyle name="4_משקל בתא100 2_דיווחים נוספים_דיווחים נוספים_4.4. 2_דיווחים נוספים" xfId="3424"/>
    <cellStyle name="4_משקל בתא100 2_דיווחים נוספים_דיווחים נוספים_4.4. 2_דיווחים נוספים_1" xfId="3425"/>
    <cellStyle name="4_משקל בתא100 2_דיווחים נוספים_דיווחים נוספים_4.4. 2_דיווחים נוספים_פירוט אגח תשואה מעל 10% " xfId="3426"/>
    <cellStyle name="4_משקל בתא100 2_דיווחים נוספים_דיווחים נוספים_4.4. 2_פירוט אגח תשואה מעל 10% " xfId="3427"/>
    <cellStyle name="4_משקל בתא100 2_דיווחים נוספים_דיווחים נוספים_4.4._דיווחים נוספים" xfId="3428"/>
    <cellStyle name="4_משקל בתא100 2_דיווחים נוספים_דיווחים נוספים_4.4._פירוט אגח תשואה מעל 10% " xfId="3429"/>
    <cellStyle name="4_משקל בתא100 2_דיווחים נוספים_דיווחים נוספים_דיווחים נוספים" xfId="3430"/>
    <cellStyle name="4_משקל בתא100 2_דיווחים נוספים_דיווחים נוספים_פירוט אגח תשואה מעל 10% " xfId="3431"/>
    <cellStyle name="4_משקל בתא100 2_דיווחים נוספים_פירוט אגח תשואה מעל 10% " xfId="3432"/>
    <cellStyle name="4_משקל בתא100 2_עסקאות שאושרו וטרם בוצעו  " xfId="3433"/>
    <cellStyle name="4_משקל בתא100 2_עסקאות שאושרו וטרם בוצעו   2" xfId="3434"/>
    <cellStyle name="4_משקל בתא100 2_עסקאות שאושרו וטרם בוצעו   2_דיווחים נוספים" xfId="3435"/>
    <cellStyle name="4_משקל בתא100 2_עסקאות שאושרו וטרם בוצעו   2_דיווחים נוספים_1" xfId="3436"/>
    <cellStyle name="4_משקל בתא100 2_עסקאות שאושרו וטרם בוצעו   2_דיווחים נוספים_פירוט אגח תשואה מעל 10% " xfId="3437"/>
    <cellStyle name="4_משקל בתא100 2_עסקאות שאושרו וטרם בוצעו   2_פירוט אגח תשואה מעל 10% " xfId="3438"/>
    <cellStyle name="4_משקל בתא100 2_עסקאות שאושרו וטרם בוצעו  _דיווחים נוספים" xfId="3439"/>
    <cellStyle name="4_משקל בתא100 2_עסקאות שאושרו וטרם בוצעו  _פירוט אגח תשואה מעל 10% " xfId="3440"/>
    <cellStyle name="4_משקל בתא100 2_פירוט אגח תשואה מעל 10% " xfId="3441"/>
    <cellStyle name="4_משקל בתא100 2_פירוט אגח תשואה מעל 10%  2" xfId="3442"/>
    <cellStyle name="4_משקל בתא100 2_פירוט אגח תשואה מעל 10%  2_דיווחים נוספים" xfId="3443"/>
    <cellStyle name="4_משקל בתא100 2_פירוט אגח תשואה מעל 10%  2_דיווחים נוספים_1" xfId="3444"/>
    <cellStyle name="4_משקל בתא100 2_פירוט אגח תשואה מעל 10%  2_דיווחים נוספים_פירוט אגח תשואה מעל 10% " xfId="3445"/>
    <cellStyle name="4_משקל בתא100 2_פירוט אגח תשואה מעל 10%  2_פירוט אגח תשואה מעל 10% " xfId="3446"/>
    <cellStyle name="4_משקל בתא100 2_פירוט אגח תשואה מעל 10% _1" xfId="3447"/>
    <cellStyle name="4_משקל בתא100 2_פירוט אגח תשואה מעל 10% _4.4." xfId="3448"/>
    <cellStyle name="4_משקל בתא100 2_פירוט אגח תשואה מעל 10% _4.4. 2" xfId="3449"/>
    <cellStyle name="4_משקל בתא100 2_פירוט אגח תשואה מעל 10% _4.4. 2_דיווחים נוספים" xfId="3450"/>
    <cellStyle name="4_משקל בתא100 2_פירוט אגח תשואה מעל 10% _4.4. 2_דיווחים נוספים_1" xfId="3451"/>
    <cellStyle name="4_משקל בתא100 2_פירוט אגח תשואה מעל 10% _4.4. 2_דיווחים נוספים_פירוט אגח תשואה מעל 10% " xfId="3452"/>
    <cellStyle name="4_משקל בתא100 2_פירוט אגח תשואה מעל 10% _4.4. 2_פירוט אגח תשואה מעל 10% " xfId="3453"/>
    <cellStyle name="4_משקל בתא100 2_פירוט אגח תשואה מעל 10% _4.4._דיווחים נוספים" xfId="3454"/>
    <cellStyle name="4_משקל בתא100 2_פירוט אגח תשואה מעל 10% _4.4._פירוט אגח תשואה מעל 10% " xfId="3455"/>
    <cellStyle name="4_משקל בתא100 2_פירוט אגח תשואה מעל 10% _דיווחים נוספים" xfId="3456"/>
    <cellStyle name="4_משקל בתא100 2_פירוט אגח תשואה מעל 10% _דיווחים נוספים_1" xfId="3457"/>
    <cellStyle name="4_משקל בתא100 2_פירוט אגח תשואה מעל 10% _דיווחים נוספים_פירוט אגח תשואה מעל 10% " xfId="3458"/>
    <cellStyle name="4_משקל בתא100 2_פירוט אגח תשואה מעל 10% _פירוט אגח תשואה מעל 10% " xfId="3459"/>
    <cellStyle name="4_משקל בתא100 3" xfId="3460"/>
    <cellStyle name="4_משקל בתא100 3_דיווחים נוספים" xfId="3461"/>
    <cellStyle name="4_משקל בתא100 3_דיווחים נוספים_1" xfId="3462"/>
    <cellStyle name="4_משקל בתא100 3_דיווחים נוספים_פירוט אגח תשואה מעל 10% " xfId="3463"/>
    <cellStyle name="4_משקל בתא100 3_פירוט אגח תשואה מעל 10% " xfId="3464"/>
    <cellStyle name="4_משקל בתא100_4.4." xfId="3465"/>
    <cellStyle name="4_משקל בתא100_4.4. 2" xfId="3466"/>
    <cellStyle name="4_משקל בתא100_4.4. 2_דיווחים נוספים" xfId="3467"/>
    <cellStyle name="4_משקל בתא100_4.4. 2_דיווחים נוספים_1" xfId="3468"/>
    <cellStyle name="4_משקל בתא100_4.4. 2_דיווחים נוספים_פירוט אגח תשואה מעל 10% " xfId="3469"/>
    <cellStyle name="4_משקל בתא100_4.4. 2_פירוט אגח תשואה מעל 10% " xfId="3470"/>
    <cellStyle name="4_משקל בתא100_4.4._דיווחים נוספים" xfId="3471"/>
    <cellStyle name="4_משקל בתא100_4.4._פירוט אגח תשואה מעל 10% " xfId="3472"/>
    <cellStyle name="4_משקל בתא100_דיווחים נוספים" xfId="3473"/>
    <cellStyle name="4_משקל בתא100_דיווחים נוספים 2" xfId="3474"/>
    <cellStyle name="4_משקל בתא100_דיווחים נוספים 2_דיווחים נוספים" xfId="3475"/>
    <cellStyle name="4_משקל בתא100_דיווחים נוספים 2_דיווחים נוספים_1" xfId="3476"/>
    <cellStyle name="4_משקל בתא100_דיווחים נוספים 2_דיווחים נוספים_פירוט אגח תשואה מעל 10% " xfId="3477"/>
    <cellStyle name="4_משקל בתא100_דיווחים נוספים 2_פירוט אגח תשואה מעל 10% " xfId="3478"/>
    <cellStyle name="4_משקל בתא100_דיווחים נוספים_1" xfId="3479"/>
    <cellStyle name="4_משקל בתא100_דיווחים נוספים_1 2" xfId="3480"/>
    <cellStyle name="4_משקל בתא100_דיווחים נוספים_1 2_דיווחים נוספים" xfId="3481"/>
    <cellStyle name="4_משקל בתא100_דיווחים נוספים_1 2_דיווחים נוספים_1" xfId="3482"/>
    <cellStyle name="4_משקל בתא100_דיווחים נוספים_1 2_דיווחים נוספים_פירוט אגח תשואה מעל 10% " xfId="3483"/>
    <cellStyle name="4_משקל בתא100_דיווחים נוספים_1 2_פירוט אגח תשואה מעל 10% " xfId="3484"/>
    <cellStyle name="4_משקל בתא100_דיווחים נוספים_1_4.4." xfId="3485"/>
    <cellStyle name="4_משקל בתא100_דיווחים נוספים_1_4.4. 2" xfId="3486"/>
    <cellStyle name="4_משקל בתא100_דיווחים נוספים_1_4.4. 2_דיווחים נוספים" xfId="3487"/>
    <cellStyle name="4_משקל בתא100_דיווחים נוספים_1_4.4. 2_דיווחים נוספים_1" xfId="3488"/>
    <cellStyle name="4_משקל בתא100_דיווחים נוספים_1_4.4. 2_דיווחים נוספים_פירוט אגח תשואה מעל 10% " xfId="3489"/>
    <cellStyle name="4_משקל בתא100_דיווחים נוספים_1_4.4. 2_פירוט אגח תשואה מעל 10% " xfId="3490"/>
    <cellStyle name="4_משקל בתא100_דיווחים נוספים_1_4.4._דיווחים נוספים" xfId="3491"/>
    <cellStyle name="4_משקל בתא100_דיווחים נוספים_1_4.4._פירוט אגח תשואה מעל 10% " xfId="3492"/>
    <cellStyle name="4_משקל בתא100_דיווחים נוספים_1_דיווחים נוספים" xfId="3493"/>
    <cellStyle name="4_משקל בתא100_דיווחים נוספים_1_דיווחים נוספים 2" xfId="3494"/>
    <cellStyle name="4_משקל בתא100_דיווחים נוספים_1_דיווחים נוספים 2_דיווחים נוספים" xfId="3495"/>
    <cellStyle name="4_משקל בתא100_דיווחים נוספים_1_דיווחים נוספים 2_דיווחים נוספים_1" xfId="3496"/>
    <cellStyle name="4_משקל בתא100_דיווחים נוספים_1_דיווחים נוספים 2_דיווחים נוספים_פירוט אגח תשואה מעל 10% " xfId="3497"/>
    <cellStyle name="4_משקל בתא100_דיווחים נוספים_1_דיווחים נוספים 2_פירוט אגח תשואה מעל 10% " xfId="3498"/>
    <cellStyle name="4_משקל בתא100_דיווחים נוספים_1_דיווחים נוספים_1" xfId="3499"/>
    <cellStyle name="4_משקל בתא100_דיווחים נוספים_1_דיווחים נוספים_4.4." xfId="3500"/>
    <cellStyle name="4_משקל בתא100_דיווחים נוספים_1_דיווחים נוספים_4.4. 2" xfId="3501"/>
    <cellStyle name="4_משקל בתא100_דיווחים נוספים_1_דיווחים נוספים_4.4. 2_דיווחים נוספים" xfId="3502"/>
    <cellStyle name="4_משקל בתא100_דיווחים נוספים_1_דיווחים נוספים_4.4. 2_דיווחים נוספים_1" xfId="3503"/>
    <cellStyle name="4_משקל בתא100_דיווחים נוספים_1_דיווחים נוספים_4.4. 2_דיווחים נוספים_פירוט אגח תשואה מעל 10% " xfId="3504"/>
    <cellStyle name="4_משקל בתא100_דיווחים נוספים_1_דיווחים נוספים_4.4. 2_פירוט אגח תשואה מעל 10% " xfId="3505"/>
    <cellStyle name="4_משקל בתא100_דיווחים נוספים_1_דיווחים נוספים_4.4._דיווחים נוספים" xfId="3506"/>
    <cellStyle name="4_משקל בתא100_דיווחים נוספים_1_דיווחים נוספים_4.4._פירוט אגח תשואה מעל 10% " xfId="3507"/>
    <cellStyle name="4_משקל בתא100_דיווחים נוספים_1_דיווחים נוספים_דיווחים נוספים" xfId="3508"/>
    <cellStyle name="4_משקל בתא100_דיווחים נוספים_1_דיווחים נוספים_פירוט אגח תשואה מעל 10% " xfId="3509"/>
    <cellStyle name="4_משקל בתא100_דיווחים נוספים_1_פירוט אגח תשואה מעל 10% " xfId="3510"/>
    <cellStyle name="4_משקל בתא100_דיווחים נוספים_2" xfId="3511"/>
    <cellStyle name="4_משקל בתא100_דיווחים נוספים_2 2" xfId="3512"/>
    <cellStyle name="4_משקל בתא100_דיווחים נוספים_2 2_דיווחים נוספים" xfId="3513"/>
    <cellStyle name="4_משקל בתא100_דיווחים נוספים_2 2_דיווחים נוספים_1" xfId="3514"/>
    <cellStyle name="4_משקל בתא100_דיווחים נוספים_2 2_דיווחים נוספים_פירוט אגח תשואה מעל 10% " xfId="3515"/>
    <cellStyle name="4_משקל בתא100_דיווחים נוספים_2 2_פירוט אגח תשואה מעל 10% " xfId="3516"/>
    <cellStyle name="4_משקל בתא100_דיווחים נוספים_2_4.4." xfId="3517"/>
    <cellStyle name="4_משקל בתא100_דיווחים נוספים_2_4.4. 2" xfId="3518"/>
    <cellStyle name="4_משקל בתא100_דיווחים נוספים_2_4.4. 2_דיווחים נוספים" xfId="3519"/>
    <cellStyle name="4_משקל בתא100_דיווחים נוספים_2_4.4. 2_דיווחים נוספים_1" xfId="3520"/>
    <cellStyle name="4_משקל בתא100_דיווחים נוספים_2_4.4. 2_דיווחים נוספים_פירוט אגח תשואה מעל 10% " xfId="3521"/>
    <cellStyle name="4_משקל בתא100_דיווחים נוספים_2_4.4. 2_פירוט אגח תשואה מעל 10% " xfId="3522"/>
    <cellStyle name="4_משקל בתא100_דיווחים נוספים_2_4.4._דיווחים נוספים" xfId="3523"/>
    <cellStyle name="4_משקל בתא100_דיווחים נוספים_2_4.4._פירוט אגח תשואה מעל 10% " xfId="3524"/>
    <cellStyle name="4_משקל בתא100_דיווחים נוספים_2_דיווחים נוספים" xfId="3525"/>
    <cellStyle name="4_משקל בתא100_דיווחים נוספים_2_פירוט אגח תשואה מעל 10% " xfId="3526"/>
    <cellStyle name="4_משקל בתא100_דיווחים נוספים_3" xfId="3527"/>
    <cellStyle name="4_משקל בתא100_דיווחים נוספים_4.4." xfId="3528"/>
    <cellStyle name="4_משקל בתא100_דיווחים נוספים_4.4. 2" xfId="3529"/>
    <cellStyle name="4_משקל בתא100_דיווחים נוספים_4.4. 2_דיווחים נוספים" xfId="3530"/>
    <cellStyle name="4_משקל בתא100_דיווחים נוספים_4.4. 2_דיווחים נוספים_1" xfId="3531"/>
    <cellStyle name="4_משקל בתא100_דיווחים נוספים_4.4. 2_דיווחים נוספים_פירוט אגח תשואה מעל 10% " xfId="3532"/>
    <cellStyle name="4_משקל בתא100_דיווחים נוספים_4.4. 2_פירוט אגח תשואה מעל 10% " xfId="3533"/>
    <cellStyle name="4_משקל בתא100_דיווחים נוספים_4.4._דיווחים נוספים" xfId="3534"/>
    <cellStyle name="4_משקל בתא100_דיווחים נוספים_4.4._פירוט אגח תשואה מעל 10% " xfId="3535"/>
    <cellStyle name="4_משקל בתא100_דיווחים נוספים_דיווחים נוספים" xfId="3536"/>
    <cellStyle name="4_משקל בתא100_דיווחים נוספים_דיווחים נוספים 2" xfId="3537"/>
    <cellStyle name="4_משקל בתא100_דיווחים נוספים_דיווחים נוספים 2_דיווחים נוספים" xfId="3538"/>
    <cellStyle name="4_משקל בתא100_דיווחים נוספים_דיווחים נוספים 2_דיווחים נוספים_1" xfId="3539"/>
    <cellStyle name="4_משקל בתא100_דיווחים נוספים_דיווחים נוספים 2_דיווחים נוספים_פירוט אגח תשואה מעל 10% " xfId="3540"/>
    <cellStyle name="4_משקל בתא100_דיווחים נוספים_דיווחים נוספים 2_פירוט אגח תשואה מעל 10% " xfId="3541"/>
    <cellStyle name="4_משקל בתא100_דיווחים נוספים_דיווחים נוספים_1" xfId="3542"/>
    <cellStyle name="4_משקל בתא100_דיווחים נוספים_דיווחים נוספים_4.4." xfId="3543"/>
    <cellStyle name="4_משקל בתא100_דיווחים נוספים_דיווחים נוספים_4.4. 2" xfId="3544"/>
    <cellStyle name="4_משקל בתא100_דיווחים נוספים_דיווחים נוספים_4.4. 2_דיווחים נוספים" xfId="3545"/>
    <cellStyle name="4_משקל בתא100_דיווחים נוספים_דיווחים נוספים_4.4. 2_דיווחים נוספים_1" xfId="3546"/>
    <cellStyle name="4_משקל בתא100_דיווחים נוספים_דיווחים נוספים_4.4. 2_דיווחים נוספים_פירוט אגח תשואה מעל 10% " xfId="3547"/>
    <cellStyle name="4_משקל בתא100_דיווחים נוספים_דיווחים נוספים_4.4. 2_פירוט אגח תשואה מעל 10% " xfId="3548"/>
    <cellStyle name="4_משקל בתא100_דיווחים נוספים_דיווחים נוספים_4.4._דיווחים נוספים" xfId="3549"/>
    <cellStyle name="4_משקל בתא100_דיווחים נוספים_דיווחים נוספים_4.4._פירוט אגח תשואה מעל 10% " xfId="3550"/>
    <cellStyle name="4_משקל בתא100_דיווחים נוספים_דיווחים נוספים_דיווחים נוספים" xfId="3551"/>
    <cellStyle name="4_משקל בתא100_דיווחים נוספים_דיווחים נוספים_פירוט אגח תשואה מעל 10% " xfId="3552"/>
    <cellStyle name="4_משקל בתא100_דיווחים נוספים_פירוט אגח תשואה מעל 10% " xfId="3553"/>
    <cellStyle name="4_משקל בתא100_הערות" xfId="3554"/>
    <cellStyle name="4_משקל בתא100_הערות 2" xfId="3555"/>
    <cellStyle name="4_משקל בתא100_הערות 2_דיווחים נוספים" xfId="3556"/>
    <cellStyle name="4_משקל בתא100_הערות 2_דיווחים נוספים_1" xfId="3557"/>
    <cellStyle name="4_משקל בתא100_הערות 2_דיווחים נוספים_פירוט אגח תשואה מעל 10% " xfId="3558"/>
    <cellStyle name="4_משקל בתא100_הערות 2_פירוט אגח תשואה מעל 10% " xfId="3559"/>
    <cellStyle name="4_משקל בתא100_הערות_4.4." xfId="3560"/>
    <cellStyle name="4_משקל בתא100_הערות_4.4. 2" xfId="3561"/>
    <cellStyle name="4_משקל בתא100_הערות_4.4. 2_דיווחים נוספים" xfId="3562"/>
    <cellStyle name="4_משקל בתא100_הערות_4.4. 2_דיווחים נוספים_1" xfId="3563"/>
    <cellStyle name="4_משקל בתא100_הערות_4.4. 2_דיווחים נוספים_פירוט אגח תשואה מעל 10% " xfId="3564"/>
    <cellStyle name="4_משקל בתא100_הערות_4.4. 2_פירוט אגח תשואה מעל 10% " xfId="3565"/>
    <cellStyle name="4_משקל בתא100_הערות_4.4._דיווחים נוספים" xfId="3566"/>
    <cellStyle name="4_משקל בתא100_הערות_4.4._פירוט אגח תשואה מעל 10% " xfId="3567"/>
    <cellStyle name="4_משקל בתא100_הערות_דיווחים נוספים" xfId="3568"/>
    <cellStyle name="4_משקל בתא100_הערות_דיווחים נוספים_1" xfId="3569"/>
    <cellStyle name="4_משקל בתא100_הערות_דיווחים נוספים_פירוט אגח תשואה מעל 10% " xfId="3570"/>
    <cellStyle name="4_משקל בתא100_הערות_פירוט אגח תשואה מעל 10% " xfId="3571"/>
    <cellStyle name="4_משקל בתא100_יתרת מסגרות אשראי לניצול " xfId="3572"/>
    <cellStyle name="4_משקל בתא100_יתרת מסגרות אשראי לניצול  2" xfId="3573"/>
    <cellStyle name="4_משקל בתא100_יתרת מסגרות אשראי לניצול  2_דיווחים נוספים" xfId="3574"/>
    <cellStyle name="4_משקל בתא100_יתרת מסגרות אשראי לניצול  2_דיווחים נוספים_1" xfId="3575"/>
    <cellStyle name="4_משקל בתא100_יתרת מסגרות אשראי לניצול  2_דיווחים נוספים_פירוט אגח תשואה מעל 10% " xfId="3576"/>
    <cellStyle name="4_משקל בתא100_יתרת מסגרות אשראי לניצול  2_פירוט אגח תשואה מעל 10% " xfId="3577"/>
    <cellStyle name="4_משקל בתא100_יתרת מסגרות אשראי לניצול _4.4." xfId="3578"/>
    <cellStyle name="4_משקל בתא100_יתרת מסגרות אשראי לניצול _4.4. 2" xfId="3579"/>
    <cellStyle name="4_משקל בתא100_יתרת מסגרות אשראי לניצול _4.4. 2_דיווחים נוספים" xfId="3580"/>
    <cellStyle name="4_משקל בתא100_יתרת מסגרות אשראי לניצול _4.4. 2_דיווחים נוספים_1" xfId="3581"/>
    <cellStyle name="4_משקל בתא100_יתרת מסגרות אשראי לניצול _4.4. 2_דיווחים נוספים_פירוט אגח תשואה מעל 10% " xfId="3582"/>
    <cellStyle name="4_משקל בתא100_יתרת מסגרות אשראי לניצול _4.4. 2_פירוט אגח תשואה מעל 10% " xfId="3583"/>
    <cellStyle name="4_משקל בתא100_יתרת מסגרות אשראי לניצול _4.4._דיווחים נוספים" xfId="3584"/>
    <cellStyle name="4_משקל בתא100_יתרת מסגרות אשראי לניצול _4.4._פירוט אגח תשואה מעל 10% " xfId="3585"/>
    <cellStyle name="4_משקל בתא100_יתרת מסגרות אשראי לניצול _דיווחים נוספים" xfId="3586"/>
    <cellStyle name="4_משקל בתא100_יתרת מסגרות אשראי לניצול _דיווחים נוספים_1" xfId="3587"/>
    <cellStyle name="4_משקל בתא100_יתרת מסגרות אשראי לניצול _דיווחים נוספים_פירוט אגח תשואה מעל 10% " xfId="3588"/>
    <cellStyle name="4_משקל בתא100_יתרת מסגרות אשראי לניצול _פירוט אגח תשואה מעל 10% " xfId="3589"/>
    <cellStyle name="4_משקל בתא100_עסקאות שאושרו וטרם בוצעו  " xfId="3590"/>
    <cellStyle name="4_משקל בתא100_עסקאות שאושרו וטרם בוצעו   2" xfId="3591"/>
    <cellStyle name="4_משקל בתא100_עסקאות שאושרו וטרם בוצעו   2_דיווחים נוספים" xfId="3592"/>
    <cellStyle name="4_משקל בתא100_עסקאות שאושרו וטרם בוצעו   2_דיווחים נוספים_1" xfId="3593"/>
    <cellStyle name="4_משקל בתא100_עסקאות שאושרו וטרם בוצעו   2_דיווחים נוספים_פירוט אגח תשואה מעל 10% " xfId="3594"/>
    <cellStyle name="4_משקל בתא100_עסקאות שאושרו וטרם בוצעו   2_פירוט אגח תשואה מעל 10% " xfId="3595"/>
    <cellStyle name="4_משקל בתא100_עסקאות שאושרו וטרם בוצעו  _1" xfId="3596"/>
    <cellStyle name="4_משקל בתא100_עסקאות שאושרו וטרם בוצעו  _1 2" xfId="3597"/>
    <cellStyle name="4_משקל בתא100_עסקאות שאושרו וטרם בוצעו  _1 2_דיווחים נוספים" xfId="3598"/>
    <cellStyle name="4_משקל בתא100_עסקאות שאושרו וטרם בוצעו  _1 2_דיווחים נוספים_1" xfId="3599"/>
    <cellStyle name="4_משקל בתא100_עסקאות שאושרו וטרם בוצעו  _1 2_דיווחים נוספים_פירוט אגח תשואה מעל 10% " xfId="3600"/>
    <cellStyle name="4_משקל בתא100_עסקאות שאושרו וטרם בוצעו  _1 2_פירוט אגח תשואה מעל 10% " xfId="3601"/>
    <cellStyle name="4_משקל בתא100_עסקאות שאושרו וטרם בוצעו  _1_דיווחים נוספים" xfId="3602"/>
    <cellStyle name="4_משקל בתא100_עסקאות שאושרו וטרם בוצעו  _1_פירוט אגח תשואה מעל 10% " xfId="3603"/>
    <cellStyle name="4_משקל בתא100_עסקאות שאושרו וטרם בוצעו  _4.4." xfId="3604"/>
    <cellStyle name="4_משקל בתא100_עסקאות שאושרו וטרם בוצעו  _4.4. 2" xfId="3605"/>
    <cellStyle name="4_משקל בתא100_עסקאות שאושרו וטרם בוצעו  _4.4. 2_דיווחים נוספים" xfId="3606"/>
    <cellStyle name="4_משקל בתא100_עסקאות שאושרו וטרם בוצעו  _4.4. 2_דיווחים נוספים_1" xfId="3607"/>
    <cellStyle name="4_משקל בתא100_עסקאות שאושרו וטרם בוצעו  _4.4. 2_דיווחים נוספים_פירוט אגח תשואה מעל 10% " xfId="3608"/>
    <cellStyle name="4_משקל בתא100_עסקאות שאושרו וטרם בוצעו  _4.4. 2_פירוט אגח תשואה מעל 10% " xfId="3609"/>
    <cellStyle name="4_משקל בתא100_עסקאות שאושרו וטרם בוצעו  _4.4._דיווחים נוספים" xfId="3610"/>
    <cellStyle name="4_משקל בתא100_עסקאות שאושרו וטרם בוצעו  _4.4._פירוט אגח תשואה מעל 10% " xfId="3611"/>
    <cellStyle name="4_משקל בתא100_עסקאות שאושרו וטרם בוצעו  _דיווחים נוספים" xfId="3612"/>
    <cellStyle name="4_משקל בתא100_עסקאות שאושרו וטרם בוצעו  _דיווחים נוספים_1" xfId="3613"/>
    <cellStyle name="4_משקל בתא100_עסקאות שאושרו וטרם בוצעו  _דיווחים נוספים_פירוט אגח תשואה מעל 10% " xfId="3614"/>
    <cellStyle name="4_משקל בתא100_עסקאות שאושרו וטרם בוצעו  _פירוט אגח תשואה מעל 10% " xfId="3615"/>
    <cellStyle name="4_משקל בתא100_פירוט אגח תשואה מעל 10% " xfId="3616"/>
    <cellStyle name="4_משקל בתא100_פירוט אגח תשואה מעל 10%  2" xfId="3617"/>
    <cellStyle name="4_משקל בתא100_פירוט אגח תשואה מעל 10%  2_דיווחים נוספים" xfId="3618"/>
    <cellStyle name="4_משקל בתא100_פירוט אגח תשואה מעל 10%  2_דיווחים נוספים_1" xfId="3619"/>
    <cellStyle name="4_משקל בתא100_פירוט אגח תשואה מעל 10%  2_דיווחים נוספים_פירוט אגח תשואה מעל 10% " xfId="3620"/>
    <cellStyle name="4_משקל בתא100_פירוט אגח תשואה מעל 10%  2_פירוט אגח תשואה מעל 10% " xfId="3621"/>
    <cellStyle name="4_משקל בתא100_פירוט אגח תשואה מעל 10% _1" xfId="3622"/>
    <cellStyle name="4_משקל בתא100_פירוט אגח תשואה מעל 10% _4.4." xfId="3623"/>
    <cellStyle name="4_משקל בתא100_פירוט אגח תשואה מעל 10% _4.4. 2" xfId="3624"/>
    <cellStyle name="4_משקל בתא100_פירוט אגח תשואה מעל 10% _4.4. 2_דיווחים נוספים" xfId="3625"/>
    <cellStyle name="4_משקל בתא100_פירוט אגח תשואה מעל 10% _4.4. 2_דיווחים נוספים_1" xfId="3626"/>
    <cellStyle name="4_משקל בתא100_פירוט אגח תשואה מעל 10% _4.4. 2_דיווחים נוספים_פירוט אגח תשואה מעל 10% " xfId="3627"/>
    <cellStyle name="4_משקל בתא100_פירוט אגח תשואה מעל 10% _4.4. 2_פירוט אגח תשואה מעל 10% " xfId="3628"/>
    <cellStyle name="4_משקל בתא100_פירוט אגח תשואה מעל 10% _4.4._דיווחים נוספים" xfId="3629"/>
    <cellStyle name="4_משקל בתא100_פירוט אגח תשואה מעל 10% _4.4._פירוט אגח תשואה מעל 10% " xfId="3630"/>
    <cellStyle name="4_משקל בתא100_פירוט אגח תשואה מעל 10% _דיווחים נוספים" xfId="3631"/>
    <cellStyle name="4_משקל בתא100_פירוט אגח תשואה מעל 10% _דיווחים נוספים_1" xfId="3632"/>
    <cellStyle name="4_משקל בתא100_פירוט אגח תשואה מעל 10% _דיווחים נוספים_פירוט אגח תשואה מעל 10% " xfId="3633"/>
    <cellStyle name="4_משקל בתא100_פירוט אגח תשואה מעל 10% _פירוט אגח תשואה מעל 10% " xfId="3634"/>
    <cellStyle name="4_עסקאות שאושרו וטרם בוצעו  " xfId="3635"/>
    <cellStyle name="4_עסקאות שאושרו וטרם בוצעו   2" xfId="3636"/>
    <cellStyle name="4_עסקאות שאושרו וטרם בוצעו   2_דיווחים נוספים" xfId="3637"/>
    <cellStyle name="4_עסקאות שאושרו וטרם בוצעו   2_דיווחים נוספים_1" xfId="3638"/>
    <cellStyle name="4_עסקאות שאושרו וטרם בוצעו   2_דיווחים נוספים_פירוט אגח תשואה מעל 10% " xfId="3639"/>
    <cellStyle name="4_עסקאות שאושרו וטרם בוצעו   2_פירוט אגח תשואה מעל 10% " xfId="3640"/>
    <cellStyle name="4_עסקאות שאושרו וטרם בוצעו  _1" xfId="3641"/>
    <cellStyle name="4_עסקאות שאושרו וטרם בוצעו  _1 2" xfId="3642"/>
    <cellStyle name="4_עסקאות שאושרו וטרם בוצעו  _1 2_דיווחים נוספים" xfId="3643"/>
    <cellStyle name="4_עסקאות שאושרו וטרם בוצעו  _1 2_דיווחים נוספים_1" xfId="3644"/>
    <cellStyle name="4_עסקאות שאושרו וטרם בוצעו  _1 2_דיווחים נוספים_פירוט אגח תשואה מעל 10% " xfId="3645"/>
    <cellStyle name="4_עסקאות שאושרו וטרם בוצעו  _1 2_פירוט אגח תשואה מעל 10% " xfId="3646"/>
    <cellStyle name="4_עסקאות שאושרו וטרם בוצעו  _1_דיווחים נוספים" xfId="3647"/>
    <cellStyle name="4_עסקאות שאושרו וטרם בוצעו  _1_פירוט אגח תשואה מעל 10% " xfId="3648"/>
    <cellStyle name="4_עסקאות שאושרו וטרם בוצעו  _4.4." xfId="3649"/>
    <cellStyle name="4_עסקאות שאושרו וטרם בוצעו  _4.4. 2" xfId="3650"/>
    <cellStyle name="4_עסקאות שאושרו וטרם בוצעו  _4.4. 2_דיווחים נוספים" xfId="3651"/>
    <cellStyle name="4_עסקאות שאושרו וטרם בוצעו  _4.4. 2_דיווחים נוספים_1" xfId="3652"/>
    <cellStyle name="4_עסקאות שאושרו וטרם בוצעו  _4.4. 2_דיווחים נוספים_פירוט אגח תשואה מעל 10% " xfId="3653"/>
    <cellStyle name="4_עסקאות שאושרו וטרם בוצעו  _4.4. 2_פירוט אגח תשואה מעל 10% " xfId="3654"/>
    <cellStyle name="4_עסקאות שאושרו וטרם בוצעו  _4.4._דיווחים נוספים" xfId="3655"/>
    <cellStyle name="4_עסקאות שאושרו וטרם בוצעו  _4.4._פירוט אגח תשואה מעל 10% " xfId="3656"/>
    <cellStyle name="4_עסקאות שאושרו וטרם בוצעו  _דיווחים נוספים" xfId="3657"/>
    <cellStyle name="4_עסקאות שאושרו וטרם בוצעו  _דיווחים נוספים_1" xfId="3658"/>
    <cellStyle name="4_עסקאות שאושרו וטרם בוצעו  _דיווחים נוספים_פירוט אגח תשואה מעל 10% " xfId="3659"/>
    <cellStyle name="4_עסקאות שאושרו וטרם בוצעו  _פירוט אגח תשואה מעל 10% " xfId="3660"/>
    <cellStyle name="4_פירוט אגח תשואה מעל 10% " xfId="3661"/>
    <cellStyle name="4_פירוט אגח תשואה מעל 10%  2" xfId="3662"/>
    <cellStyle name="4_פירוט אגח תשואה מעל 10%  2_דיווחים נוספים" xfId="3663"/>
    <cellStyle name="4_פירוט אגח תשואה מעל 10%  2_דיווחים נוספים_1" xfId="3664"/>
    <cellStyle name="4_פירוט אגח תשואה מעל 10%  2_דיווחים נוספים_פירוט אגח תשואה מעל 10% " xfId="3665"/>
    <cellStyle name="4_פירוט אגח תשואה מעל 10%  2_פירוט אגח תשואה מעל 10% " xfId="3666"/>
    <cellStyle name="4_פירוט אגח תשואה מעל 10% _1" xfId="3667"/>
    <cellStyle name="4_פירוט אגח תשואה מעל 10% _4.4." xfId="3668"/>
    <cellStyle name="4_פירוט אגח תשואה מעל 10% _4.4. 2" xfId="3669"/>
    <cellStyle name="4_פירוט אגח תשואה מעל 10% _4.4. 2_דיווחים נוספים" xfId="3670"/>
    <cellStyle name="4_פירוט אגח תשואה מעל 10% _4.4. 2_דיווחים נוספים_1" xfId="3671"/>
    <cellStyle name="4_פירוט אגח תשואה מעל 10% _4.4. 2_דיווחים נוספים_פירוט אגח תשואה מעל 10% " xfId="3672"/>
    <cellStyle name="4_פירוט אגח תשואה מעל 10% _4.4. 2_פירוט אגח תשואה מעל 10% " xfId="3673"/>
    <cellStyle name="4_פירוט אגח תשואה מעל 10% _4.4._דיווחים נוספים" xfId="3674"/>
    <cellStyle name="4_פירוט אגח תשואה מעל 10% _4.4._פירוט אגח תשואה מעל 10% " xfId="3675"/>
    <cellStyle name="4_פירוט אגח תשואה מעל 10% _דיווחים נוספים" xfId="3676"/>
    <cellStyle name="4_פירוט אגח תשואה מעל 10% _דיווחים נוספים_1" xfId="3677"/>
    <cellStyle name="4_פירוט אגח תשואה מעל 10% _דיווחים נוספים_פירוט אגח תשואה מעל 10% " xfId="3678"/>
    <cellStyle name="4_פירוט אגח תשואה מעל 10% _פירוט אגח תשואה מעל 10% " xfId="3679"/>
    <cellStyle name="40% - Accent1" xfId="3680"/>
    <cellStyle name="40% - Accent2" xfId="3681"/>
    <cellStyle name="40% - Accent3" xfId="3682"/>
    <cellStyle name="40% - Accent4" xfId="3683"/>
    <cellStyle name="40% - Accent5" xfId="3684"/>
    <cellStyle name="40% - Accent6" xfId="3685"/>
    <cellStyle name="40% - הדגשה1 2" xfId="3686"/>
    <cellStyle name="40% - הדגשה1 2 2" xfId="3687"/>
    <cellStyle name="40% - הדגשה1 2 2 2" xfId="14693"/>
    <cellStyle name="40% - הדגשה1 2 2_15" xfId="16742"/>
    <cellStyle name="40% - הדגשה1 2 3" xfId="3688"/>
    <cellStyle name="40% - הדגשה1 2 3 2" xfId="14694"/>
    <cellStyle name="40% - הדגשה1 2 3_15" xfId="16743"/>
    <cellStyle name="40% - הדגשה1 2 4" xfId="3689"/>
    <cellStyle name="40% - הדגשה1 2_15" xfId="16741"/>
    <cellStyle name="40% - הדגשה1 3" xfId="3690"/>
    <cellStyle name="40% - הדגשה1 3 2" xfId="14695"/>
    <cellStyle name="40% - הדגשה1 3_15" xfId="16744"/>
    <cellStyle name="40% - הדגשה1 4" xfId="3691"/>
    <cellStyle name="40% - הדגשה1 4 2" xfId="14696"/>
    <cellStyle name="40% - הדגשה1 4_15" xfId="16745"/>
    <cellStyle name="40% - הדגשה1 5" xfId="3692"/>
    <cellStyle name="40% - הדגשה1 6" xfId="3693"/>
    <cellStyle name="40% - הדגשה1 7" xfId="3694"/>
    <cellStyle name="40% - הדגשה2 2" xfId="3695"/>
    <cellStyle name="40% - הדגשה2 2 2" xfId="3696"/>
    <cellStyle name="40% - הדגשה2 2 2 2" xfId="14697"/>
    <cellStyle name="40% - הדגשה2 2 2_15" xfId="16747"/>
    <cellStyle name="40% - הדגשה2 2 3" xfId="3697"/>
    <cellStyle name="40% - הדגשה2 2 3 2" xfId="14698"/>
    <cellStyle name="40% - הדגשה2 2 3_15" xfId="16748"/>
    <cellStyle name="40% - הדגשה2 2 4" xfId="3698"/>
    <cellStyle name="40% - הדגשה2 2_15" xfId="16746"/>
    <cellStyle name="40% - הדגשה2 3" xfId="3699"/>
    <cellStyle name="40% - הדגשה2 3 2" xfId="14699"/>
    <cellStyle name="40% - הדגשה2 3_15" xfId="16749"/>
    <cellStyle name="40% - הדגשה2 4" xfId="3700"/>
    <cellStyle name="40% - הדגשה2 4 2" xfId="14700"/>
    <cellStyle name="40% - הדגשה2 4_15" xfId="16750"/>
    <cellStyle name="40% - הדגשה2 5" xfId="3701"/>
    <cellStyle name="40% - הדגשה2 6" xfId="3702"/>
    <cellStyle name="40% - הדגשה2 7" xfId="3703"/>
    <cellStyle name="40% - הדגשה3 2" xfId="3704"/>
    <cellStyle name="40% - הדגשה3 2 2" xfId="3705"/>
    <cellStyle name="40% - הדגשה3 2 2 2" xfId="14701"/>
    <cellStyle name="40% - הדגשה3 2 2_15" xfId="16752"/>
    <cellStyle name="40% - הדגשה3 2 3" xfId="3706"/>
    <cellStyle name="40% - הדגשה3 2 3 2" xfId="14702"/>
    <cellStyle name="40% - הדגשה3 2 3_15" xfId="16753"/>
    <cellStyle name="40% - הדגשה3 2 4" xfId="3707"/>
    <cellStyle name="40% - הדגשה3 2_15" xfId="16751"/>
    <cellStyle name="40% - הדגשה3 3" xfId="3708"/>
    <cellStyle name="40% - הדגשה3 3 2" xfId="14703"/>
    <cellStyle name="40% - הדגשה3 3_15" xfId="16754"/>
    <cellStyle name="40% - הדגשה3 4" xfId="3709"/>
    <cellStyle name="40% - הדגשה3 4 2" xfId="14704"/>
    <cellStyle name="40% - הדגשה3 4_15" xfId="16755"/>
    <cellStyle name="40% - הדגשה3 5" xfId="3710"/>
    <cellStyle name="40% - הדגשה3 6" xfId="3711"/>
    <cellStyle name="40% - הדגשה3 7" xfId="3712"/>
    <cellStyle name="40% - הדגשה4 2" xfId="3713"/>
    <cellStyle name="40% - הדגשה4 2 2" xfId="3714"/>
    <cellStyle name="40% - הדגשה4 2 2 2" xfId="14705"/>
    <cellStyle name="40% - הדגשה4 2 2_15" xfId="16757"/>
    <cellStyle name="40% - הדגשה4 2 3" xfId="3715"/>
    <cellStyle name="40% - הדגשה4 2 3 2" xfId="14706"/>
    <cellStyle name="40% - הדגשה4 2 3_15" xfId="16758"/>
    <cellStyle name="40% - הדגשה4 2 4" xfId="3716"/>
    <cellStyle name="40% - הדגשה4 2_15" xfId="16756"/>
    <cellStyle name="40% - הדגשה4 3" xfId="3717"/>
    <cellStyle name="40% - הדגשה4 3 2" xfId="14707"/>
    <cellStyle name="40% - הדגשה4 3_15" xfId="16759"/>
    <cellStyle name="40% - הדגשה4 4" xfId="3718"/>
    <cellStyle name="40% - הדגשה4 4 2" xfId="14708"/>
    <cellStyle name="40% - הדגשה4 4_15" xfId="16760"/>
    <cellStyle name="40% - הדגשה4 5" xfId="3719"/>
    <cellStyle name="40% - הדגשה4 6" xfId="3720"/>
    <cellStyle name="40% - הדגשה4 7" xfId="3721"/>
    <cellStyle name="40% - הדגשה5 2" xfId="3722"/>
    <cellStyle name="40% - הדגשה5 2 2" xfId="3723"/>
    <cellStyle name="40% - הדגשה5 2 2 2" xfId="14709"/>
    <cellStyle name="40% - הדגשה5 2 2_15" xfId="16762"/>
    <cellStyle name="40% - הדגשה5 2 3" xfId="3724"/>
    <cellStyle name="40% - הדגשה5 2 3 2" xfId="14710"/>
    <cellStyle name="40% - הדגשה5 2 3_15" xfId="16763"/>
    <cellStyle name="40% - הדגשה5 2 4" xfId="3725"/>
    <cellStyle name="40% - הדגשה5 2_15" xfId="16761"/>
    <cellStyle name="40% - הדגשה5 3" xfId="3726"/>
    <cellStyle name="40% - הדגשה5 3 2" xfId="14711"/>
    <cellStyle name="40% - הדגשה5 3_15" xfId="16764"/>
    <cellStyle name="40% - הדגשה5 4" xfId="3727"/>
    <cellStyle name="40% - הדגשה5 4 2" xfId="14712"/>
    <cellStyle name="40% - הדגשה5 4_15" xfId="16765"/>
    <cellStyle name="40% - הדגשה5 5" xfId="3728"/>
    <cellStyle name="40% - הדגשה5 6" xfId="3729"/>
    <cellStyle name="40% - הדגשה5 7" xfId="3730"/>
    <cellStyle name="40% - הדגשה6 2" xfId="3731"/>
    <cellStyle name="40% - הדגשה6 2 2" xfId="3732"/>
    <cellStyle name="40% - הדגשה6 2 2 2" xfId="14713"/>
    <cellStyle name="40% - הדגשה6 2 2_15" xfId="16767"/>
    <cellStyle name="40% - הדגשה6 2 3" xfId="3733"/>
    <cellStyle name="40% - הדגשה6 2 3 2" xfId="14714"/>
    <cellStyle name="40% - הדגשה6 2 3_15" xfId="16768"/>
    <cellStyle name="40% - הדגשה6 2 4" xfId="3734"/>
    <cellStyle name="40% - הדגשה6 2_15" xfId="16766"/>
    <cellStyle name="40% - הדגשה6 3" xfId="3735"/>
    <cellStyle name="40% - הדגשה6 3 2" xfId="14715"/>
    <cellStyle name="40% - הדגשה6 3_15" xfId="16769"/>
    <cellStyle name="40% - הדגשה6 4" xfId="3736"/>
    <cellStyle name="40% - הדגשה6 4 2" xfId="14716"/>
    <cellStyle name="40% - הדגשה6 4_15" xfId="16770"/>
    <cellStyle name="40% - הדגשה6 5" xfId="3737"/>
    <cellStyle name="40% - הדגשה6 6" xfId="3738"/>
    <cellStyle name="40% - הדגשה6 7" xfId="3739"/>
    <cellStyle name="5" xfId="3740"/>
    <cellStyle name="5 2" xfId="3741"/>
    <cellStyle name="5 2 2" xfId="3742"/>
    <cellStyle name="5 2_דיווחים נוספים" xfId="3743"/>
    <cellStyle name="5 3" xfId="3744"/>
    <cellStyle name="5_4.4." xfId="3745"/>
    <cellStyle name="5_4.4. 2" xfId="3746"/>
    <cellStyle name="5_4.4. 2_דיווחים נוספים" xfId="3747"/>
    <cellStyle name="5_4.4. 2_דיווחים נוספים_1" xfId="3748"/>
    <cellStyle name="5_4.4. 2_דיווחים נוספים_פירוט אגח תשואה מעל 10% " xfId="3749"/>
    <cellStyle name="5_4.4. 2_פירוט אגח תשואה מעל 10% " xfId="3750"/>
    <cellStyle name="5_4.4._דיווחים נוספים" xfId="3751"/>
    <cellStyle name="5_4.4._פירוט אגח תשואה מעל 10% " xfId="3752"/>
    <cellStyle name="5_Anafim" xfId="3753"/>
    <cellStyle name="5_Anafim 2" xfId="3754"/>
    <cellStyle name="5_Anafim 2 2" xfId="3755"/>
    <cellStyle name="5_Anafim 2 2_דיווחים נוספים" xfId="3756"/>
    <cellStyle name="5_Anafim 2 2_דיווחים נוספים_1" xfId="3757"/>
    <cellStyle name="5_Anafim 2 2_דיווחים נוספים_פירוט אגח תשואה מעל 10% " xfId="3758"/>
    <cellStyle name="5_Anafim 2 2_פירוט אגח תשואה מעל 10% " xfId="3759"/>
    <cellStyle name="5_Anafim 2_4.4." xfId="3760"/>
    <cellStyle name="5_Anafim 2_4.4. 2" xfId="3761"/>
    <cellStyle name="5_Anafim 2_4.4. 2_דיווחים נוספים" xfId="3762"/>
    <cellStyle name="5_Anafim 2_4.4. 2_דיווחים נוספים_1" xfId="3763"/>
    <cellStyle name="5_Anafim 2_4.4. 2_דיווחים נוספים_פירוט אגח תשואה מעל 10% " xfId="3764"/>
    <cellStyle name="5_Anafim 2_4.4. 2_פירוט אגח תשואה מעל 10% " xfId="3765"/>
    <cellStyle name="5_Anafim 2_4.4._דיווחים נוספים" xfId="3766"/>
    <cellStyle name="5_Anafim 2_4.4._פירוט אגח תשואה מעל 10% " xfId="3767"/>
    <cellStyle name="5_Anafim 2_דיווחים נוספים" xfId="3768"/>
    <cellStyle name="5_Anafim 2_דיווחים נוספים 2" xfId="3769"/>
    <cellStyle name="5_Anafim 2_דיווחים נוספים 2_דיווחים נוספים" xfId="3770"/>
    <cellStyle name="5_Anafim 2_דיווחים נוספים 2_דיווחים נוספים_1" xfId="3771"/>
    <cellStyle name="5_Anafim 2_דיווחים נוספים 2_דיווחים נוספים_פירוט אגח תשואה מעל 10% " xfId="3772"/>
    <cellStyle name="5_Anafim 2_דיווחים נוספים 2_פירוט אגח תשואה מעל 10% " xfId="3773"/>
    <cellStyle name="5_Anafim 2_דיווחים נוספים_1" xfId="3774"/>
    <cellStyle name="5_Anafim 2_דיווחים נוספים_1 2" xfId="3775"/>
    <cellStyle name="5_Anafim 2_דיווחים נוספים_1 2_דיווחים נוספים" xfId="3776"/>
    <cellStyle name="5_Anafim 2_דיווחים נוספים_1 2_דיווחים נוספים_1" xfId="3777"/>
    <cellStyle name="5_Anafim 2_דיווחים נוספים_1 2_דיווחים נוספים_פירוט אגח תשואה מעל 10% " xfId="3778"/>
    <cellStyle name="5_Anafim 2_דיווחים נוספים_1 2_פירוט אגח תשואה מעל 10% " xfId="3779"/>
    <cellStyle name="5_Anafim 2_דיווחים נוספים_1_4.4." xfId="3780"/>
    <cellStyle name="5_Anafim 2_דיווחים נוספים_1_4.4. 2" xfId="3781"/>
    <cellStyle name="5_Anafim 2_דיווחים נוספים_1_4.4. 2_דיווחים נוספים" xfId="3782"/>
    <cellStyle name="5_Anafim 2_דיווחים נוספים_1_4.4. 2_דיווחים נוספים_1" xfId="3783"/>
    <cellStyle name="5_Anafim 2_דיווחים נוספים_1_4.4. 2_דיווחים נוספים_פירוט אגח תשואה מעל 10% " xfId="3784"/>
    <cellStyle name="5_Anafim 2_דיווחים נוספים_1_4.4. 2_פירוט אגח תשואה מעל 10% " xfId="3785"/>
    <cellStyle name="5_Anafim 2_דיווחים נוספים_1_4.4._דיווחים נוספים" xfId="3786"/>
    <cellStyle name="5_Anafim 2_דיווחים נוספים_1_4.4._פירוט אגח תשואה מעל 10% " xfId="3787"/>
    <cellStyle name="5_Anafim 2_דיווחים נוספים_1_דיווחים נוספים" xfId="3788"/>
    <cellStyle name="5_Anafim 2_דיווחים נוספים_1_פירוט אגח תשואה מעל 10% " xfId="3789"/>
    <cellStyle name="5_Anafim 2_דיווחים נוספים_2" xfId="3790"/>
    <cellStyle name="5_Anafim 2_דיווחים נוספים_4.4." xfId="3791"/>
    <cellStyle name="5_Anafim 2_דיווחים נוספים_4.4. 2" xfId="3792"/>
    <cellStyle name="5_Anafim 2_דיווחים נוספים_4.4. 2_דיווחים נוספים" xfId="3793"/>
    <cellStyle name="5_Anafim 2_דיווחים נוספים_4.4. 2_דיווחים נוספים_1" xfId="3794"/>
    <cellStyle name="5_Anafim 2_דיווחים נוספים_4.4. 2_דיווחים נוספים_פירוט אגח תשואה מעל 10% " xfId="3795"/>
    <cellStyle name="5_Anafim 2_דיווחים נוספים_4.4. 2_פירוט אגח תשואה מעל 10% " xfId="3796"/>
    <cellStyle name="5_Anafim 2_דיווחים נוספים_4.4._דיווחים נוספים" xfId="3797"/>
    <cellStyle name="5_Anafim 2_דיווחים נוספים_4.4._פירוט אגח תשואה מעל 10% " xfId="3798"/>
    <cellStyle name="5_Anafim 2_דיווחים נוספים_דיווחים נוספים" xfId="3799"/>
    <cellStyle name="5_Anafim 2_דיווחים נוספים_דיווחים נוספים 2" xfId="3800"/>
    <cellStyle name="5_Anafim 2_דיווחים נוספים_דיווחים נוספים 2_דיווחים נוספים" xfId="3801"/>
    <cellStyle name="5_Anafim 2_דיווחים נוספים_דיווחים נוספים 2_דיווחים נוספים_1" xfId="3802"/>
    <cellStyle name="5_Anafim 2_דיווחים נוספים_דיווחים נוספים 2_דיווחים נוספים_פירוט אגח תשואה מעל 10% " xfId="3803"/>
    <cellStyle name="5_Anafim 2_דיווחים נוספים_דיווחים נוספים 2_פירוט אגח תשואה מעל 10% " xfId="3804"/>
    <cellStyle name="5_Anafim 2_דיווחים נוספים_דיווחים נוספים_1" xfId="3805"/>
    <cellStyle name="5_Anafim 2_דיווחים נוספים_דיווחים נוספים_4.4." xfId="3806"/>
    <cellStyle name="5_Anafim 2_דיווחים נוספים_דיווחים נוספים_4.4. 2" xfId="3807"/>
    <cellStyle name="5_Anafim 2_דיווחים נוספים_דיווחים נוספים_4.4. 2_דיווחים נוספים" xfId="3808"/>
    <cellStyle name="5_Anafim 2_דיווחים נוספים_דיווחים נוספים_4.4. 2_דיווחים נוספים_1" xfId="3809"/>
    <cellStyle name="5_Anafim 2_דיווחים נוספים_דיווחים נוספים_4.4. 2_דיווחים נוספים_פירוט אגח תשואה מעל 10% " xfId="3810"/>
    <cellStyle name="5_Anafim 2_דיווחים נוספים_דיווחים נוספים_4.4. 2_פירוט אגח תשואה מעל 10% " xfId="3811"/>
    <cellStyle name="5_Anafim 2_דיווחים נוספים_דיווחים נוספים_4.4._דיווחים נוספים" xfId="3812"/>
    <cellStyle name="5_Anafim 2_דיווחים נוספים_דיווחים נוספים_4.4._פירוט אגח תשואה מעל 10% " xfId="3813"/>
    <cellStyle name="5_Anafim 2_דיווחים נוספים_דיווחים נוספים_דיווחים נוספים" xfId="3814"/>
    <cellStyle name="5_Anafim 2_דיווחים נוספים_דיווחים נוספים_פירוט אגח תשואה מעל 10% " xfId="3815"/>
    <cellStyle name="5_Anafim 2_דיווחים נוספים_פירוט אגח תשואה מעל 10% " xfId="3816"/>
    <cellStyle name="5_Anafim 2_עסקאות שאושרו וטרם בוצעו  " xfId="3817"/>
    <cellStyle name="5_Anafim 2_עסקאות שאושרו וטרם בוצעו   2" xfId="3818"/>
    <cellStyle name="5_Anafim 2_עסקאות שאושרו וטרם בוצעו   2_דיווחים נוספים" xfId="3819"/>
    <cellStyle name="5_Anafim 2_עסקאות שאושרו וטרם בוצעו   2_דיווחים נוספים_1" xfId="3820"/>
    <cellStyle name="5_Anafim 2_עסקאות שאושרו וטרם בוצעו   2_דיווחים נוספים_פירוט אגח תשואה מעל 10% " xfId="3821"/>
    <cellStyle name="5_Anafim 2_עסקאות שאושרו וטרם בוצעו   2_פירוט אגח תשואה מעל 10% " xfId="3822"/>
    <cellStyle name="5_Anafim 2_עסקאות שאושרו וטרם בוצעו  _דיווחים נוספים" xfId="3823"/>
    <cellStyle name="5_Anafim 2_עסקאות שאושרו וטרם בוצעו  _פירוט אגח תשואה מעל 10% " xfId="3824"/>
    <cellStyle name="5_Anafim 2_פירוט אגח תשואה מעל 10% " xfId="3825"/>
    <cellStyle name="5_Anafim 2_פירוט אגח תשואה מעל 10%  2" xfId="3826"/>
    <cellStyle name="5_Anafim 2_פירוט אגח תשואה מעל 10%  2_דיווחים נוספים" xfId="3827"/>
    <cellStyle name="5_Anafim 2_פירוט אגח תשואה מעל 10%  2_דיווחים נוספים_1" xfId="3828"/>
    <cellStyle name="5_Anafim 2_פירוט אגח תשואה מעל 10%  2_דיווחים נוספים_פירוט אגח תשואה מעל 10% " xfId="3829"/>
    <cellStyle name="5_Anafim 2_פירוט אגח תשואה מעל 10%  2_פירוט אגח תשואה מעל 10% " xfId="3830"/>
    <cellStyle name="5_Anafim 2_פירוט אגח תשואה מעל 10% _1" xfId="3831"/>
    <cellStyle name="5_Anafim 2_פירוט אגח תשואה מעל 10% _4.4." xfId="3832"/>
    <cellStyle name="5_Anafim 2_פירוט אגח תשואה מעל 10% _4.4. 2" xfId="3833"/>
    <cellStyle name="5_Anafim 2_פירוט אגח תשואה מעל 10% _4.4. 2_דיווחים נוספים" xfId="3834"/>
    <cellStyle name="5_Anafim 2_פירוט אגח תשואה מעל 10% _4.4. 2_דיווחים נוספים_1" xfId="3835"/>
    <cellStyle name="5_Anafim 2_פירוט אגח תשואה מעל 10% _4.4. 2_דיווחים נוספים_פירוט אגח תשואה מעל 10% " xfId="3836"/>
    <cellStyle name="5_Anafim 2_פירוט אגח תשואה מעל 10% _4.4. 2_פירוט אגח תשואה מעל 10% " xfId="3837"/>
    <cellStyle name="5_Anafim 2_פירוט אגח תשואה מעל 10% _4.4._דיווחים נוספים" xfId="3838"/>
    <cellStyle name="5_Anafim 2_פירוט אגח תשואה מעל 10% _4.4._פירוט אגח תשואה מעל 10% " xfId="3839"/>
    <cellStyle name="5_Anafim 2_פירוט אגח תשואה מעל 10% _דיווחים נוספים" xfId="3840"/>
    <cellStyle name="5_Anafim 2_פירוט אגח תשואה מעל 10% _דיווחים נוספים_1" xfId="3841"/>
    <cellStyle name="5_Anafim 2_פירוט אגח תשואה מעל 10% _דיווחים נוספים_פירוט אגח תשואה מעל 10% " xfId="3842"/>
    <cellStyle name="5_Anafim 2_פירוט אגח תשואה מעל 10% _פירוט אגח תשואה מעל 10% " xfId="3843"/>
    <cellStyle name="5_Anafim 3" xfId="3844"/>
    <cellStyle name="5_Anafim 3_דיווחים נוספים" xfId="3845"/>
    <cellStyle name="5_Anafim 3_דיווחים נוספים_1" xfId="3846"/>
    <cellStyle name="5_Anafim 3_דיווחים נוספים_פירוט אגח תשואה מעל 10% " xfId="3847"/>
    <cellStyle name="5_Anafim 3_פירוט אגח תשואה מעל 10% " xfId="3848"/>
    <cellStyle name="5_Anafim_4.4." xfId="3849"/>
    <cellStyle name="5_Anafim_4.4. 2" xfId="3850"/>
    <cellStyle name="5_Anafim_4.4. 2_דיווחים נוספים" xfId="3851"/>
    <cellStyle name="5_Anafim_4.4. 2_דיווחים נוספים_1" xfId="3852"/>
    <cellStyle name="5_Anafim_4.4. 2_דיווחים נוספים_פירוט אגח תשואה מעל 10% " xfId="3853"/>
    <cellStyle name="5_Anafim_4.4. 2_פירוט אגח תשואה מעל 10% " xfId="3854"/>
    <cellStyle name="5_Anafim_4.4._דיווחים נוספים" xfId="3855"/>
    <cellStyle name="5_Anafim_4.4._פירוט אגח תשואה מעל 10% " xfId="3856"/>
    <cellStyle name="5_Anafim_דיווחים נוספים" xfId="3857"/>
    <cellStyle name="5_Anafim_דיווחים נוספים 2" xfId="3858"/>
    <cellStyle name="5_Anafim_דיווחים נוספים 2_דיווחים נוספים" xfId="3859"/>
    <cellStyle name="5_Anafim_דיווחים נוספים 2_דיווחים נוספים_1" xfId="3860"/>
    <cellStyle name="5_Anafim_דיווחים נוספים 2_דיווחים נוספים_פירוט אגח תשואה מעל 10% " xfId="3861"/>
    <cellStyle name="5_Anafim_דיווחים נוספים 2_פירוט אגח תשואה מעל 10% " xfId="3862"/>
    <cellStyle name="5_Anafim_דיווחים נוספים_1" xfId="3863"/>
    <cellStyle name="5_Anafim_דיווחים נוספים_1 2" xfId="3864"/>
    <cellStyle name="5_Anafim_דיווחים נוספים_1 2_דיווחים נוספים" xfId="3865"/>
    <cellStyle name="5_Anafim_דיווחים נוספים_1 2_דיווחים נוספים_1" xfId="3866"/>
    <cellStyle name="5_Anafim_דיווחים נוספים_1 2_דיווחים נוספים_פירוט אגח תשואה מעל 10% " xfId="3867"/>
    <cellStyle name="5_Anafim_דיווחים נוספים_1 2_פירוט אגח תשואה מעל 10% " xfId="3868"/>
    <cellStyle name="5_Anafim_דיווחים נוספים_1_4.4." xfId="3869"/>
    <cellStyle name="5_Anafim_דיווחים נוספים_1_4.4. 2" xfId="3870"/>
    <cellStyle name="5_Anafim_דיווחים נוספים_1_4.4. 2_דיווחים נוספים" xfId="3871"/>
    <cellStyle name="5_Anafim_דיווחים נוספים_1_4.4. 2_דיווחים נוספים_1" xfId="3872"/>
    <cellStyle name="5_Anafim_דיווחים נוספים_1_4.4. 2_דיווחים נוספים_פירוט אגח תשואה מעל 10% " xfId="3873"/>
    <cellStyle name="5_Anafim_דיווחים נוספים_1_4.4. 2_פירוט אגח תשואה מעל 10% " xfId="3874"/>
    <cellStyle name="5_Anafim_דיווחים נוספים_1_4.4._דיווחים נוספים" xfId="3875"/>
    <cellStyle name="5_Anafim_דיווחים נוספים_1_4.4._פירוט אגח תשואה מעל 10% " xfId="3876"/>
    <cellStyle name="5_Anafim_דיווחים נוספים_1_דיווחים נוספים" xfId="3877"/>
    <cellStyle name="5_Anafim_דיווחים נוספים_1_דיווחים נוספים 2" xfId="3878"/>
    <cellStyle name="5_Anafim_דיווחים נוספים_1_דיווחים נוספים 2_דיווחים נוספים" xfId="3879"/>
    <cellStyle name="5_Anafim_דיווחים נוספים_1_דיווחים נוספים 2_דיווחים נוספים_1" xfId="3880"/>
    <cellStyle name="5_Anafim_דיווחים נוספים_1_דיווחים נוספים 2_דיווחים נוספים_פירוט אגח תשואה מעל 10% " xfId="3881"/>
    <cellStyle name="5_Anafim_דיווחים נוספים_1_דיווחים נוספים 2_פירוט אגח תשואה מעל 10% " xfId="3882"/>
    <cellStyle name="5_Anafim_דיווחים נוספים_1_דיווחים נוספים_1" xfId="3883"/>
    <cellStyle name="5_Anafim_דיווחים נוספים_1_דיווחים נוספים_4.4." xfId="3884"/>
    <cellStyle name="5_Anafim_דיווחים נוספים_1_דיווחים נוספים_4.4. 2" xfId="3885"/>
    <cellStyle name="5_Anafim_דיווחים נוספים_1_דיווחים נוספים_4.4. 2_דיווחים נוספים" xfId="3886"/>
    <cellStyle name="5_Anafim_דיווחים נוספים_1_דיווחים נוספים_4.4. 2_דיווחים נוספים_1" xfId="3887"/>
    <cellStyle name="5_Anafim_דיווחים נוספים_1_דיווחים נוספים_4.4. 2_דיווחים נוספים_פירוט אגח תשואה מעל 10% " xfId="3888"/>
    <cellStyle name="5_Anafim_דיווחים נוספים_1_דיווחים נוספים_4.4. 2_פירוט אגח תשואה מעל 10% " xfId="3889"/>
    <cellStyle name="5_Anafim_דיווחים נוספים_1_דיווחים נוספים_4.4._דיווחים נוספים" xfId="3890"/>
    <cellStyle name="5_Anafim_דיווחים נוספים_1_דיווחים נוספים_4.4._פירוט אגח תשואה מעל 10% " xfId="3891"/>
    <cellStyle name="5_Anafim_דיווחים נוספים_1_דיווחים נוספים_דיווחים נוספים" xfId="3892"/>
    <cellStyle name="5_Anafim_דיווחים נוספים_1_דיווחים נוספים_פירוט אגח תשואה מעל 10% " xfId="3893"/>
    <cellStyle name="5_Anafim_דיווחים נוספים_1_פירוט אגח תשואה מעל 10% " xfId="3894"/>
    <cellStyle name="5_Anafim_דיווחים נוספים_2" xfId="3895"/>
    <cellStyle name="5_Anafim_דיווחים נוספים_2 2" xfId="3896"/>
    <cellStyle name="5_Anafim_דיווחים נוספים_2 2_דיווחים נוספים" xfId="3897"/>
    <cellStyle name="5_Anafim_דיווחים נוספים_2 2_דיווחים נוספים_1" xfId="3898"/>
    <cellStyle name="5_Anafim_דיווחים נוספים_2 2_דיווחים נוספים_פירוט אגח תשואה מעל 10% " xfId="3899"/>
    <cellStyle name="5_Anafim_דיווחים נוספים_2 2_פירוט אגח תשואה מעל 10% " xfId="3900"/>
    <cellStyle name="5_Anafim_דיווחים נוספים_2_4.4." xfId="3901"/>
    <cellStyle name="5_Anafim_דיווחים נוספים_2_4.4. 2" xfId="3902"/>
    <cellStyle name="5_Anafim_דיווחים נוספים_2_4.4. 2_דיווחים נוספים" xfId="3903"/>
    <cellStyle name="5_Anafim_דיווחים נוספים_2_4.4. 2_דיווחים נוספים_1" xfId="3904"/>
    <cellStyle name="5_Anafim_דיווחים נוספים_2_4.4. 2_דיווחים נוספים_פירוט אגח תשואה מעל 10% " xfId="3905"/>
    <cellStyle name="5_Anafim_דיווחים נוספים_2_4.4. 2_פירוט אגח תשואה מעל 10% " xfId="3906"/>
    <cellStyle name="5_Anafim_דיווחים נוספים_2_4.4._דיווחים נוספים" xfId="3907"/>
    <cellStyle name="5_Anafim_דיווחים נוספים_2_4.4._פירוט אגח תשואה מעל 10% " xfId="3908"/>
    <cellStyle name="5_Anafim_דיווחים נוספים_2_דיווחים נוספים" xfId="3909"/>
    <cellStyle name="5_Anafim_דיווחים נוספים_2_פירוט אגח תשואה מעל 10% " xfId="3910"/>
    <cellStyle name="5_Anafim_דיווחים נוספים_3" xfId="3911"/>
    <cellStyle name="5_Anafim_דיווחים נוספים_4.4." xfId="3912"/>
    <cellStyle name="5_Anafim_דיווחים נוספים_4.4. 2" xfId="3913"/>
    <cellStyle name="5_Anafim_דיווחים נוספים_4.4. 2_דיווחים נוספים" xfId="3914"/>
    <cellStyle name="5_Anafim_דיווחים נוספים_4.4. 2_דיווחים נוספים_1" xfId="3915"/>
    <cellStyle name="5_Anafim_דיווחים נוספים_4.4. 2_דיווחים נוספים_פירוט אגח תשואה מעל 10% " xfId="3916"/>
    <cellStyle name="5_Anafim_דיווחים נוספים_4.4. 2_פירוט אגח תשואה מעל 10% " xfId="3917"/>
    <cellStyle name="5_Anafim_דיווחים נוספים_4.4._דיווחים נוספים" xfId="3918"/>
    <cellStyle name="5_Anafim_דיווחים נוספים_4.4._פירוט אגח תשואה מעל 10% " xfId="3919"/>
    <cellStyle name="5_Anafim_דיווחים נוספים_דיווחים נוספים" xfId="3920"/>
    <cellStyle name="5_Anafim_דיווחים נוספים_דיווחים נוספים 2" xfId="3921"/>
    <cellStyle name="5_Anafim_דיווחים נוספים_דיווחים נוספים 2_דיווחים נוספים" xfId="3922"/>
    <cellStyle name="5_Anafim_דיווחים נוספים_דיווחים נוספים 2_דיווחים נוספים_1" xfId="3923"/>
    <cellStyle name="5_Anafim_דיווחים נוספים_דיווחים נוספים 2_דיווחים נוספים_פירוט אגח תשואה מעל 10% " xfId="3924"/>
    <cellStyle name="5_Anafim_דיווחים נוספים_דיווחים נוספים 2_פירוט אגח תשואה מעל 10% " xfId="3925"/>
    <cellStyle name="5_Anafim_דיווחים נוספים_דיווחים נוספים_1" xfId="3926"/>
    <cellStyle name="5_Anafim_דיווחים נוספים_דיווחים נוספים_4.4." xfId="3927"/>
    <cellStyle name="5_Anafim_דיווחים נוספים_דיווחים נוספים_4.4. 2" xfId="3928"/>
    <cellStyle name="5_Anafim_דיווחים נוספים_דיווחים נוספים_4.4. 2_דיווחים נוספים" xfId="3929"/>
    <cellStyle name="5_Anafim_דיווחים נוספים_דיווחים נוספים_4.4. 2_דיווחים נוספים_1" xfId="3930"/>
    <cellStyle name="5_Anafim_דיווחים נוספים_דיווחים נוספים_4.4. 2_דיווחים נוספים_פירוט אגח תשואה מעל 10% " xfId="3931"/>
    <cellStyle name="5_Anafim_דיווחים נוספים_דיווחים נוספים_4.4. 2_פירוט אגח תשואה מעל 10% " xfId="3932"/>
    <cellStyle name="5_Anafim_דיווחים נוספים_דיווחים נוספים_4.4._דיווחים נוספים" xfId="3933"/>
    <cellStyle name="5_Anafim_דיווחים נוספים_דיווחים נוספים_4.4._פירוט אגח תשואה מעל 10% " xfId="3934"/>
    <cellStyle name="5_Anafim_דיווחים נוספים_דיווחים נוספים_דיווחים נוספים" xfId="3935"/>
    <cellStyle name="5_Anafim_דיווחים נוספים_דיווחים נוספים_פירוט אגח תשואה מעל 10% " xfId="3936"/>
    <cellStyle name="5_Anafim_דיווחים נוספים_פירוט אגח תשואה מעל 10% " xfId="3937"/>
    <cellStyle name="5_Anafim_הערות" xfId="3938"/>
    <cellStyle name="5_Anafim_הערות 2" xfId="3939"/>
    <cellStyle name="5_Anafim_הערות 2_דיווחים נוספים" xfId="3940"/>
    <cellStyle name="5_Anafim_הערות 2_דיווחים נוספים_1" xfId="3941"/>
    <cellStyle name="5_Anafim_הערות 2_דיווחים נוספים_פירוט אגח תשואה מעל 10% " xfId="3942"/>
    <cellStyle name="5_Anafim_הערות 2_פירוט אגח תשואה מעל 10% " xfId="3943"/>
    <cellStyle name="5_Anafim_הערות_4.4." xfId="3944"/>
    <cellStyle name="5_Anafim_הערות_4.4. 2" xfId="3945"/>
    <cellStyle name="5_Anafim_הערות_4.4. 2_דיווחים נוספים" xfId="3946"/>
    <cellStyle name="5_Anafim_הערות_4.4. 2_דיווחים נוספים_1" xfId="3947"/>
    <cellStyle name="5_Anafim_הערות_4.4. 2_דיווחים נוספים_פירוט אגח תשואה מעל 10% " xfId="3948"/>
    <cellStyle name="5_Anafim_הערות_4.4. 2_פירוט אגח תשואה מעל 10% " xfId="3949"/>
    <cellStyle name="5_Anafim_הערות_4.4._דיווחים נוספים" xfId="3950"/>
    <cellStyle name="5_Anafim_הערות_4.4._פירוט אגח תשואה מעל 10% " xfId="3951"/>
    <cellStyle name="5_Anafim_הערות_דיווחים נוספים" xfId="3952"/>
    <cellStyle name="5_Anafim_הערות_דיווחים נוספים_1" xfId="3953"/>
    <cellStyle name="5_Anafim_הערות_דיווחים נוספים_פירוט אגח תשואה מעל 10% " xfId="3954"/>
    <cellStyle name="5_Anafim_הערות_פירוט אגח תשואה מעל 10% " xfId="3955"/>
    <cellStyle name="5_Anafim_יתרת מסגרות אשראי לניצול " xfId="3956"/>
    <cellStyle name="5_Anafim_יתרת מסגרות אשראי לניצול  2" xfId="3957"/>
    <cellStyle name="5_Anafim_יתרת מסגרות אשראי לניצול  2_דיווחים נוספים" xfId="3958"/>
    <cellStyle name="5_Anafim_יתרת מסגרות אשראי לניצול  2_דיווחים נוספים_1" xfId="3959"/>
    <cellStyle name="5_Anafim_יתרת מסגרות אשראי לניצול  2_דיווחים נוספים_פירוט אגח תשואה מעל 10% " xfId="3960"/>
    <cellStyle name="5_Anafim_יתרת מסגרות אשראי לניצול  2_פירוט אגח תשואה מעל 10% " xfId="3961"/>
    <cellStyle name="5_Anafim_יתרת מסגרות אשראי לניצול _4.4." xfId="3962"/>
    <cellStyle name="5_Anafim_יתרת מסגרות אשראי לניצול _4.4. 2" xfId="3963"/>
    <cellStyle name="5_Anafim_יתרת מסגרות אשראי לניצול _4.4. 2_דיווחים נוספים" xfId="3964"/>
    <cellStyle name="5_Anafim_יתרת מסגרות אשראי לניצול _4.4. 2_דיווחים נוספים_1" xfId="3965"/>
    <cellStyle name="5_Anafim_יתרת מסגרות אשראי לניצול _4.4. 2_דיווחים נוספים_פירוט אגח תשואה מעל 10% " xfId="3966"/>
    <cellStyle name="5_Anafim_יתרת מסגרות אשראי לניצול _4.4. 2_פירוט אגח תשואה מעל 10% " xfId="3967"/>
    <cellStyle name="5_Anafim_יתרת מסגרות אשראי לניצול _4.4._דיווחים נוספים" xfId="3968"/>
    <cellStyle name="5_Anafim_יתרת מסגרות אשראי לניצול _4.4._פירוט אגח תשואה מעל 10% " xfId="3969"/>
    <cellStyle name="5_Anafim_יתרת מסגרות אשראי לניצול _דיווחים נוספים" xfId="3970"/>
    <cellStyle name="5_Anafim_יתרת מסגרות אשראי לניצול _דיווחים נוספים_1" xfId="3971"/>
    <cellStyle name="5_Anafim_יתרת מסגרות אשראי לניצול _דיווחים נוספים_פירוט אגח תשואה מעל 10% " xfId="3972"/>
    <cellStyle name="5_Anafim_יתרת מסגרות אשראי לניצול _פירוט אגח תשואה מעל 10% " xfId="3973"/>
    <cellStyle name="5_Anafim_עסקאות שאושרו וטרם בוצעו  " xfId="3974"/>
    <cellStyle name="5_Anafim_עסקאות שאושרו וטרם בוצעו   2" xfId="3975"/>
    <cellStyle name="5_Anafim_עסקאות שאושרו וטרם בוצעו   2_דיווחים נוספים" xfId="3976"/>
    <cellStyle name="5_Anafim_עסקאות שאושרו וטרם בוצעו   2_דיווחים נוספים_1" xfId="3977"/>
    <cellStyle name="5_Anafim_עסקאות שאושרו וטרם בוצעו   2_דיווחים נוספים_פירוט אגח תשואה מעל 10% " xfId="3978"/>
    <cellStyle name="5_Anafim_עסקאות שאושרו וטרם בוצעו   2_פירוט אגח תשואה מעל 10% " xfId="3979"/>
    <cellStyle name="5_Anafim_עסקאות שאושרו וטרם בוצעו  _1" xfId="3980"/>
    <cellStyle name="5_Anafim_עסקאות שאושרו וטרם בוצעו  _1 2" xfId="3981"/>
    <cellStyle name="5_Anafim_עסקאות שאושרו וטרם בוצעו  _1 2_דיווחים נוספים" xfId="3982"/>
    <cellStyle name="5_Anafim_עסקאות שאושרו וטרם בוצעו  _1 2_דיווחים נוספים_1" xfId="3983"/>
    <cellStyle name="5_Anafim_עסקאות שאושרו וטרם בוצעו  _1 2_דיווחים נוספים_פירוט אגח תשואה מעל 10% " xfId="3984"/>
    <cellStyle name="5_Anafim_עסקאות שאושרו וטרם בוצעו  _1 2_פירוט אגח תשואה מעל 10% " xfId="3985"/>
    <cellStyle name="5_Anafim_עסקאות שאושרו וטרם בוצעו  _1_דיווחים נוספים" xfId="3986"/>
    <cellStyle name="5_Anafim_עסקאות שאושרו וטרם בוצעו  _1_פירוט אגח תשואה מעל 10% " xfId="3987"/>
    <cellStyle name="5_Anafim_עסקאות שאושרו וטרם בוצעו  _4.4." xfId="3988"/>
    <cellStyle name="5_Anafim_עסקאות שאושרו וטרם בוצעו  _4.4. 2" xfId="3989"/>
    <cellStyle name="5_Anafim_עסקאות שאושרו וטרם בוצעו  _4.4. 2_דיווחים נוספים" xfId="3990"/>
    <cellStyle name="5_Anafim_עסקאות שאושרו וטרם בוצעו  _4.4. 2_דיווחים נוספים_1" xfId="3991"/>
    <cellStyle name="5_Anafim_עסקאות שאושרו וטרם בוצעו  _4.4. 2_דיווחים נוספים_פירוט אגח תשואה מעל 10% " xfId="3992"/>
    <cellStyle name="5_Anafim_עסקאות שאושרו וטרם בוצעו  _4.4. 2_פירוט אגח תשואה מעל 10% " xfId="3993"/>
    <cellStyle name="5_Anafim_עסקאות שאושרו וטרם בוצעו  _4.4._דיווחים נוספים" xfId="3994"/>
    <cellStyle name="5_Anafim_עסקאות שאושרו וטרם בוצעו  _4.4._פירוט אגח תשואה מעל 10% " xfId="3995"/>
    <cellStyle name="5_Anafim_עסקאות שאושרו וטרם בוצעו  _דיווחים נוספים" xfId="3996"/>
    <cellStyle name="5_Anafim_עסקאות שאושרו וטרם בוצעו  _דיווחים נוספים_1" xfId="3997"/>
    <cellStyle name="5_Anafim_עסקאות שאושרו וטרם בוצעו  _דיווחים נוספים_פירוט אגח תשואה מעל 10% " xfId="3998"/>
    <cellStyle name="5_Anafim_עסקאות שאושרו וטרם בוצעו  _פירוט אגח תשואה מעל 10% " xfId="3999"/>
    <cellStyle name="5_Anafim_פירוט אגח תשואה מעל 10% " xfId="4000"/>
    <cellStyle name="5_Anafim_פירוט אגח תשואה מעל 10%  2" xfId="4001"/>
    <cellStyle name="5_Anafim_פירוט אגח תשואה מעל 10%  2_דיווחים נוספים" xfId="4002"/>
    <cellStyle name="5_Anafim_פירוט אגח תשואה מעל 10%  2_דיווחים נוספים_1" xfId="4003"/>
    <cellStyle name="5_Anafim_פירוט אגח תשואה מעל 10%  2_דיווחים נוספים_פירוט אגח תשואה מעל 10% " xfId="4004"/>
    <cellStyle name="5_Anafim_פירוט אגח תשואה מעל 10%  2_פירוט אגח תשואה מעל 10% " xfId="4005"/>
    <cellStyle name="5_Anafim_פירוט אגח תשואה מעל 10% _1" xfId="4006"/>
    <cellStyle name="5_Anafim_פירוט אגח תשואה מעל 10% _4.4." xfId="4007"/>
    <cellStyle name="5_Anafim_פירוט אגח תשואה מעל 10% _4.4. 2" xfId="4008"/>
    <cellStyle name="5_Anafim_פירוט אגח תשואה מעל 10% _4.4. 2_דיווחים נוספים" xfId="4009"/>
    <cellStyle name="5_Anafim_פירוט אגח תשואה מעל 10% _4.4. 2_דיווחים נוספים_1" xfId="4010"/>
    <cellStyle name="5_Anafim_פירוט אגח תשואה מעל 10% _4.4. 2_דיווחים נוספים_פירוט אגח תשואה מעל 10% " xfId="4011"/>
    <cellStyle name="5_Anafim_פירוט אגח תשואה מעל 10% _4.4. 2_פירוט אגח תשואה מעל 10% " xfId="4012"/>
    <cellStyle name="5_Anafim_פירוט אגח תשואה מעל 10% _4.4._דיווחים נוספים" xfId="4013"/>
    <cellStyle name="5_Anafim_פירוט אגח תשואה מעל 10% _4.4._פירוט אגח תשואה מעל 10% " xfId="4014"/>
    <cellStyle name="5_Anafim_פירוט אגח תשואה מעל 10% _דיווחים נוספים" xfId="4015"/>
    <cellStyle name="5_Anafim_פירוט אגח תשואה מעל 10% _דיווחים נוספים_1" xfId="4016"/>
    <cellStyle name="5_Anafim_פירוט אגח תשואה מעל 10% _דיווחים נוספים_פירוט אגח תשואה מעל 10% " xfId="4017"/>
    <cellStyle name="5_Anafim_פירוט אגח תשואה מעל 10% _פירוט אגח תשואה מעל 10% " xfId="4018"/>
    <cellStyle name="5_אחזקות בעלי ענין -DATA - ערכים" xfId="14717"/>
    <cellStyle name="5_דיווחים נוספים" xfId="4019"/>
    <cellStyle name="5_דיווחים נוספים 2" xfId="4020"/>
    <cellStyle name="5_דיווחים נוספים 2_דיווחים נוספים" xfId="4021"/>
    <cellStyle name="5_דיווחים נוספים 2_דיווחים נוספים_1" xfId="4022"/>
    <cellStyle name="5_דיווחים נוספים 2_דיווחים נוספים_פירוט אגח תשואה מעל 10% " xfId="4023"/>
    <cellStyle name="5_דיווחים נוספים 2_פירוט אגח תשואה מעל 10% " xfId="4024"/>
    <cellStyle name="5_דיווחים נוספים_1" xfId="4025"/>
    <cellStyle name="5_דיווחים נוספים_1 2" xfId="4026"/>
    <cellStyle name="5_דיווחים נוספים_1 2_דיווחים נוספים" xfId="4027"/>
    <cellStyle name="5_דיווחים נוספים_1 2_דיווחים נוספים_1" xfId="4028"/>
    <cellStyle name="5_דיווחים נוספים_1 2_דיווחים נוספים_פירוט אגח תשואה מעל 10% " xfId="4029"/>
    <cellStyle name="5_דיווחים נוספים_1 2_פירוט אגח תשואה מעל 10% " xfId="4030"/>
    <cellStyle name="5_דיווחים נוספים_1_4.4." xfId="4031"/>
    <cellStyle name="5_דיווחים נוספים_1_4.4. 2" xfId="4032"/>
    <cellStyle name="5_דיווחים נוספים_1_4.4. 2_דיווחים נוספים" xfId="4033"/>
    <cellStyle name="5_דיווחים נוספים_1_4.4. 2_דיווחים נוספים_1" xfId="4034"/>
    <cellStyle name="5_דיווחים נוספים_1_4.4. 2_דיווחים נוספים_פירוט אגח תשואה מעל 10% " xfId="4035"/>
    <cellStyle name="5_דיווחים נוספים_1_4.4. 2_פירוט אגח תשואה מעל 10% " xfId="4036"/>
    <cellStyle name="5_דיווחים נוספים_1_4.4._דיווחים נוספים" xfId="4037"/>
    <cellStyle name="5_דיווחים נוספים_1_4.4._פירוט אגח תשואה מעל 10% " xfId="4038"/>
    <cellStyle name="5_דיווחים נוספים_1_דיווחים נוספים" xfId="4039"/>
    <cellStyle name="5_דיווחים נוספים_1_דיווחים נוספים 2" xfId="4040"/>
    <cellStyle name="5_דיווחים נוספים_1_דיווחים נוספים 2_דיווחים נוספים" xfId="4041"/>
    <cellStyle name="5_דיווחים נוספים_1_דיווחים נוספים 2_דיווחים נוספים_1" xfId="4042"/>
    <cellStyle name="5_דיווחים נוספים_1_דיווחים נוספים 2_דיווחים נוספים_פירוט אגח תשואה מעל 10% " xfId="4043"/>
    <cellStyle name="5_דיווחים נוספים_1_דיווחים נוספים 2_פירוט אגח תשואה מעל 10% " xfId="4044"/>
    <cellStyle name="5_דיווחים נוספים_1_דיווחים נוספים_1" xfId="4045"/>
    <cellStyle name="5_דיווחים נוספים_1_דיווחים נוספים_4.4." xfId="4046"/>
    <cellStyle name="5_דיווחים נוספים_1_דיווחים נוספים_4.4. 2" xfId="4047"/>
    <cellStyle name="5_דיווחים נוספים_1_דיווחים נוספים_4.4. 2_דיווחים נוספים" xfId="4048"/>
    <cellStyle name="5_דיווחים נוספים_1_דיווחים נוספים_4.4. 2_דיווחים נוספים_1" xfId="4049"/>
    <cellStyle name="5_דיווחים נוספים_1_דיווחים נוספים_4.4. 2_דיווחים נוספים_פירוט אגח תשואה מעל 10% " xfId="4050"/>
    <cellStyle name="5_דיווחים נוספים_1_דיווחים נוספים_4.4. 2_פירוט אגח תשואה מעל 10% " xfId="4051"/>
    <cellStyle name="5_דיווחים נוספים_1_דיווחים נוספים_4.4._דיווחים נוספים" xfId="4052"/>
    <cellStyle name="5_דיווחים נוספים_1_דיווחים נוספים_4.4._פירוט אגח תשואה מעל 10% " xfId="4053"/>
    <cellStyle name="5_דיווחים נוספים_1_דיווחים נוספים_דיווחים נוספים" xfId="4054"/>
    <cellStyle name="5_דיווחים נוספים_1_דיווחים נוספים_פירוט אגח תשואה מעל 10% " xfId="4055"/>
    <cellStyle name="5_דיווחים נוספים_1_פירוט אגח תשואה מעל 10% " xfId="4056"/>
    <cellStyle name="5_דיווחים נוספים_2" xfId="4057"/>
    <cellStyle name="5_דיווחים נוספים_2 2" xfId="4058"/>
    <cellStyle name="5_דיווחים נוספים_2 2_דיווחים נוספים" xfId="4059"/>
    <cellStyle name="5_דיווחים נוספים_2 2_דיווחים נוספים_1" xfId="4060"/>
    <cellStyle name="5_דיווחים נוספים_2 2_דיווחים נוספים_פירוט אגח תשואה מעל 10% " xfId="4061"/>
    <cellStyle name="5_דיווחים נוספים_2 2_פירוט אגח תשואה מעל 10% " xfId="4062"/>
    <cellStyle name="5_דיווחים נוספים_2_4.4." xfId="4063"/>
    <cellStyle name="5_דיווחים נוספים_2_4.4. 2" xfId="4064"/>
    <cellStyle name="5_דיווחים נוספים_2_4.4. 2_דיווחים נוספים" xfId="4065"/>
    <cellStyle name="5_דיווחים נוספים_2_4.4. 2_דיווחים נוספים_1" xfId="4066"/>
    <cellStyle name="5_דיווחים נוספים_2_4.4. 2_דיווחים נוספים_פירוט אגח תשואה מעל 10% " xfId="4067"/>
    <cellStyle name="5_דיווחים נוספים_2_4.4. 2_פירוט אגח תשואה מעל 10% " xfId="4068"/>
    <cellStyle name="5_דיווחים נוספים_2_4.4._דיווחים נוספים" xfId="4069"/>
    <cellStyle name="5_דיווחים נוספים_2_4.4._פירוט אגח תשואה מעל 10% " xfId="4070"/>
    <cellStyle name="5_דיווחים נוספים_2_דיווחים נוספים" xfId="4071"/>
    <cellStyle name="5_דיווחים נוספים_2_פירוט אגח תשואה מעל 10% " xfId="4072"/>
    <cellStyle name="5_דיווחים נוספים_3" xfId="4073"/>
    <cellStyle name="5_דיווחים נוספים_4.4." xfId="4074"/>
    <cellStyle name="5_דיווחים נוספים_4.4. 2" xfId="4075"/>
    <cellStyle name="5_דיווחים נוספים_4.4. 2_דיווחים נוספים" xfId="4076"/>
    <cellStyle name="5_דיווחים נוספים_4.4. 2_דיווחים נוספים_1" xfId="4077"/>
    <cellStyle name="5_דיווחים נוספים_4.4. 2_דיווחים נוספים_1_15" xfId="9555"/>
    <cellStyle name="5_דיווחים נוספים_4.4. 2_דיווחים נוספים_פירוט אגח תשואה מעל 10% " xfId="4078"/>
    <cellStyle name="5_דיווחים נוספים_4.4. 2_דיווחים נוספים_פירוט אגח תשואה מעל 10% _15" xfId="9556"/>
    <cellStyle name="5_דיווחים נוספים_4.4. 2_פירוט אגח תשואה מעל 10% " xfId="4079"/>
    <cellStyle name="5_דיווחים נוספים_4.4. 2_פירוט אגח תשואה מעל 10% _15" xfId="9557"/>
    <cellStyle name="5_דיווחים נוספים_4.4._דיווחים נוספים" xfId="4080"/>
    <cellStyle name="5_דיווחים נוספים_4.4._דיווחים נוספים_15" xfId="9558"/>
    <cellStyle name="5_דיווחים נוספים_4.4._פירוט אגח תשואה מעל 10% " xfId="4081"/>
    <cellStyle name="5_דיווחים נוספים_4.4._פירוט אגח תשואה מעל 10% _15" xfId="9559"/>
    <cellStyle name="5_דיווחים נוספים_דיווחים נוספים" xfId="4082"/>
    <cellStyle name="5_דיווחים נוספים_דיווחים נוספים 2" xfId="4083"/>
    <cellStyle name="5_דיווחים נוספים_דיווחים נוספים 2_15" xfId="9561"/>
    <cellStyle name="5_דיווחים נוספים_דיווחים נוספים 2_דיווחים נוספים" xfId="4084"/>
    <cellStyle name="5_דיווחים נוספים_דיווחים נוספים 2_דיווחים נוספים_1" xfId="4085"/>
    <cellStyle name="5_דיווחים נוספים_דיווחים נוספים 2_דיווחים נוספים_1_15" xfId="9563"/>
    <cellStyle name="5_דיווחים נוספים_דיווחים נוספים 2_דיווחים נוספים_15" xfId="9562"/>
    <cellStyle name="5_דיווחים נוספים_דיווחים נוספים 2_דיווחים נוספים_פירוט אגח תשואה מעל 10% " xfId="4086"/>
    <cellStyle name="5_דיווחים נוספים_דיווחים נוספים 2_דיווחים נוספים_פירוט אגח תשואה מעל 10% _15" xfId="9564"/>
    <cellStyle name="5_דיווחים נוספים_דיווחים נוספים 2_פירוט אגח תשואה מעל 10% " xfId="4087"/>
    <cellStyle name="5_דיווחים נוספים_דיווחים נוספים 2_פירוט אגח תשואה מעל 10% _15" xfId="9565"/>
    <cellStyle name="5_דיווחים נוספים_דיווחים נוספים_1" xfId="4088"/>
    <cellStyle name="5_דיווחים נוספים_דיווחים נוספים_1_15" xfId="9566"/>
    <cellStyle name="5_דיווחים נוספים_דיווחים נוספים_15" xfId="9560"/>
    <cellStyle name="5_דיווחים נוספים_דיווחים נוספים_4.4." xfId="4089"/>
    <cellStyle name="5_דיווחים נוספים_דיווחים נוספים_4.4. 2" xfId="4090"/>
    <cellStyle name="5_דיווחים נוספים_דיווחים נוספים_4.4. 2_15" xfId="9568"/>
    <cellStyle name="5_דיווחים נוספים_דיווחים נוספים_4.4. 2_דיווחים נוספים" xfId="4091"/>
    <cellStyle name="5_דיווחים נוספים_דיווחים נוספים_4.4. 2_דיווחים נוספים_1" xfId="4092"/>
    <cellStyle name="5_דיווחים נוספים_דיווחים נוספים_4.4. 2_דיווחים נוספים_1_15" xfId="9570"/>
    <cellStyle name="5_דיווחים נוספים_דיווחים נוספים_4.4. 2_דיווחים נוספים_15" xfId="9569"/>
    <cellStyle name="5_דיווחים נוספים_דיווחים נוספים_4.4. 2_דיווחים נוספים_פירוט אגח תשואה מעל 10% " xfId="4093"/>
    <cellStyle name="5_דיווחים נוספים_דיווחים נוספים_4.4. 2_דיווחים נוספים_פירוט אגח תשואה מעל 10% _15" xfId="9571"/>
    <cellStyle name="5_דיווחים נוספים_דיווחים נוספים_4.4. 2_פירוט אגח תשואה מעל 10% " xfId="4094"/>
    <cellStyle name="5_דיווחים נוספים_דיווחים נוספים_4.4. 2_פירוט אגח תשואה מעל 10% _15" xfId="9572"/>
    <cellStyle name="5_דיווחים נוספים_דיווחים נוספים_4.4._15" xfId="9567"/>
    <cellStyle name="5_דיווחים נוספים_דיווחים נוספים_4.4._דיווחים נוספים" xfId="4095"/>
    <cellStyle name="5_דיווחים נוספים_דיווחים נוספים_4.4._דיווחים נוספים_15" xfId="9573"/>
    <cellStyle name="5_דיווחים נוספים_דיווחים נוספים_4.4._פירוט אגח תשואה מעל 10% " xfId="4096"/>
    <cellStyle name="5_דיווחים נוספים_דיווחים נוספים_4.4._פירוט אגח תשואה מעל 10% _15" xfId="9574"/>
    <cellStyle name="5_דיווחים נוספים_דיווחים נוספים_דיווחים נוספים" xfId="4097"/>
    <cellStyle name="5_דיווחים נוספים_דיווחים נוספים_דיווחים נוספים_15" xfId="9575"/>
    <cellStyle name="5_דיווחים נוספים_דיווחים נוספים_פירוט אגח תשואה מעל 10% " xfId="4098"/>
    <cellStyle name="5_דיווחים נוספים_דיווחים נוספים_פירוט אגח תשואה מעל 10% _15" xfId="9576"/>
    <cellStyle name="5_דיווחים נוספים_פירוט אגח תשואה מעל 10% " xfId="4099"/>
    <cellStyle name="5_דיווחים נוספים_פירוט אגח תשואה מעל 10% _15" xfId="9577"/>
    <cellStyle name="5_הערות" xfId="4100"/>
    <cellStyle name="5_הערות 2" xfId="4101"/>
    <cellStyle name="5_הערות 2_15" xfId="9579"/>
    <cellStyle name="5_הערות 2_דיווחים נוספים" xfId="4102"/>
    <cellStyle name="5_הערות 2_דיווחים נוספים_1" xfId="4103"/>
    <cellStyle name="5_הערות 2_דיווחים נוספים_1_15" xfId="9581"/>
    <cellStyle name="5_הערות 2_דיווחים נוספים_15" xfId="9580"/>
    <cellStyle name="5_הערות 2_דיווחים נוספים_פירוט אגח תשואה מעל 10% " xfId="4104"/>
    <cellStyle name="5_הערות 2_דיווחים נוספים_פירוט אגח תשואה מעל 10% _15" xfId="9582"/>
    <cellStyle name="5_הערות 2_פירוט אגח תשואה מעל 10% " xfId="4105"/>
    <cellStyle name="5_הערות 2_פירוט אגח תשואה מעל 10% _15" xfId="9583"/>
    <cellStyle name="5_הערות_15" xfId="9578"/>
    <cellStyle name="5_הערות_4.4." xfId="4106"/>
    <cellStyle name="5_הערות_4.4. 2" xfId="4107"/>
    <cellStyle name="5_הערות_4.4. 2_15" xfId="9585"/>
    <cellStyle name="5_הערות_4.4. 2_דיווחים נוספים" xfId="4108"/>
    <cellStyle name="5_הערות_4.4. 2_דיווחים נוספים_1" xfId="4109"/>
    <cellStyle name="5_הערות_4.4. 2_דיווחים נוספים_1_15" xfId="9587"/>
    <cellStyle name="5_הערות_4.4. 2_דיווחים נוספים_15" xfId="9586"/>
    <cellStyle name="5_הערות_4.4. 2_דיווחים נוספים_פירוט אגח תשואה מעל 10% " xfId="4110"/>
    <cellStyle name="5_הערות_4.4. 2_דיווחים נוספים_פירוט אגח תשואה מעל 10% _15" xfId="9588"/>
    <cellStyle name="5_הערות_4.4. 2_פירוט אגח תשואה מעל 10% " xfId="4111"/>
    <cellStyle name="5_הערות_4.4. 2_פירוט אגח תשואה מעל 10% _15" xfId="9589"/>
    <cellStyle name="5_הערות_4.4._15" xfId="9584"/>
    <cellStyle name="5_הערות_4.4._דיווחים נוספים" xfId="4112"/>
    <cellStyle name="5_הערות_4.4._דיווחים נוספים_15" xfId="9590"/>
    <cellStyle name="5_הערות_4.4._פירוט אגח תשואה מעל 10% " xfId="4113"/>
    <cellStyle name="5_הערות_4.4._פירוט אגח תשואה מעל 10% _15" xfId="9591"/>
    <cellStyle name="5_הערות_דיווחים נוספים" xfId="4114"/>
    <cellStyle name="5_הערות_דיווחים נוספים_1" xfId="4115"/>
    <cellStyle name="5_הערות_דיווחים נוספים_1_15" xfId="9593"/>
    <cellStyle name="5_הערות_דיווחים נוספים_15" xfId="9592"/>
    <cellStyle name="5_הערות_דיווחים נוספים_פירוט אגח תשואה מעל 10% " xfId="4116"/>
    <cellStyle name="5_הערות_דיווחים נוספים_פירוט אגח תשואה מעל 10% _15" xfId="9594"/>
    <cellStyle name="5_הערות_פירוט אגח תשואה מעל 10% " xfId="4117"/>
    <cellStyle name="5_הערות_פירוט אגח תשואה מעל 10% _15" xfId="9595"/>
    <cellStyle name="5_יתרת מסגרות אשראי לניצול " xfId="4118"/>
    <cellStyle name="5_יתרת מסגרות אשראי לניצול  2" xfId="4119"/>
    <cellStyle name="5_יתרת מסגרות אשראי לניצול  2_15" xfId="9597"/>
    <cellStyle name="5_יתרת מסגרות אשראי לניצול  2_דיווחים נוספים" xfId="4120"/>
    <cellStyle name="5_יתרת מסגרות אשראי לניצול  2_דיווחים נוספים_1" xfId="4121"/>
    <cellStyle name="5_יתרת מסגרות אשראי לניצול  2_דיווחים נוספים_1_15" xfId="9599"/>
    <cellStyle name="5_יתרת מסגרות אשראי לניצול  2_דיווחים נוספים_15" xfId="9598"/>
    <cellStyle name="5_יתרת מסגרות אשראי לניצול  2_דיווחים נוספים_פירוט אגח תשואה מעל 10% " xfId="4122"/>
    <cellStyle name="5_יתרת מסגרות אשראי לניצול  2_דיווחים נוספים_פירוט אגח תשואה מעל 10% _15" xfId="9600"/>
    <cellStyle name="5_יתרת מסגרות אשראי לניצול  2_פירוט אגח תשואה מעל 10% " xfId="4123"/>
    <cellStyle name="5_יתרת מסגרות אשראי לניצול  2_פירוט אגח תשואה מעל 10% _15" xfId="9601"/>
    <cellStyle name="5_יתרת מסגרות אשראי לניצול _15" xfId="9596"/>
    <cellStyle name="5_יתרת מסגרות אשראי לניצול _4.4." xfId="4124"/>
    <cellStyle name="5_יתרת מסגרות אשראי לניצול _4.4. 2" xfId="4125"/>
    <cellStyle name="5_יתרת מסגרות אשראי לניצול _4.4. 2_15" xfId="9603"/>
    <cellStyle name="5_יתרת מסגרות אשראי לניצול _4.4. 2_דיווחים נוספים" xfId="4126"/>
    <cellStyle name="5_יתרת מסגרות אשראי לניצול _4.4. 2_דיווחים נוספים_1" xfId="4127"/>
    <cellStyle name="5_יתרת מסגרות אשראי לניצול _4.4. 2_דיווחים נוספים_1_15" xfId="9605"/>
    <cellStyle name="5_יתרת מסגרות אשראי לניצול _4.4. 2_דיווחים נוספים_15" xfId="9604"/>
    <cellStyle name="5_יתרת מסגרות אשראי לניצול _4.4. 2_דיווחים נוספים_פירוט אגח תשואה מעל 10% " xfId="4128"/>
    <cellStyle name="5_יתרת מסגרות אשראי לניצול _4.4. 2_דיווחים נוספים_פירוט אגח תשואה מעל 10% _15" xfId="9606"/>
    <cellStyle name="5_יתרת מסגרות אשראי לניצול _4.4. 2_פירוט אגח תשואה מעל 10% " xfId="4129"/>
    <cellStyle name="5_יתרת מסגרות אשראי לניצול _4.4. 2_פירוט אגח תשואה מעל 10% _15" xfId="9607"/>
    <cellStyle name="5_יתרת מסגרות אשראי לניצול _4.4._15" xfId="9602"/>
    <cellStyle name="5_יתרת מסגרות אשראי לניצול _4.4._דיווחים נוספים" xfId="4130"/>
    <cellStyle name="5_יתרת מסגרות אשראי לניצול _4.4._דיווחים נוספים_15" xfId="9608"/>
    <cellStyle name="5_יתרת מסגרות אשראי לניצול _4.4._פירוט אגח תשואה מעל 10% " xfId="4131"/>
    <cellStyle name="5_יתרת מסגרות אשראי לניצול _4.4._פירוט אגח תשואה מעל 10% _15" xfId="9609"/>
    <cellStyle name="5_יתרת מסגרות אשראי לניצול _דיווחים נוספים" xfId="4132"/>
    <cellStyle name="5_יתרת מסגרות אשראי לניצול _דיווחים נוספים_1" xfId="4133"/>
    <cellStyle name="5_יתרת מסגרות אשראי לניצול _דיווחים נוספים_1_15" xfId="9611"/>
    <cellStyle name="5_יתרת מסגרות אשראי לניצול _דיווחים נוספים_15" xfId="9610"/>
    <cellStyle name="5_יתרת מסגרות אשראי לניצול _דיווחים נוספים_פירוט אגח תשואה מעל 10% " xfId="4134"/>
    <cellStyle name="5_יתרת מסגרות אשראי לניצול _דיווחים נוספים_פירוט אגח תשואה מעל 10% _15" xfId="9612"/>
    <cellStyle name="5_יתרת מסגרות אשראי לניצול _פירוט אגח תשואה מעל 10% " xfId="4135"/>
    <cellStyle name="5_יתרת מסגרות אשראי לניצול _פירוט אגח תשואה מעל 10% _15" xfId="9613"/>
    <cellStyle name="5_משקל בתא100" xfId="4136"/>
    <cellStyle name="5_משקל בתא100 2" xfId="4137"/>
    <cellStyle name="5_משקל בתא100 2 2" xfId="4138"/>
    <cellStyle name="5_משקל בתא100 2 2_15" xfId="9616"/>
    <cellStyle name="5_משקל בתא100 2 2_דיווחים נוספים" xfId="4139"/>
    <cellStyle name="5_משקל בתא100 2 2_דיווחים נוספים_1" xfId="4140"/>
    <cellStyle name="5_משקל בתא100 2 2_דיווחים נוספים_1_15" xfId="9618"/>
    <cellStyle name="5_משקל בתא100 2 2_דיווחים נוספים_15" xfId="9617"/>
    <cellStyle name="5_משקל בתא100 2 2_דיווחים נוספים_פירוט אגח תשואה מעל 10% " xfId="4141"/>
    <cellStyle name="5_משקל בתא100 2 2_דיווחים נוספים_פירוט אגח תשואה מעל 10% _15" xfId="9619"/>
    <cellStyle name="5_משקל בתא100 2 2_פירוט אגח תשואה מעל 10% " xfId="4142"/>
    <cellStyle name="5_משקל בתא100 2 2_פירוט אגח תשואה מעל 10% _15" xfId="9620"/>
    <cellStyle name="5_משקל בתא100 2_15" xfId="9615"/>
    <cellStyle name="5_משקל בתא100 2_4.4." xfId="4143"/>
    <cellStyle name="5_משקל בתא100 2_4.4. 2" xfId="4144"/>
    <cellStyle name="5_משקל בתא100 2_4.4. 2_15" xfId="9622"/>
    <cellStyle name="5_משקל בתא100 2_4.4. 2_דיווחים נוספים" xfId="4145"/>
    <cellStyle name="5_משקל בתא100 2_4.4. 2_דיווחים נוספים_1" xfId="4146"/>
    <cellStyle name="5_משקל בתא100 2_4.4. 2_דיווחים נוספים_1_15" xfId="9624"/>
    <cellStyle name="5_משקל בתא100 2_4.4. 2_דיווחים נוספים_15" xfId="9623"/>
    <cellStyle name="5_משקל בתא100 2_4.4. 2_דיווחים נוספים_פירוט אגח תשואה מעל 10% " xfId="4147"/>
    <cellStyle name="5_משקל בתא100 2_4.4. 2_דיווחים נוספים_פירוט אגח תשואה מעל 10% _15" xfId="9625"/>
    <cellStyle name="5_משקל בתא100 2_4.4. 2_פירוט אגח תשואה מעל 10% " xfId="4148"/>
    <cellStyle name="5_משקל בתא100 2_4.4. 2_פירוט אגח תשואה מעל 10% _15" xfId="9626"/>
    <cellStyle name="5_משקל בתא100 2_4.4._15" xfId="9621"/>
    <cellStyle name="5_משקל בתא100 2_4.4._דיווחים נוספים" xfId="4149"/>
    <cellStyle name="5_משקל בתא100 2_4.4._דיווחים נוספים_15" xfId="9627"/>
    <cellStyle name="5_משקל בתא100 2_4.4._פירוט אגח תשואה מעל 10% " xfId="4150"/>
    <cellStyle name="5_משקל בתא100 2_4.4._פירוט אגח תשואה מעל 10% _15" xfId="9628"/>
    <cellStyle name="5_משקל בתא100 2_דיווחים נוספים" xfId="4151"/>
    <cellStyle name="5_משקל בתא100 2_דיווחים נוספים 2" xfId="4152"/>
    <cellStyle name="5_משקל בתא100 2_דיווחים נוספים 2_15" xfId="9630"/>
    <cellStyle name="5_משקל בתא100 2_דיווחים נוספים 2_דיווחים נוספים" xfId="4153"/>
    <cellStyle name="5_משקל בתא100 2_דיווחים נוספים 2_דיווחים נוספים_1" xfId="4154"/>
    <cellStyle name="5_משקל בתא100 2_דיווחים נוספים 2_דיווחים נוספים_1_15" xfId="9632"/>
    <cellStyle name="5_משקל בתא100 2_דיווחים נוספים 2_דיווחים נוספים_15" xfId="9631"/>
    <cellStyle name="5_משקל בתא100 2_דיווחים נוספים 2_דיווחים נוספים_פירוט אגח תשואה מעל 10% " xfId="4155"/>
    <cellStyle name="5_משקל בתא100 2_דיווחים נוספים 2_דיווחים נוספים_פירוט אגח תשואה מעל 10% _15" xfId="9633"/>
    <cellStyle name="5_משקל בתא100 2_דיווחים נוספים 2_פירוט אגח תשואה מעל 10% " xfId="4156"/>
    <cellStyle name="5_משקל בתא100 2_דיווחים נוספים 2_פירוט אגח תשואה מעל 10% _15" xfId="9634"/>
    <cellStyle name="5_משקל בתא100 2_דיווחים נוספים_1" xfId="4157"/>
    <cellStyle name="5_משקל בתא100 2_דיווחים נוספים_1 2" xfId="4158"/>
    <cellStyle name="5_משקל בתא100 2_דיווחים נוספים_1 2_15" xfId="9636"/>
    <cellStyle name="5_משקל בתא100 2_דיווחים נוספים_1 2_דיווחים נוספים" xfId="4159"/>
    <cellStyle name="5_משקל בתא100 2_דיווחים נוספים_1 2_דיווחים נוספים_1" xfId="4160"/>
    <cellStyle name="5_משקל בתא100 2_דיווחים נוספים_1 2_דיווחים נוספים_1_15" xfId="9638"/>
    <cellStyle name="5_משקל בתא100 2_דיווחים נוספים_1 2_דיווחים נוספים_15" xfId="9637"/>
    <cellStyle name="5_משקל בתא100 2_דיווחים נוספים_1 2_דיווחים נוספים_פירוט אגח תשואה מעל 10% " xfId="4161"/>
    <cellStyle name="5_משקל בתא100 2_דיווחים נוספים_1 2_דיווחים נוספים_פירוט אגח תשואה מעל 10% _15" xfId="9639"/>
    <cellStyle name="5_משקל בתא100 2_דיווחים נוספים_1 2_פירוט אגח תשואה מעל 10% " xfId="4162"/>
    <cellStyle name="5_משקל בתא100 2_דיווחים נוספים_1 2_פירוט אגח תשואה מעל 10% _15" xfId="9640"/>
    <cellStyle name="5_משקל בתא100 2_דיווחים נוספים_1_15" xfId="9635"/>
    <cellStyle name="5_משקל בתא100 2_דיווחים נוספים_1_4.4." xfId="4163"/>
    <cellStyle name="5_משקל בתא100 2_דיווחים נוספים_1_4.4. 2" xfId="4164"/>
    <cellStyle name="5_משקל בתא100 2_דיווחים נוספים_1_4.4. 2_15" xfId="9642"/>
    <cellStyle name="5_משקל בתא100 2_דיווחים נוספים_1_4.4. 2_דיווחים נוספים" xfId="4165"/>
    <cellStyle name="5_משקל בתא100 2_דיווחים נוספים_1_4.4. 2_דיווחים נוספים_1" xfId="4166"/>
    <cellStyle name="5_משקל בתא100 2_דיווחים נוספים_1_4.4. 2_דיווחים נוספים_1_15" xfId="9644"/>
    <cellStyle name="5_משקל בתא100 2_דיווחים נוספים_1_4.4. 2_דיווחים נוספים_15" xfId="9643"/>
    <cellStyle name="5_משקל בתא100 2_דיווחים נוספים_1_4.4. 2_דיווחים נוספים_פירוט אגח תשואה מעל 10% " xfId="4167"/>
    <cellStyle name="5_משקל בתא100 2_דיווחים נוספים_1_4.4. 2_דיווחים נוספים_פירוט אגח תשואה מעל 10% _15" xfId="9645"/>
    <cellStyle name="5_משקל בתא100 2_דיווחים נוספים_1_4.4. 2_פירוט אגח תשואה מעל 10% " xfId="4168"/>
    <cellStyle name="5_משקל בתא100 2_דיווחים נוספים_1_4.4. 2_פירוט אגח תשואה מעל 10% _15" xfId="9646"/>
    <cellStyle name="5_משקל בתא100 2_דיווחים נוספים_1_4.4._15" xfId="9641"/>
    <cellStyle name="5_משקל בתא100 2_דיווחים נוספים_1_4.4._דיווחים נוספים" xfId="4169"/>
    <cellStyle name="5_משקל בתא100 2_דיווחים נוספים_1_4.4._דיווחים נוספים_15" xfId="9647"/>
    <cellStyle name="5_משקל בתא100 2_דיווחים נוספים_1_4.4._פירוט אגח תשואה מעל 10% " xfId="4170"/>
    <cellStyle name="5_משקל בתא100 2_דיווחים נוספים_1_4.4._פירוט אגח תשואה מעל 10% _15" xfId="9648"/>
    <cellStyle name="5_משקל בתא100 2_דיווחים נוספים_1_דיווחים נוספים" xfId="4171"/>
    <cellStyle name="5_משקל בתא100 2_דיווחים נוספים_1_דיווחים נוספים_15" xfId="9649"/>
    <cellStyle name="5_משקל בתא100 2_דיווחים נוספים_1_פירוט אגח תשואה מעל 10% " xfId="4172"/>
    <cellStyle name="5_משקל בתא100 2_דיווחים נוספים_1_פירוט אגח תשואה מעל 10% _15" xfId="9650"/>
    <cellStyle name="5_משקל בתא100 2_דיווחים נוספים_15" xfId="9629"/>
    <cellStyle name="5_משקל בתא100 2_דיווחים נוספים_2" xfId="4173"/>
    <cellStyle name="5_משקל בתא100 2_דיווחים נוספים_2_15" xfId="9651"/>
    <cellStyle name="5_משקל בתא100 2_דיווחים נוספים_4.4." xfId="4174"/>
    <cellStyle name="5_משקל בתא100 2_דיווחים נוספים_4.4. 2" xfId="4175"/>
    <cellStyle name="5_משקל בתא100 2_דיווחים נוספים_4.4. 2_15" xfId="9653"/>
    <cellStyle name="5_משקל בתא100 2_דיווחים נוספים_4.4. 2_דיווחים נוספים" xfId="4176"/>
    <cellStyle name="5_משקל בתא100 2_דיווחים נוספים_4.4. 2_דיווחים נוספים_1" xfId="4177"/>
    <cellStyle name="5_משקל בתא100 2_דיווחים נוספים_4.4. 2_דיווחים נוספים_1_15" xfId="9655"/>
    <cellStyle name="5_משקל בתא100 2_דיווחים נוספים_4.4. 2_דיווחים נוספים_15" xfId="9654"/>
    <cellStyle name="5_משקל בתא100 2_דיווחים נוספים_4.4. 2_דיווחים נוספים_פירוט אגח תשואה מעל 10% " xfId="4178"/>
    <cellStyle name="5_משקל בתא100 2_דיווחים נוספים_4.4. 2_דיווחים נוספים_פירוט אגח תשואה מעל 10% _15" xfId="9656"/>
    <cellStyle name="5_משקל בתא100 2_דיווחים נוספים_4.4. 2_פירוט אגח תשואה מעל 10% " xfId="4179"/>
    <cellStyle name="5_משקל בתא100 2_דיווחים נוספים_4.4. 2_פירוט אגח תשואה מעל 10% _15" xfId="9657"/>
    <cellStyle name="5_משקל בתא100 2_דיווחים נוספים_4.4._15" xfId="9652"/>
    <cellStyle name="5_משקל בתא100 2_דיווחים נוספים_4.4._דיווחים נוספים" xfId="4180"/>
    <cellStyle name="5_משקל בתא100 2_דיווחים נוספים_4.4._דיווחים נוספים_15" xfId="9658"/>
    <cellStyle name="5_משקל בתא100 2_דיווחים נוספים_4.4._פירוט אגח תשואה מעל 10% " xfId="4181"/>
    <cellStyle name="5_משקל בתא100 2_דיווחים נוספים_4.4._פירוט אגח תשואה מעל 10% _15" xfId="9659"/>
    <cellStyle name="5_משקל בתא100 2_דיווחים נוספים_דיווחים נוספים" xfId="4182"/>
    <cellStyle name="5_משקל בתא100 2_דיווחים נוספים_דיווחים נוספים 2" xfId="4183"/>
    <cellStyle name="5_משקל בתא100 2_דיווחים נוספים_דיווחים נוספים 2_15" xfId="9661"/>
    <cellStyle name="5_משקל בתא100 2_דיווחים נוספים_דיווחים נוספים 2_דיווחים נוספים" xfId="4184"/>
    <cellStyle name="5_משקל בתא100 2_דיווחים נוספים_דיווחים נוספים 2_דיווחים נוספים_1" xfId="4185"/>
    <cellStyle name="5_משקל בתא100 2_דיווחים נוספים_דיווחים נוספים 2_דיווחים נוספים_1_15" xfId="9663"/>
    <cellStyle name="5_משקל בתא100 2_דיווחים נוספים_דיווחים נוספים 2_דיווחים נוספים_15" xfId="9662"/>
    <cellStyle name="5_משקל בתא100 2_דיווחים נוספים_דיווחים נוספים 2_דיווחים נוספים_פירוט אגח תשואה מעל 10% " xfId="4186"/>
    <cellStyle name="5_משקל בתא100 2_דיווחים נוספים_דיווחים נוספים 2_דיווחים נוספים_פירוט אגח תשואה מעל 10% _15" xfId="9664"/>
    <cellStyle name="5_משקל בתא100 2_דיווחים נוספים_דיווחים נוספים 2_פירוט אגח תשואה מעל 10% " xfId="4187"/>
    <cellStyle name="5_משקל בתא100 2_דיווחים נוספים_דיווחים נוספים 2_פירוט אגח תשואה מעל 10% _15" xfId="9665"/>
    <cellStyle name="5_משקל בתא100 2_דיווחים נוספים_דיווחים נוספים_1" xfId="4188"/>
    <cellStyle name="5_משקל בתא100 2_דיווחים נוספים_דיווחים נוספים_1_15" xfId="9666"/>
    <cellStyle name="5_משקל בתא100 2_דיווחים נוספים_דיווחים נוספים_15" xfId="9660"/>
    <cellStyle name="5_משקל בתא100 2_דיווחים נוספים_דיווחים נוספים_4.4." xfId="4189"/>
    <cellStyle name="5_משקל בתא100 2_דיווחים נוספים_דיווחים נוספים_4.4. 2" xfId="4190"/>
    <cellStyle name="5_משקל בתא100 2_דיווחים נוספים_דיווחים נוספים_4.4. 2_15" xfId="9668"/>
    <cellStyle name="5_משקל בתא100 2_דיווחים נוספים_דיווחים נוספים_4.4. 2_דיווחים נוספים" xfId="4191"/>
    <cellStyle name="5_משקל בתא100 2_דיווחים נוספים_דיווחים נוספים_4.4. 2_דיווחים נוספים_1" xfId="4192"/>
    <cellStyle name="5_משקל בתא100 2_דיווחים נוספים_דיווחים נוספים_4.4. 2_דיווחים נוספים_1_15" xfId="9670"/>
    <cellStyle name="5_משקל בתא100 2_דיווחים נוספים_דיווחים נוספים_4.4. 2_דיווחים נוספים_15" xfId="9669"/>
    <cellStyle name="5_משקל בתא100 2_דיווחים נוספים_דיווחים נוספים_4.4. 2_דיווחים נוספים_פירוט אגח תשואה מעל 10% " xfId="4193"/>
    <cellStyle name="5_משקל בתא100 2_דיווחים נוספים_דיווחים נוספים_4.4. 2_דיווחים נוספים_פירוט אגח תשואה מעל 10% _15" xfId="9671"/>
    <cellStyle name="5_משקל בתא100 2_דיווחים נוספים_דיווחים נוספים_4.4. 2_פירוט אגח תשואה מעל 10% " xfId="4194"/>
    <cellStyle name="5_משקל בתא100 2_דיווחים נוספים_דיווחים נוספים_4.4. 2_פירוט אגח תשואה מעל 10% _15" xfId="9672"/>
    <cellStyle name="5_משקל בתא100 2_דיווחים נוספים_דיווחים נוספים_4.4._15" xfId="9667"/>
    <cellStyle name="5_משקל בתא100 2_דיווחים נוספים_דיווחים נוספים_4.4._דיווחים נוספים" xfId="4195"/>
    <cellStyle name="5_משקל בתא100 2_דיווחים נוספים_דיווחים נוספים_4.4._דיווחים נוספים_15" xfId="9673"/>
    <cellStyle name="5_משקל בתא100 2_דיווחים נוספים_דיווחים נוספים_4.4._פירוט אגח תשואה מעל 10% " xfId="4196"/>
    <cellStyle name="5_משקל בתא100 2_דיווחים נוספים_דיווחים נוספים_4.4._פירוט אגח תשואה מעל 10% _15" xfId="9674"/>
    <cellStyle name="5_משקל בתא100 2_דיווחים נוספים_דיווחים נוספים_דיווחים נוספים" xfId="4197"/>
    <cellStyle name="5_משקל בתא100 2_דיווחים נוספים_דיווחים נוספים_דיווחים נוספים_15" xfId="9675"/>
    <cellStyle name="5_משקל בתא100 2_דיווחים נוספים_דיווחים נוספים_פירוט אגח תשואה מעל 10% " xfId="4198"/>
    <cellStyle name="5_משקל בתא100 2_דיווחים נוספים_דיווחים נוספים_פירוט אגח תשואה מעל 10% _15" xfId="9676"/>
    <cellStyle name="5_משקל בתא100 2_דיווחים נוספים_פירוט אגח תשואה מעל 10% " xfId="4199"/>
    <cellStyle name="5_משקל בתא100 2_דיווחים נוספים_פירוט אגח תשואה מעל 10% _15" xfId="9677"/>
    <cellStyle name="5_משקל בתא100 2_עסקאות שאושרו וטרם בוצעו  " xfId="4200"/>
    <cellStyle name="5_משקל בתא100 2_עסקאות שאושרו וטרם בוצעו   2" xfId="4201"/>
    <cellStyle name="5_משקל בתא100 2_עסקאות שאושרו וטרם בוצעו   2_15" xfId="9679"/>
    <cellStyle name="5_משקל בתא100 2_עסקאות שאושרו וטרם בוצעו   2_דיווחים נוספים" xfId="4202"/>
    <cellStyle name="5_משקל בתא100 2_עסקאות שאושרו וטרם בוצעו   2_דיווחים נוספים_1" xfId="4203"/>
    <cellStyle name="5_משקל בתא100 2_עסקאות שאושרו וטרם בוצעו   2_דיווחים נוספים_1_15" xfId="9681"/>
    <cellStyle name="5_משקל בתא100 2_עסקאות שאושרו וטרם בוצעו   2_דיווחים נוספים_15" xfId="9680"/>
    <cellStyle name="5_משקל בתא100 2_עסקאות שאושרו וטרם בוצעו   2_דיווחים נוספים_פירוט אגח תשואה מעל 10% " xfId="4204"/>
    <cellStyle name="5_משקל בתא100 2_עסקאות שאושרו וטרם בוצעו   2_דיווחים נוספים_פירוט אגח תשואה מעל 10% _15" xfId="9682"/>
    <cellStyle name="5_משקל בתא100 2_עסקאות שאושרו וטרם בוצעו   2_פירוט אגח תשואה מעל 10% " xfId="4205"/>
    <cellStyle name="5_משקל בתא100 2_עסקאות שאושרו וטרם בוצעו   2_פירוט אגח תשואה מעל 10% _15" xfId="9683"/>
    <cellStyle name="5_משקל בתא100 2_עסקאות שאושרו וטרם בוצעו  _15" xfId="9678"/>
    <cellStyle name="5_משקל בתא100 2_עסקאות שאושרו וטרם בוצעו  _דיווחים נוספים" xfId="4206"/>
    <cellStyle name="5_משקל בתא100 2_עסקאות שאושרו וטרם בוצעו  _דיווחים נוספים_15" xfId="9684"/>
    <cellStyle name="5_משקל בתא100 2_עסקאות שאושרו וטרם בוצעו  _פירוט אגח תשואה מעל 10% " xfId="4207"/>
    <cellStyle name="5_משקל בתא100 2_עסקאות שאושרו וטרם בוצעו  _פירוט אגח תשואה מעל 10% _15" xfId="9685"/>
    <cellStyle name="5_משקל בתא100 2_פירוט אגח תשואה מעל 10% " xfId="4208"/>
    <cellStyle name="5_משקל בתא100 2_פירוט אגח תשואה מעל 10%  2" xfId="4209"/>
    <cellStyle name="5_משקל בתא100 2_פירוט אגח תשואה מעל 10%  2_15" xfId="9687"/>
    <cellStyle name="5_משקל בתא100 2_פירוט אגח תשואה מעל 10%  2_דיווחים נוספים" xfId="4210"/>
    <cellStyle name="5_משקל בתא100 2_פירוט אגח תשואה מעל 10%  2_דיווחים נוספים_1" xfId="4211"/>
    <cellStyle name="5_משקל בתא100 2_פירוט אגח תשואה מעל 10%  2_דיווחים נוספים_1_15" xfId="9689"/>
    <cellStyle name="5_משקל בתא100 2_פירוט אגח תשואה מעל 10%  2_דיווחים נוספים_15" xfId="9688"/>
    <cellStyle name="5_משקל בתא100 2_פירוט אגח תשואה מעל 10%  2_דיווחים נוספים_פירוט אגח תשואה מעל 10% " xfId="4212"/>
    <cellStyle name="5_משקל בתא100 2_פירוט אגח תשואה מעל 10%  2_דיווחים נוספים_פירוט אגח תשואה מעל 10% _15" xfId="9690"/>
    <cellStyle name="5_משקל בתא100 2_פירוט אגח תשואה מעל 10%  2_פירוט אגח תשואה מעל 10% " xfId="4213"/>
    <cellStyle name="5_משקל בתא100 2_פירוט אגח תשואה מעל 10%  2_פירוט אגח תשואה מעל 10% _15" xfId="9691"/>
    <cellStyle name="5_משקל בתא100 2_פירוט אגח תשואה מעל 10% _1" xfId="4214"/>
    <cellStyle name="5_משקל בתא100 2_פירוט אגח תשואה מעל 10% _1_15" xfId="9692"/>
    <cellStyle name="5_משקל בתא100 2_פירוט אגח תשואה מעל 10% _15" xfId="9686"/>
    <cellStyle name="5_משקל בתא100 2_פירוט אגח תשואה מעל 10% _4.4." xfId="4215"/>
    <cellStyle name="5_משקל בתא100 2_פירוט אגח תשואה מעל 10% _4.4. 2" xfId="4216"/>
    <cellStyle name="5_משקל בתא100 2_פירוט אגח תשואה מעל 10% _4.4. 2_15" xfId="9694"/>
    <cellStyle name="5_משקל בתא100 2_פירוט אגח תשואה מעל 10% _4.4. 2_דיווחים נוספים" xfId="4217"/>
    <cellStyle name="5_משקל בתא100 2_פירוט אגח תשואה מעל 10% _4.4. 2_דיווחים נוספים_1" xfId="4218"/>
    <cellStyle name="5_משקל בתא100 2_פירוט אגח תשואה מעל 10% _4.4. 2_דיווחים נוספים_1_15" xfId="9696"/>
    <cellStyle name="5_משקל בתא100 2_פירוט אגח תשואה מעל 10% _4.4. 2_דיווחים נוספים_15" xfId="9695"/>
    <cellStyle name="5_משקל בתא100 2_פירוט אגח תשואה מעל 10% _4.4. 2_דיווחים נוספים_פירוט אגח תשואה מעל 10% " xfId="4219"/>
    <cellStyle name="5_משקל בתא100 2_פירוט אגח תשואה מעל 10% _4.4. 2_דיווחים נוספים_פירוט אגח תשואה מעל 10% _15" xfId="9697"/>
    <cellStyle name="5_משקל בתא100 2_פירוט אגח תשואה מעל 10% _4.4. 2_פירוט אגח תשואה מעל 10% " xfId="4220"/>
    <cellStyle name="5_משקל בתא100 2_פירוט אגח תשואה מעל 10% _4.4. 2_פירוט אגח תשואה מעל 10% _15" xfId="9698"/>
    <cellStyle name="5_משקל בתא100 2_פירוט אגח תשואה מעל 10% _4.4._15" xfId="9693"/>
    <cellStyle name="5_משקל בתא100 2_פירוט אגח תשואה מעל 10% _4.4._דיווחים נוספים" xfId="4221"/>
    <cellStyle name="5_משקל בתא100 2_פירוט אגח תשואה מעל 10% _4.4._דיווחים נוספים_15" xfId="9699"/>
    <cellStyle name="5_משקל בתא100 2_פירוט אגח תשואה מעל 10% _4.4._פירוט אגח תשואה מעל 10% " xfId="4222"/>
    <cellStyle name="5_משקל בתא100 2_פירוט אגח תשואה מעל 10% _4.4._פירוט אגח תשואה מעל 10% _15" xfId="9700"/>
    <cellStyle name="5_משקל בתא100 2_פירוט אגח תשואה מעל 10% _דיווחים נוספים" xfId="4223"/>
    <cellStyle name="5_משקל בתא100 2_פירוט אגח תשואה מעל 10% _דיווחים נוספים_1" xfId="4224"/>
    <cellStyle name="5_משקל בתא100 2_פירוט אגח תשואה מעל 10% _דיווחים נוספים_1_15" xfId="9702"/>
    <cellStyle name="5_משקל בתא100 2_פירוט אגח תשואה מעל 10% _דיווחים נוספים_15" xfId="9701"/>
    <cellStyle name="5_משקל בתא100 2_פירוט אגח תשואה מעל 10% _דיווחים נוספים_פירוט אגח תשואה מעל 10% " xfId="4225"/>
    <cellStyle name="5_משקל בתא100 2_פירוט אגח תשואה מעל 10% _דיווחים נוספים_פירוט אגח תשואה מעל 10% _15" xfId="9703"/>
    <cellStyle name="5_משקל בתא100 2_פירוט אגח תשואה מעל 10% _פירוט אגח תשואה מעל 10% " xfId="4226"/>
    <cellStyle name="5_משקל בתא100 2_פירוט אגח תשואה מעל 10% _פירוט אגח תשואה מעל 10% _15" xfId="9704"/>
    <cellStyle name="5_משקל בתא100 3" xfId="4227"/>
    <cellStyle name="5_משקל בתא100 3_15" xfId="9705"/>
    <cellStyle name="5_משקל בתא100 3_דיווחים נוספים" xfId="4228"/>
    <cellStyle name="5_משקל בתא100 3_דיווחים נוספים_1" xfId="4229"/>
    <cellStyle name="5_משקל בתא100 3_דיווחים נוספים_1_15" xfId="9707"/>
    <cellStyle name="5_משקל בתא100 3_דיווחים נוספים_15" xfId="9706"/>
    <cellStyle name="5_משקל בתא100 3_דיווחים נוספים_פירוט אגח תשואה מעל 10% " xfId="4230"/>
    <cellStyle name="5_משקל בתא100 3_דיווחים נוספים_פירוט אגח תשואה מעל 10% _15" xfId="9708"/>
    <cellStyle name="5_משקל בתא100 3_פירוט אגח תשואה מעל 10% " xfId="4231"/>
    <cellStyle name="5_משקל בתא100 3_פירוט אגח תשואה מעל 10% _15" xfId="9709"/>
    <cellStyle name="5_משקל בתא100_15" xfId="9614"/>
    <cellStyle name="5_משקל בתא100_4.4." xfId="4232"/>
    <cellStyle name="5_משקל בתא100_4.4. 2" xfId="4233"/>
    <cellStyle name="5_משקל בתא100_4.4. 2_15" xfId="9711"/>
    <cellStyle name="5_משקל בתא100_4.4. 2_דיווחים נוספים" xfId="4234"/>
    <cellStyle name="5_משקל בתא100_4.4. 2_דיווחים נוספים_1" xfId="4235"/>
    <cellStyle name="5_משקל בתא100_4.4. 2_דיווחים נוספים_1_15" xfId="9713"/>
    <cellStyle name="5_משקל בתא100_4.4. 2_דיווחים נוספים_15" xfId="9712"/>
    <cellStyle name="5_משקל בתא100_4.4. 2_דיווחים נוספים_פירוט אגח תשואה מעל 10% " xfId="4236"/>
    <cellStyle name="5_משקל בתא100_4.4. 2_דיווחים נוספים_פירוט אגח תשואה מעל 10% _15" xfId="9714"/>
    <cellStyle name="5_משקל בתא100_4.4. 2_פירוט אגח תשואה מעל 10% " xfId="4237"/>
    <cellStyle name="5_משקל בתא100_4.4. 2_פירוט אגח תשואה מעל 10% _15" xfId="9715"/>
    <cellStyle name="5_משקל בתא100_4.4._15" xfId="9710"/>
    <cellStyle name="5_משקל בתא100_4.4._דיווחים נוספים" xfId="4238"/>
    <cellStyle name="5_משקל בתא100_4.4._דיווחים נוספים_15" xfId="9716"/>
    <cellStyle name="5_משקל בתא100_4.4._פירוט אגח תשואה מעל 10% " xfId="4239"/>
    <cellStyle name="5_משקל בתא100_4.4._פירוט אגח תשואה מעל 10% _15" xfId="9717"/>
    <cellStyle name="5_משקל בתא100_דיווחים נוספים" xfId="4240"/>
    <cellStyle name="5_משקל בתא100_דיווחים נוספים 2" xfId="4241"/>
    <cellStyle name="5_משקל בתא100_דיווחים נוספים 2_15" xfId="9719"/>
    <cellStyle name="5_משקל בתא100_דיווחים נוספים 2_דיווחים נוספים" xfId="4242"/>
    <cellStyle name="5_משקל בתא100_דיווחים נוספים 2_דיווחים נוספים_1" xfId="4243"/>
    <cellStyle name="5_משקל בתא100_דיווחים נוספים 2_דיווחים נוספים_1_15" xfId="9721"/>
    <cellStyle name="5_משקל בתא100_דיווחים נוספים 2_דיווחים נוספים_15" xfId="9720"/>
    <cellStyle name="5_משקל בתא100_דיווחים נוספים 2_דיווחים נוספים_פירוט אגח תשואה מעל 10% " xfId="4244"/>
    <cellStyle name="5_משקל בתא100_דיווחים נוספים 2_דיווחים נוספים_פירוט אגח תשואה מעל 10% _15" xfId="9722"/>
    <cellStyle name="5_משקל בתא100_דיווחים נוספים 2_פירוט אגח תשואה מעל 10% " xfId="4245"/>
    <cellStyle name="5_משקל בתא100_דיווחים נוספים 2_פירוט אגח תשואה מעל 10% _15" xfId="9723"/>
    <cellStyle name="5_משקל בתא100_דיווחים נוספים_1" xfId="4246"/>
    <cellStyle name="5_משקל בתא100_דיווחים נוספים_1 2" xfId="4247"/>
    <cellStyle name="5_משקל בתא100_דיווחים נוספים_1 2_15" xfId="9725"/>
    <cellStyle name="5_משקל בתא100_דיווחים נוספים_1 2_דיווחים נוספים" xfId="4248"/>
    <cellStyle name="5_משקל בתא100_דיווחים נוספים_1 2_דיווחים נוספים_1" xfId="4249"/>
    <cellStyle name="5_משקל בתא100_דיווחים נוספים_1 2_דיווחים נוספים_1_15" xfId="9727"/>
    <cellStyle name="5_משקל בתא100_דיווחים נוספים_1 2_דיווחים נוספים_15" xfId="9726"/>
    <cellStyle name="5_משקל בתא100_דיווחים נוספים_1 2_דיווחים נוספים_פירוט אגח תשואה מעל 10% " xfId="4250"/>
    <cellStyle name="5_משקל בתא100_דיווחים נוספים_1 2_דיווחים נוספים_פירוט אגח תשואה מעל 10% _15" xfId="9728"/>
    <cellStyle name="5_משקל בתא100_דיווחים נוספים_1 2_פירוט אגח תשואה מעל 10% " xfId="4251"/>
    <cellStyle name="5_משקל בתא100_דיווחים נוספים_1 2_פירוט אגח תשואה מעל 10% _15" xfId="9729"/>
    <cellStyle name="5_משקל בתא100_דיווחים נוספים_1_15" xfId="9724"/>
    <cellStyle name="5_משקל בתא100_דיווחים נוספים_1_4.4." xfId="4252"/>
    <cellStyle name="5_משקל בתא100_דיווחים נוספים_1_4.4. 2" xfId="4253"/>
    <cellStyle name="5_משקל בתא100_דיווחים נוספים_1_4.4. 2_15" xfId="9731"/>
    <cellStyle name="5_משקל בתא100_דיווחים נוספים_1_4.4. 2_דיווחים נוספים" xfId="4254"/>
    <cellStyle name="5_משקל בתא100_דיווחים נוספים_1_4.4. 2_דיווחים נוספים_1" xfId="4255"/>
    <cellStyle name="5_משקל בתא100_דיווחים נוספים_1_4.4. 2_דיווחים נוספים_1_15" xfId="9733"/>
    <cellStyle name="5_משקל בתא100_דיווחים נוספים_1_4.4. 2_דיווחים נוספים_15" xfId="9732"/>
    <cellStyle name="5_משקל בתא100_דיווחים נוספים_1_4.4. 2_דיווחים נוספים_פירוט אגח תשואה מעל 10% " xfId="4256"/>
    <cellStyle name="5_משקל בתא100_דיווחים נוספים_1_4.4. 2_דיווחים נוספים_פירוט אגח תשואה מעל 10% _15" xfId="9734"/>
    <cellStyle name="5_משקל בתא100_דיווחים נוספים_1_4.4. 2_פירוט אגח תשואה מעל 10% " xfId="4257"/>
    <cellStyle name="5_משקל בתא100_דיווחים נוספים_1_4.4. 2_פירוט אגח תשואה מעל 10% _15" xfId="9735"/>
    <cellStyle name="5_משקל בתא100_דיווחים נוספים_1_4.4._15" xfId="9730"/>
    <cellStyle name="5_משקל בתא100_דיווחים נוספים_1_4.4._דיווחים נוספים" xfId="4258"/>
    <cellStyle name="5_משקל בתא100_דיווחים נוספים_1_4.4._דיווחים נוספים_15" xfId="9736"/>
    <cellStyle name="5_משקל בתא100_דיווחים נוספים_1_4.4._פירוט אגח תשואה מעל 10% " xfId="4259"/>
    <cellStyle name="5_משקל בתא100_דיווחים נוספים_1_4.4._פירוט אגח תשואה מעל 10% _15" xfId="9737"/>
    <cellStyle name="5_משקל בתא100_דיווחים נוספים_1_דיווחים נוספים" xfId="4260"/>
    <cellStyle name="5_משקל בתא100_דיווחים נוספים_1_דיווחים נוספים 2" xfId="4261"/>
    <cellStyle name="5_משקל בתא100_דיווחים נוספים_1_דיווחים נוספים 2_15" xfId="9739"/>
    <cellStyle name="5_משקל בתא100_דיווחים נוספים_1_דיווחים נוספים 2_דיווחים נוספים" xfId="4262"/>
    <cellStyle name="5_משקל בתא100_דיווחים נוספים_1_דיווחים נוספים 2_דיווחים נוספים_1" xfId="4263"/>
    <cellStyle name="5_משקל בתא100_דיווחים נוספים_1_דיווחים נוספים 2_דיווחים נוספים_1_15" xfId="9741"/>
    <cellStyle name="5_משקל בתא100_דיווחים נוספים_1_דיווחים נוספים 2_דיווחים נוספים_15" xfId="9740"/>
    <cellStyle name="5_משקל בתא100_דיווחים נוספים_1_דיווחים נוספים 2_דיווחים נוספים_פירוט אגח תשואה מעל 10% " xfId="4264"/>
    <cellStyle name="5_משקל בתא100_דיווחים נוספים_1_דיווחים נוספים 2_דיווחים נוספים_פירוט אגח תשואה מעל 10% _15" xfId="9742"/>
    <cellStyle name="5_משקל בתא100_דיווחים נוספים_1_דיווחים נוספים 2_פירוט אגח תשואה מעל 10% " xfId="4265"/>
    <cellStyle name="5_משקל בתא100_דיווחים נוספים_1_דיווחים נוספים 2_פירוט אגח תשואה מעל 10% _15" xfId="9743"/>
    <cellStyle name="5_משקל בתא100_דיווחים נוספים_1_דיווחים נוספים_1" xfId="4266"/>
    <cellStyle name="5_משקל בתא100_דיווחים נוספים_1_דיווחים נוספים_1_15" xfId="9744"/>
    <cellStyle name="5_משקל בתא100_דיווחים נוספים_1_דיווחים נוספים_15" xfId="9738"/>
    <cellStyle name="5_משקל בתא100_דיווחים נוספים_1_דיווחים נוספים_4.4." xfId="4267"/>
    <cellStyle name="5_משקל בתא100_דיווחים נוספים_1_דיווחים נוספים_4.4. 2" xfId="4268"/>
    <cellStyle name="5_משקל בתא100_דיווחים נוספים_1_דיווחים נוספים_4.4. 2_15" xfId="9746"/>
    <cellStyle name="5_משקל בתא100_דיווחים נוספים_1_דיווחים נוספים_4.4. 2_דיווחים נוספים" xfId="4269"/>
    <cellStyle name="5_משקל בתא100_דיווחים נוספים_1_דיווחים נוספים_4.4. 2_דיווחים נוספים_1" xfId="4270"/>
    <cellStyle name="5_משקל בתא100_דיווחים נוספים_1_דיווחים נוספים_4.4. 2_דיווחים נוספים_1_15" xfId="9748"/>
    <cellStyle name="5_משקל בתא100_דיווחים נוספים_1_דיווחים נוספים_4.4. 2_דיווחים נוספים_15" xfId="9747"/>
    <cellStyle name="5_משקל בתא100_דיווחים נוספים_1_דיווחים נוספים_4.4. 2_דיווחים נוספים_פירוט אגח תשואה מעל 10% " xfId="4271"/>
    <cellStyle name="5_משקל בתא100_דיווחים נוספים_1_דיווחים נוספים_4.4. 2_דיווחים נוספים_פירוט אגח תשואה מעל 10% _15" xfId="9749"/>
    <cellStyle name="5_משקל בתא100_דיווחים נוספים_1_דיווחים נוספים_4.4. 2_פירוט אגח תשואה מעל 10% " xfId="4272"/>
    <cellStyle name="5_משקל בתא100_דיווחים נוספים_1_דיווחים נוספים_4.4. 2_פירוט אגח תשואה מעל 10% _15" xfId="9750"/>
    <cellStyle name="5_משקל בתא100_דיווחים נוספים_1_דיווחים נוספים_4.4._15" xfId="9745"/>
    <cellStyle name="5_משקל בתא100_דיווחים נוספים_1_דיווחים נוספים_4.4._דיווחים נוספים" xfId="4273"/>
    <cellStyle name="5_משקל בתא100_דיווחים נוספים_1_דיווחים נוספים_4.4._דיווחים נוספים_15" xfId="9751"/>
    <cellStyle name="5_משקל בתא100_דיווחים נוספים_1_דיווחים נוספים_4.4._פירוט אגח תשואה מעל 10% " xfId="4274"/>
    <cellStyle name="5_משקל בתא100_דיווחים נוספים_1_דיווחים נוספים_4.4._פירוט אגח תשואה מעל 10% _15" xfId="9752"/>
    <cellStyle name="5_משקל בתא100_דיווחים נוספים_1_דיווחים נוספים_דיווחים נוספים" xfId="4275"/>
    <cellStyle name="5_משקל בתא100_דיווחים נוספים_1_דיווחים נוספים_דיווחים נוספים_15" xfId="9753"/>
    <cellStyle name="5_משקל בתא100_דיווחים נוספים_1_דיווחים נוספים_פירוט אגח תשואה מעל 10% " xfId="4276"/>
    <cellStyle name="5_משקל בתא100_דיווחים נוספים_1_דיווחים נוספים_פירוט אגח תשואה מעל 10% _15" xfId="9754"/>
    <cellStyle name="5_משקל בתא100_דיווחים נוספים_1_פירוט אגח תשואה מעל 10% " xfId="4277"/>
    <cellStyle name="5_משקל בתא100_דיווחים נוספים_1_פירוט אגח תשואה מעל 10% _15" xfId="9755"/>
    <cellStyle name="5_משקל בתא100_דיווחים נוספים_15" xfId="9718"/>
    <cellStyle name="5_משקל בתא100_דיווחים נוספים_2" xfId="4278"/>
    <cellStyle name="5_משקל בתא100_דיווחים נוספים_2 2" xfId="4279"/>
    <cellStyle name="5_משקל בתא100_דיווחים נוספים_2 2_15" xfId="9757"/>
    <cellStyle name="5_משקל בתא100_דיווחים נוספים_2 2_דיווחים נוספים" xfId="4280"/>
    <cellStyle name="5_משקל בתא100_דיווחים נוספים_2 2_דיווחים נוספים_1" xfId="4281"/>
    <cellStyle name="5_משקל בתא100_דיווחים נוספים_2 2_דיווחים נוספים_1_15" xfId="9759"/>
    <cellStyle name="5_משקל בתא100_דיווחים נוספים_2 2_דיווחים נוספים_15" xfId="9758"/>
    <cellStyle name="5_משקל בתא100_דיווחים נוספים_2 2_דיווחים נוספים_פירוט אגח תשואה מעל 10% " xfId="4282"/>
    <cellStyle name="5_משקל בתא100_דיווחים נוספים_2 2_דיווחים נוספים_פירוט אגח תשואה מעל 10% _15" xfId="9760"/>
    <cellStyle name="5_משקל בתא100_דיווחים נוספים_2 2_פירוט אגח תשואה מעל 10% " xfId="4283"/>
    <cellStyle name="5_משקל בתא100_דיווחים נוספים_2 2_פירוט אגח תשואה מעל 10% _15" xfId="9761"/>
    <cellStyle name="5_משקל בתא100_דיווחים נוספים_2_15" xfId="9756"/>
    <cellStyle name="5_משקל בתא100_דיווחים נוספים_2_4.4." xfId="4284"/>
    <cellStyle name="5_משקל בתא100_דיווחים נוספים_2_4.4. 2" xfId="4285"/>
    <cellStyle name="5_משקל בתא100_דיווחים נוספים_2_4.4. 2_15" xfId="9763"/>
    <cellStyle name="5_משקל בתא100_דיווחים נוספים_2_4.4. 2_דיווחים נוספים" xfId="4286"/>
    <cellStyle name="5_משקל בתא100_דיווחים נוספים_2_4.4. 2_דיווחים נוספים_1" xfId="4287"/>
    <cellStyle name="5_משקל בתא100_דיווחים נוספים_2_4.4. 2_דיווחים נוספים_1_15" xfId="9765"/>
    <cellStyle name="5_משקל בתא100_דיווחים נוספים_2_4.4. 2_דיווחים נוספים_15" xfId="9764"/>
    <cellStyle name="5_משקל בתא100_דיווחים נוספים_2_4.4. 2_דיווחים נוספים_פירוט אגח תשואה מעל 10% " xfId="4288"/>
    <cellStyle name="5_משקל בתא100_דיווחים נוספים_2_4.4. 2_דיווחים נוספים_פירוט אגח תשואה מעל 10% _15" xfId="9766"/>
    <cellStyle name="5_משקל בתא100_דיווחים נוספים_2_4.4. 2_פירוט אגח תשואה מעל 10% " xfId="4289"/>
    <cellStyle name="5_משקל בתא100_דיווחים נוספים_2_4.4. 2_פירוט אגח תשואה מעל 10% _15" xfId="9767"/>
    <cellStyle name="5_משקל בתא100_דיווחים נוספים_2_4.4._15" xfId="9762"/>
    <cellStyle name="5_משקל בתא100_דיווחים נוספים_2_4.4._דיווחים נוספים" xfId="4290"/>
    <cellStyle name="5_משקל בתא100_דיווחים נוספים_2_4.4._דיווחים נוספים_15" xfId="9768"/>
    <cellStyle name="5_משקל בתא100_דיווחים נוספים_2_4.4._פירוט אגח תשואה מעל 10% " xfId="4291"/>
    <cellStyle name="5_משקל בתא100_דיווחים נוספים_2_4.4._פירוט אגח תשואה מעל 10% _15" xfId="9769"/>
    <cellStyle name="5_משקל בתא100_דיווחים נוספים_2_דיווחים נוספים" xfId="4292"/>
    <cellStyle name="5_משקל בתא100_דיווחים נוספים_2_דיווחים נוספים_15" xfId="9770"/>
    <cellStyle name="5_משקל בתא100_דיווחים נוספים_2_פירוט אגח תשואה מעל 10% " xfId="4293"/>
    <cellStyle name="5_משקל בתא100_דיווחים נוספים_2_פירוט אגח תשואה מעל 10% _15" xfId="9771"/>
    <cellStyle name="5_משקל בתא100_דיווחים נוספים_3" xfId="4294"/>
    <cellStyle name="5_משקל בתא100_דיווחים נוספים_3_15" xfId="9772"/>
    <cellStyle name="5_משקל בתא100_דיווחים נוספים_4.4." xfId="4295"/>
    <cellStyle name="5_משקל בתא100_דיווחים נוספים_4.4. 2" xfId="4296"/>
    <cellStyle name="5_משקל בתא100_דיווחים נוספים_4.4. 2_15" xfId="9774"/>
    <cellStyle name="5_משקל בתא100_דיווחים נוספים_4.4. 2_דיווחים נוספים" xfId="4297"/>
    <cellStyle name="5_משקל בתא100_דיווחים נוספים_4.4. 2_דיווחים נוספים_1" xfId="4298"/>
    <cellStyle name="5_משקל בתא100_דיווחים נוספים_4.4. 2_דיווחים נוספים_1_15" xfId="9776"/>
    <cellStyle name="5_משקל בתא100_דיווחים נוספים_4.4. 2_דיווחים נוספים_15" xfId="9775"/>
    <cellStyle name="5_משקל בתא100_דיווחים נוספים_4.4. 2_דיווחים נוספים_פירוט אגח תשואה מעל 10% " xfId="4299"/>
    <cellStyle name="5_משקל בתא100_דיווחים נוספים_4.4. 2_דיווחים נוספים_פירוט אגח תשואה מעל 10% _15" xfId="9777"/>
    <cellStyle name="5_משקל בתא100_דיווחים נוספים_4.4. 2_פירוט אגח תשואה מעל 10% " xfId="4300"/>
    <cellStyle name="5_משקל בתא100_דיווחים נוספים_4.4. 2_פירוט אגח תשואה מעל 10% _15" xfId="9778"/>
    <cellStyle name="5_משקל בתא100_דיווחים נוספים_4.4._15" xfId="9773"/>
    <cellStyle name="5_משקל בתא100_דיווחים נוספים_4.4._דיווחים נוספים" xfId="4301"/>
    <cellStyle name="5_משקל בתא100_דיווחים נוספים_4.4._דיווחים נוספים_15" xfId="9779"/>
    <cellStyle name="5_משקל בתא100_דיווחים נוספים_4.4._פירוט אגח תשואה מעל 10% " xfId="4302"/>
    <cellStyle name="5_משקל בתא100_דיווחים נוספים_4.4._פירוט אגח תשואה מעל 10% _15" xfId="9780"/>
    <cellStyle name="5_משקל בתא100_דיווחים נוספים_דיווחים נוספים" xfId="4303"/>
    <cellStyle name="5_משקל בתא100_דיווחים נוספים_דיווחים נוספים 2" xfId="4304"/>
    <cellStyle name="5_משקל בתא100_דיווחים נוספים_דיווחים נוספים 2_15" xfId="9782"/>
    <cellStyle name="5_משקל בתא100_דיווחים נוספים_דיווחים נוספים 2_דיווחים נוספים" xfId="4305"/>
    <cellStyle name="5_משקל בתא100_דיווחים נוספים_דיווחים נוספים 2_דיווחים נוספים_1" xfId="4306"/>
    <cellStyle name="5_משקל בתא100_דיווחים נוספים_דיווחים נוספים 2_דיווחים נוספים_1_15" xfId="9784"/>
    <cellStyle name="5_משקל בתא100_דיווחים נוספים_דיווחים נוספים 2_דיווחים נוספים_15" xfId="9783"/>
    <cellStyle name="5_משקל בתא100_דיווחים נוספים_דיווחים נוספים 2_דיווחים נוספים_פירוט אגח תשואה מעל 10% " xfId="4307"/>
    <cellStyle name="5_משקל בתא100_דיווחים נוספים_דיווחים נוספים 2_דיווחים נוספים_פירוט אגח תשואה מעל 10% _15" xfId="9785"/>
    <cellStyle name="5_משקל בתא100_דיווחים נוספים_דיווחים נוספים 2_פירוט אגח תשואה מעל 10% " xfId="4308"/>
    <cellStyle name="5_משקל בתא100_דיווחים נוספים_דיווחים נוספים 2_פירוט אגח תשואה מעל 10% _15" xfId="9786"/>
    <cellStyle name="5_משקל בתא100_דיווחים נוספים_דיווחים נוספים_1" xfId="4309"/>
    <cellStyle name="5_משקל בתא100_דיווחים נוספים_דיווחים נוספים_1_15" xfId="9787"/>
    <cellStyle name="5_משקל בתא100_דיווחים נוספים_דיווחים נוספים_15" xfId="9781"/>
    <cellStyle name="5_משקל בתא100_דיווחים נוספים_דיווחים נוספים_4.4." xfId="4310"/>
    <cellStyle name="5_משקל בתא100_דיווחים נוספים_דיווחים נוספים_4.4. 2" xfId="4311"/>
    <cellStyle name="5_משקל בתא100_דיווחים נוספים_דיווחים נוספים_4.4. 2_15" xfId="9789"/>
    <cellStyle name="5_משקל בתא100_דיווחים נוספים_דיווחים נוספים_4.4. 2_דיווחים נוספים" xfId="4312"/>
    <cellStyle name="5_משקל בתא100_דיווחים נוספים_דיווחים נוספים_4.4. 2_דיווחים נוספים_1" xfId="4313"/>
    <cellStyle name="5_משקל בתא100_דיווחים נוספים_דיווחים נוספים_4.4. 2_דיווחים נוספים_1_15" xfId="9791"/>
    <cellStyle name="5_משקל בתא100_דיווחים נוספים_דיווחים נוספים_4.4. 2_דיווחים נוספים_15" xfId="9790"/>
    <cellStyle name="5_משקל בתא100_דיווחים נוספים_דיווחים נוספים_4.4. 2_דיווחים נוספים_פירוט אגח תשואה מעל 10% " xfId="4314"/>
    <cellStyle name="5_משקל בתא100_דיווחים נוספים_דיווחים נוספים_4.4. 2_דיווחים נוספים_פירוט אגח תשואה מעל 10% _15" xfId="9792"/>
    <cellStyle name="5_משקל בתא100_דיווחים נוספים_דיווחים נוספים_4.4. 2_פירוט אגח תשואה מעל 10% " xfId="4315"/>
    <cellStyle name="5_משקל בתא100_דיווחים נוספים_דיווחים נוספים_4.4. 2_פירוט אגח תשואה מעל 10% _15" xfId="9793"/>
    <cellStyle name="5_משקל בתא100_דיווחים נוספים_דיווחים נוספים_4.4._15" xfId="9788"/>
    <cellStyle name="5_משקל בתא100_דיווחים נוספים_דיווחים נוספים_4.4._דיווחים נוספים" xfId="4316"/>
    <cellStyle name="5_משקל בתא100_דיווחים נוספים_דיווחים נוספים_4.4._דיווחים נוספים_15" xfId="9794"/>
    <cellStyle name="5_משקל בתא100_דיווחים נוספים_דיווחים נוספים_4.4._פירוט אגח תשואה מעל 10% " xfId="4317"/>
    <cellStyle name="5_משקל בתא100_דיווחים נוספים_דיווחים נוספים_4.4._פירוט אגח תשואה מעל 10% _15" xfId="9795"/>
    <cellStyle name="5_משקל בתא100_דיווחים נוספים_דיווחים נוספים_דיווחים נוספים" xfId="4318"/>
    <cellStyle name="5_משקל בתא100_דיווחים נוספים_דיווחים נוספים_דיווחים נוספים_15" xfId="9796"/>
    <cellStyle name="5_משקל בתא100_דיווחים נוספים_דיווחים נוספים_פירוט אגח תשואה מעל 10% " xfId="4319"/>
    <cellStyle name="5_משקל בתא100_דיווחים נוספים_דיווחים נוספים_פירוט אגח תשואה מעל 10% _15" xfId="9797"/>
    <cellStyle name="5_משקל בתא100_דיווחים נוספים_פירוט אגח תשואה מעל 10% " xfId="4320"/>
    <cellStyle name="5_משקל בתא100_דיווחים נוספים_פירוט אגח תשואה מעל 10% _15" xfId="9798"/>
    <cellStyle name="5_משקל בתא100_הערות" xfId="4321"/>
    <cellStyle name="5_משקל בתא100_הערות 2" xfId="4322"/>
    <cellStyle name="5_משקל בתא100_הערות 2_15" xfId="9800"/>
    <cellStyle name="5_משקל בתא100_הערות 2_דיווחים נוספים" xfId="4323"/>
    <cellStyle name="5_משקל בתא100_הערות 2_דיווחים נוספים_1" xfId="4324"/>
    <cellStyle name="5_משקל בתא100_הערות 2_דיווחים נוספים_1_15" xfId="9802"/>
    <cellStyle name="5_משקל בתא100_הערות 2_דיווחים נוספים_15" xfId="9801"/>
    <cellStyle name="5_משקל בתא100_הערות 2_דיווחים נוספים_פירוט אגח תשואה מעל 10% " xfId="4325"/>
    <cellStyle name="5_משקל בתא100_הערות 2_דיווחים נוספים_פירוט אגח תשואה מעל 10% _15" xfId="9803"/>
    <cellStyle name="5_משקל בתא100_הערות 2_פירוט אגח תשואה מעל 10% " xfId="4326"/>
    <cellStyle name="5_משקל בתא100_הערות 2_פירוט אגח תשואה מעל 10% _15" xfId="9804"/>
    <cellStyle name="5_משקל בתא100_הערות_15" xfId="9799"/>
    <cellStyle name="5_משקל בתא100_הערות_4.4." xfId="4327"/>
    <cellStyle name="5_משקל בתא100_הערות_4.4. 2" xfId="4328"/>
    <cellStyle name="5_משקל בתא100_הערות_4.4. 2_15" xfId="9806"/>
    <cellStyle name="5_משקל בתא100_הערות_4.4. 2_דיווחים נוספים" xfId="4329"/>
    <cellStyle name="5_משקל בתא100_הערות_4.4. 2_דיווחים נוספים_1" xfId="4330"/>
    <cellStyle name="5_משקל בתא100_הערות_4.4. 2_דיווחים נוספים_1_15" xfId="9808"/>
    <cellStyle name="5_משקל בתא100_הערות_4.4. 2_דיווחים נוספים_15" xfId="9807"/>
    <cellStyle name="5_משקל בתא100_הערות_4.4. 2_דיווחים נוספים_פירוט אגח תשואה מעל 10% " xfId="4331"/>
    <cellStyle name="5_משקל בתא100_הערות_4.4. 2_דיווחים נוספים_פירוט אגח תשואה מעל 10% _15" xfId="9809"/>
    <cellStyle name="5_משקל בתא100_הערות_4.4. 2_פירוט אגח תשואה מעל 10% " xfId="4332"/>
    <cellStyle name="5_משקל בתא100_הערות_4.4. 2_פירוט אגח תשואה מעל 10% _15" xfId="9810"/>
    <cellStyle name="5_משקל בתא100_הערות_4.4._15" xfId="9805"/>
    <cellStyle name="5_משקל בתא100_הערות_4.4._דיווחים נוספים" xfId="4333"/>
    <cellStyle name="5_משקל בתא100_הערות_4.4._דיווחים נוספים_15" xfId="9811"/>
    <cellStyle name="5_משקל בתא100_הערות_4.4._פירוט אגח תשואה מעל 10% " xfId="4334"/>
    <cellStyle name="5_משקל בתא100_הערות_4.4._פירוט אגח תשואה מעל 10% _15" xfId="9812"/>
    <cellStyle name="5_משקל בתא100_הערות_דיווחים נוספים" xfId="4335"/>
    <cellStyle name="5_משקל בתא100_הערות_דיווחים נוספים_1" xfId="4336"/>
    <cellStyle name="5_משקל בתא100_הערות_דיווחים נוספים_1_15" xfId="9814"/>
    <cellStyle name="5_משקל בתא100_הערות_דיווחים נוספים_15" xfId="9813"/>
    <cellStyle name="5_משקל בתא100_הערות_דיווחים נוספים_פירוט אגח תשואה מעל 10% " xfId="4337"/>
    <cellStyle name="5_משקל בתא100_הערות_דיווחים נוספים_פירוט אגח תשואה מעל 10% _15" xfId="9815"/>
    <cellStyle name="5_משקל בתא100_הערות_פירוט אגח תשואה מעל 10% " xfId="4338"/>
    <cellStyle name="5_משקל בתא100_הערות_פירוט אגח תשואה מעל 10% _15" xfId="9816"/>
    <cellStyle name="5_משקל בתא100_יתרת מסגרות אשראי לניצול " xfId="4339"/>
    <cellStyle name="5_משקל בתא100_יתרת מסגרות אשראי לניצול  2" xfId="4340"/>
    <cellStyle name="5_משקל בתא100_יתרת מסגרות אשראי לניצול  2_15" xfId="9818"/>
    <cellStyle name="5_משקל בתא100_יתרת מסגרות אשראי לניצול  2_דיווחים נוספים" xfId="4341"/>
    <cellStyle name="5_משקל בתא100_יתרת מסגרות אשראי לניצול  2_דיווחים נוספים_1" xfId="4342"/>
    <cellStyle name="5_משקל בתא100_יתרת מסגרות אשראי לניצול  2_דיווחים נוספים_1_15" xfId="9820"/>
    <cellStyle name="5_משקל בתא100_יתרת מסגרות אשראי לניצול  2_דיווחים נוספים_15" xfId="9819"/>
    <cellStyle name="5_משקל בתא100_יתרת מסגרות אשראי לניצול  2_דיווחים נוספים_פירוט אגח תשואה מעל 10% " xfId="4343"/>
    <cellStyle name="5_משקל בתא100_יתרת מסגרות אשראי לניצול  2_דיווחים נוספים_פירוט אגח תשואה מעל 10% _15" xfId="9821"/>
    <cellStyle name="5_משקל בתא100_יתרת מסגרות אשראי לניצול  2_פירוט אגח תשואה מעל 10% " xfId="4344"/>
    <cellStyle name="5_משקל בתא100_יתרת מסגרות אשראי לניצול  2_פירוט אגח תשואה מעל 10% _15" xfId="9822"/>
    <cellStyle name="5_משקל בתא100_יתרת מסגרות אשראי לניצול _15" xfId="9817"/>
    <cellStyle name="5_משקל בתא100_יתרת מסגרות אשראי לניצול _4.4." xfId="4345"/>
    <cellStyle name="5_משקל בתא100_יתרת מסגרות אשראי לניצול _4.4. 2" xfId="4346"/>
    <cellStyle name="5_משקל בתא100_יתרת מסגרות אשראי לניצול _4.4. 2_15" xfId="9824"/>
    <cellStyle name="5_משקל בתא100_יתרת מסגרות אשראי לניצול _4.4. 2_דיווחים נוספים" xfId="4347"/>
    <cellStyle name="5_משקל בתא100_יתרת מסגרות אשראי לניצול _4.4. 2_דיווחים נוספים_1" xfId="4348"/>
    <cellStyle name="5_משקל בתא100_יתרת מסגרות אשראי לניצול _4.4. 2_דיווחים נוספים_1_15" xfId="9826"/>
    <cellStyle name="5_משקל בתא100_יתרת מסגרות אשראי לניצול _4.4. 2_דיווחים נוספים_15" xfId="9825"/>
    <cellStyle name="5_משקל בתא100_יתרת מסגרות אשראי לניצול _4.4. 2_דיווחים נוספים_פירוט אגח תשואה מעל 10% " xfId="4349"/>
    <cellStyle name="5_משקל בתא100_יתרת מסגרות אשראי לניצול _4.4. 2_דיווחים נוספים_פירוט אגח תשואה מעל 10% _15" xfId="9827"/>
    <cellStyle name="5_משקל בתא100_יתרת מסגרות אשראי לניצול _4.4. 2_פירוט אגח תשואה מעל 10% " xfId="4350"/>
    <cellStyle name="5_משקל בתא100_יתרת מסגרות אשראי לניצול _4.4. 2_פירוט אגח תשואה מעל 10% _15" xfId="9828"/>
    <cellStyle name="5_משקל בתא100_יתרת מסגרות אשראי לניצול _4.4._15" xfId="9823"/>
    <cellStyle name="5_משקל בתא100_יתרת מסגרות אשראי לניצול _4.4._דיווחים נוספים" xfId="4351"/>
    <cellStyle name="5_משקל בתא100_יתרת מסגרות אשראי לניצול _4.4._דיווחים נוספים_15" xfId="9829"/>
    <cellStyle name="5_משקל בתא100_יתרת מסגרות אשראי לניצול _4.4._פירוט אגח תשואה מעל 10% " xfId="4352"/>
    <cellStyle name="5_משקל בתא100_יתרת מסגרות אשראי לניצול _4.4._פירוט אגח תשואה מעל 10% _15" xfId="9830"/>
    <cellStyle name="5_משקל בתא100_יתרת מסגרות אשראי לניצול _דיווחים נוספים" xfId="4353"/>
    <cellStyle name="5_משקל בתא100_יתרת מסגרות אשראי לניצול _דיווחים נוספים_1" xfId="4354"/>
    <cellStyle name="5_משקל בתא100_יתרת מסגרות אשראי לניצול _דיווחים נוספים_1_15" xfId="9832"/>
    <cellStyle name="5_משקל בתא100_יתרת מסגרות אשראי לניצול _דיווחים נוספים_15" xfId="9831"/>
    <cellStyle name="5_משקל בתא100_יתרת מסגרות אשראי לניצול _דיווחים נוספים_פירוט אגח תשואה מעל 10% " xfId="4355"/>
    <cellStyle name="5_משקל בתא100_יתרת מסגרות אשראי לניצול _דיווחים נוספים_פירוט אגח תשואה מעל 10% _15" xfId="9833"/>
    <cellStyle name="5_משקל בתא100_יתרת מסגרות אשראי לניצול _פירוט אגח תשואה מעל 10% " xfId="4356"/>
    <cellStyle name="5_משקל בתא100_יתרת מסגרות אשראי לניצול _פירוט אגח תשואה מעל 10% _15" xfId="9834"/>
    <cellStyle name="5_משקל בתא100_עסקאות שאושרו וטרם בוצעו  " xfId="4357"/>
    <cellStyle name="5_משקל בתא100_עסקאות שאושרו וטרם בוצעו   2" xfId="4358"/>
    <cellStyle name="5_משקל בתא100_עסקאות שאושרו וטרם בוצעו   2_15" xfId="9836"/>
    <cellStyle name="5_משקל בתא100_עסקאות שאושרו וטרם בוצעו   2_דיווחים נוספים" xfId="4359"/>
    <cellStyle name="5_משקל בתא100_עסקאות שאושרו וטרם בוצעו   2_דיווחים נוספים_1" xfId="4360"/>
    <cellStyle name="5_משקל בתא100_עסקאות שאושרו וטרם בוצעו   2_דיווחים נוספים_1_15" xfId="9838"/>
    <cellStyle name="5_משקל בתא100_עסקאות שאושרו וטרם בוצעו   2_דיווחים נוספים_15" xfId="9837"/>
    <cellStyle name="5_משקל בתא100_עסקאות שאושרו וטרם בוצעו   2_דיווחים נוספים_פירוט אגח תשואה מעל 10% " xfId="4361"/>
    <cellStyle name="5_משקל בתא100_עסקאות שאושרו וטרם בוצעו   2_דיווחים נוספים_פירוט אגח תשואה מעל 10% _15" xfId="9839"/>
    <cellStyle name="5_משקל בתא100_עסקאות שאושרו וטרם בוצעו   2_פירוט אגח תשואה מעל 10% " xfId="4362"/>
    <cellStyle name="5_משקל בתא100_עסקאות שאושרו וטרם בוצעו   2_פירוט אגח תשואה מעל 10% _15" xfId="9840"/>
    <cellStyle name="5_משקל בתא100_עסקאות שאושרו וטרם בוצעו  _1" xfId="4363"/>
    <cellStyle name="5_משקל בתא100_עסקאות שאושרו וטרם בוצעו  _1 2" xfId="4364"/>
    <cellStyle name="5_משקל בתא100_עסקאות שאושרו וטרם בוצעו  _1 2_15" xfId="9842"/>
    <cellStyle name="5_משקל בתא100_עסקאות שאושרו וטרם בוצעו  _1 2_דיווחים נוספים" xfId="4365"/>
    <cellStyle name="5_משקל בתא100_עסקאות שאושרו וטרם בוצעו  _1 2_דיווחים נוספים_1" xfId="4366"/>
    <cellStyle name="5_משקל בתא100_עסקאות שאושרו וטרם בוצעו  _1 2_דיווחים נוספים_1_15" xfId="9844"/>
    <cellStyle name="5_משקל בתא100_עסקאות שאושרו וטרם בוצעו  _1 2_דיווחים נוספים_15" xfId="9843"/>
    <cellStyle name="5_משקל בתא100_עסקאות שאושרו וטרם בוצעו  _1 2_דיווחים נוספים_פירוט אגח תשואה מעל 10% " xfId="4367"/>
    <cellStyle name="5_משקל בתא100_עסקאות שאושרו וטרם בוצעו  _1 2_דיווחים נוספים_פירוט אגח תשואה מעל 10% _15" xfId="9845"/>
    <cellStyle name="5_משקל בתא100_עסקאות שאושרו וטרם בוצעו  _1 2_פירוט אגח תשואה מעל 10% " xfId="4368"/>
    <cellStyle name="5_משקל בתא100_עסקאות שאושרו וטרם בוצעו  _1 2_פירוט אגח תשואה מעל 10% _15" xfId="9846"/>
    <cellStyle name="5_משקל בתא100_עסקאות שאושרו וטרם בוצעו  _1_15" xfId="9841"/>
    <cellStyle name="5_משקל בתא100_עסקאות שאושרו וטרם בוצעו  _1_דיווחים נוספים" xfId="4369"/>
    <cellStyle name="5_משקל בתא100_עסקאות שאושרו וטרם בוצעו  _1_דיווחים נוספים_15" xfId="9847"/>
    <cellStyle name="5_משקל בתא100_עסקאות שאושרו וטרם בוצעו  _1_פירוט אגח תשואה מעל 10% " xfId="4370"/>
    <cellStyle name="5_משקל בתא100_עסקאות שאושרו וטרם בוצעו  _1_פירוט אגח תשואה מעל 10% _15" xfId="9848"/>
    <cellStyle name="5_משקל בתא100_עסקאות שאושרו וטרם בוצעו  _15" xfId="9835"/>
    <cellStyle name="5_משקל בתא100_עסקאות שאושרו וטרם בוצעו  _4.4." xfId="4371"/>
    <cellStyle name="5_משקל בתא100_עסקאות שאושרו וטרם בוצעו  _4.4. 2" xfId="4372"/>
    <cellStyle name="5_משקל בתא100_עסקאות שאושרו וטרם בוצעו  _4.4. 2_15" xfId="9850"/>
    <cellStyle name="5_משקל בתא100_עסקאות שאושרו וטרם בוצעו  _4.4. 2_דיווחים נוספים" xfId="4373"/>
    <cellStyle name="5_משקל בתא100_עסקאות שאושרו וטרם בוצעו  _4.4. 2_דיווחים נוספים_1" xfId="4374"/>
    <cellStyle name="5_משקל בתא100_עסקאות שאושרו וטרם בוצעו  _4.4. 2_דיווחים נוספים_1_15" xfId="9852"/>
    <cellStyle name="5_משקל בתא100_עסקאות שאושרו וטרם בוצעו  _4.4. 2_דיווחים נוספים_15" xfId="9851"/>
    <cellStyle name="5_משקל בתא100_עסקאות שאושרו וטרם בוצעו  _4.4. 2_דיווחים נוספים_פירוט אגח תשואה מעל 10% " xfId="4375"/>
    <cellStyle name="5_משקל בתא100_עסקאות שאושרו וטרם בוצעו  _4.4. 2_דיווחים נוספים_פירוט אגח תשואה מעל 10% _15" xfId="9853"/>
    <cellStyle name="5_משקל בתא100_עסקאות שאושרו וטרם בוצעו  _4.4. 2_פירוט אגח תשואה מעל 10% " xfId="4376"/>
    <cellStyle name="5_משקל בתא100_עסקאות שאושרו וטרם בוצעו  _4.4. 2_פירוט אגח תשואה מעל 10% _15" xfId="9854"/>
    <cellStyle name="5_משקל בתא100_עסקאות שאושרו וטרם בוצעו  _4.4._15" xfId="9849"/>
    <cellStyle name="5_משקל בתא100_עסקאות שאושרו וטרם בוצעו  _4.4._דיווחים נוספים" xfId="4377"/>
    <cellStyle name="5_משקל בתא100_עסקאות שאושרו וטרם בוצעו  _4.4._דיווחים נוספים_15" xfId="9855"/>
    <cellStyle name="5_משקל בתא100_עסקאות שאושרו וטרם בוצעו  _4.4._פירוט אגח תשואה מעל 10% " xfId="4378"/>
    <cellStyle name="5_משקל בתא100_עסקאות שאושרו וטרם בוצעו  _4.4._פירוט אגח תשואה מעל 10% _15" xfId="9856"/>
    <cellStyle name="5_משקל בתא100_עסקאות שאושרו וטרם בוצעו  _דיווחים נוספים" xfId="4379"/>
    <cellStyle name="5_משקל בתא100_עסקאות שאושרו וטרם בוצעו  _דיווחים נוספים_1" xfId="4380"/>
    <cellStyle name="5_משקל בתא100_עסקאות שאושרו וטרם בוצעו  _דיווחים נוספים_1_15" xfId="9858"/>
    <cellStyle name="5_משקל בתא100_עסקאות שאושרו וטרם בוצעו  _דיווחים נוספים_15" xfId="9857"/>
    <cellStyle name="5_משקל בתא100_עסקאות שאושרו וטרם בוצעו  _דיווחים נוספים_פירוט אגח תשואה מעל 10% " xfId="4381"/>
    <cellStyle name="5_משקל בתא100_עסקאות שאושרו וטרם בוצעו  _דיווחים נוספים_פירוט אגח תשואה מעל 10% _15" xfId="9859"/>
    <cellStyle name="5_משקל בתא100_עסקאות שאושרו וטרם בוצעו  _פירוט אגח תשואה מעל 10% " xfId="4382"/>
    <cellStyle name="5_משקל בתא100_עסקאות שאושרו וטרם בוצעו  _פירוט אגח תשואה מעל 10% _15" xfId="9860"/>
    <cellStyle name="5_משקל בתא100_פירוט אגח תשואה מעל 10% " xfId="4383"/>
    <cellStyle name="5_משקל בתא100_פירוט אגח תשואה מעל 10%  2" xfId="4384"/>
    <cellStyle name="5_משקל בתא100_פירוט אגח תשואה מעל 10%  2_15" xfId="9862"/>
    <cellStyle name="5_משקל בתא100_פירוט אגח תשואה מעל 10%  2_דיווחים נוספים" xfId="4385"/>
    <cellStyle name="5_משקל בתא100_פירוט אגח תשואה מעל 10%  2_דיווחים נוספים_1" xfId="4386"/>
    <cellStyle name="5_משקל בתא100_פירוט אגח תשואה מעל 10%  2_דיווחים נוספים_1_15" xfId="9864"/>
    <cellStyle name="5_משקל בתא100_פירוט אגח תשואה מעל 10%  2_דיווחים נוספים_15" xfId="9863"/>
    <cellStyle name="5_משקל בתא100_פירוט אגח תשואה מעל 10%  2_דיווחים נוספים_פירוט אגח תשואה מעל 10% " xfId="4387"/>
    <cellStyle name="5_משקל בתא100_פירוט אגח תשואה מעל 10%  2_דיווחים נוספים_פירוט אגח תשואה מעל 10% _15" xfId="9865"/>
    <cellStyle name="5_משקל בתא100_פירוט אגח תשואה מעל 10%  2_פירוט אגח תשואה מעל 10% " xfId="4388"/>
    <cellStyle name="5_משקל בתא100_פירוט אגח תשואה מעל 10%  2_פירוט אגח תשואה מעל 10% _15" xfId="9866"/>
    <cellStyle name="5_משקל בתא100_פירוט אגח תשואה מעל 10% _1" xfId="4389"/>
    <cellStyle name="5_משקל בתא100_פירוט אגח תשואה מעל 10% _1_15" xfId="9867"/>
    <cellStyle name="5_משקל בתא100_פירוט אגח תשואה מעל 10% _15" xfId="9861"/>
    <cellStyle name="5_משקל בתא100_פירוט אגח תשואה מעל 10% _4.4." xfId="4390"/>
    <cellStyle name="5_משקל בתא100_פירוט אגח תשואה מעל 10% _4.4. 2" xfId="4391"/>
    <cellStyle name="5_משקל בתא100_פירוט אגח תשואה מעל 10% _4.4. 2_15" xfId="9869"/>
    <cellStyle name="5_משקל בתא100_פירוט אגח תשואה מעל 10% _4.4. 2_דיווחים נוספים" xfId="4392"/>
    <cellStyle name="5_משקל בתא100_פירוט אגח תשואה מעל 10% _4.4. 2_דיווחים נוספים_1" xfId="4393"/>
    <cellStyle name="5_משקל בתא100_פירוט אגח תשואה מעל 10% _4.4. 2_דיווחים נוספים_1_15" xfId="9871"/>
    <cellStyle name="5_משקל בתא100_פירוט אגח תשואה מעל 10% _4.4. 2_דיווחים נוספים_15" xfId="9870"/>
    <cellStyle name="5_משקל בתא100_פירוט אגח תשואה מעל 10% _4.4. 2_דיווחים נוספים_פירוט אגח תשואה מעל 10% " xfId="4394"/>
    <cellStyle name="5_משקל בתא100_פירוט אגח תשואה מעל 10% _4.4. 2_דיווחים נוספים_פירוט אגח תשואה מעל 10% _15" xfId="9872"/>
    <cellStyle name="5_משקל בתא100_פירוט אגח תשואה מעל 10% _4.4. 2_פירוט אגח תשואה מעל 10% " xfId="4395"/>
    <cellStyle name="5_משקל בתא100_פירוט אגח תשואה מעל 10% _4.4. 2_פירוט אגח תשואה מעל 10% _15" xfId="9873"/>
    <cellStyle name="5_משקל בתא100_פירוט אגח תשואה מעל 10% _4.4._15" xfId="9868"/>
    <cellStyle name="5_משקל בתא100_פירוט אגח תשואה מעל 10% _4.4._דיווחים נוספים" xfId="4396"/>
    <cellStyle name="5_משקל בתא100_פירוט אגח תשואה מעל 10% _4.4._דיווחים נוספים_15" xfId="9874"/>
    <cellStyle name="5_משקל בתא100_פירוט אגח תשואה מעל 10% _4.4._פירוט אגח תשואה מעל 10% " xfId="4397"/>
    <cellStyle name="5_משקל בתא100_פירוט אגח תשואה מעל 10% _4.4._פירוט אגח תשואה מעל 10% _15" xfId="9875"/>
    <cellStyle name="5_משקל בתא100_פירוט אגח תשואה מעל 10% _דיווחים נוספים" xfId="4398"/>
    <cellStyle name="5_משקל בתא100_פירוט אגח תשואה מעל 10% _דיווחים נוספים_1" xfId="4399"/>
    <cellStyle name="5_משקל בתא100_פירוט אגח תשואה מעל 10% _דיווחים נוספים_1_15" xfId="9877"/>
    <cellStyle name="5_משקל בתא100_פירוט אגח תשואה מעל 10% _דיווחים נוספים_15" xfId="9876"/>
    <cellStyle name="5_משקל בתא100_פירוט אגח תשואה מעל 10% _דיווחים נוספים_פירוט אגח תשואה מעל 10% " xfId="4400"/>
    <cellStyle name="5_משקל בתא100_פירוט אגח תשואה מעל 10% _דיווחים נוספים_פירוט אגח תשואה מעל 10% _15" xfId="9878"/>
    <cellStyle name="5_משקל בתא100_פירוט אגח תשואה מעל 10% _פירוט אגח תשואה מעל 10% " xfId="4401"/>
    <cellStyle name="5_משקל בתא100_פירוט אגח תשואה מעל 10% _פירוט אגח תשואה מעל 10% _15" xfId="9879"/>
    <cellStyle name="5_עסקאות שאושרו וטרם בוצעו  " xfId="4402"/>
    <cellStyle name="5_עסקאות שאושרו וטרם בוצעו   2" xfId="4403"/>
    <cellStyle name="5_עסקאות שאושרו וטרם בוצעו   2_15" xfId="9881"/>
    <cellStyle name="5_עסקאות שאושרו וטרם בוצעו   2_דיווחים נוספים" xfId="4404"/>
    <cellStyle name="5_עסקאות שאושרו וטרם בוצעו   2_דיווחים נוספים_1" xfId="4405"/>
    <cellStyle name="5_עסקאות שאושרו וטרם בוצעו   2_דיווחים נוספים_1_15" xfId="9883"/>
    <cellStyle name="5_עסקאות שאושרו וטרם בוצעו   2_דיווחים נוספים_15" xfId="9882"/>
    <cellStyle name="5_עסקאות שאושרו וטרם בוצעו   2_דיווחים נוספים_פירוט אגח תשואה מעל 10% " xfId="4406"/>
    <cellStyle name="5_עסקאות שאושרו וטרם בוצעו   2_דיווחים נוספים_פירוט אגח תשואה מעל 10% _15" xfId="9884"/>
    <cellStyle name="5_עסקאות שאושרו וטרם בוצעו   2_פירוט אגח תשואה מעל 10% " xfId="4407"/>
    <cellStyle name="5_עסקאות שאושרו וטרם בוצעו   2_פירוט אגח תשואה מעל 10% _15" xfId="9885"/>
    <cellStyle name="5_עסקאות שאושרו וטרם בוצעו  _1" xfId="4408"/>
    <cellStyle name="5_עסקאות שאושרו וטרם בוצעו  _1 2" xfId="4409"/>
    <cellStyle name="5_עסקאות שאושרו וטרם בוצעו  _1 2_15" xfId="9887"/>
    <cellStyle name="5_עסקאות שאושרו וטרם בוצעו  _1 2_דיווחים נוספים" xfId="4410"/>
    <cellStyle name="5_עסקאות שאושרו וטרם בוצעו  _1 2_דיווחים נוספים_1" xfId="4411"/>
    <cellStyle name="5_עסקאות שאושרו וטרם בוצעו  _1 2_דיווחים נוספים_1_15" xfId="9889"/>
    <cellStyle name="5_עסקאות שאושרו וטרם בוצעו  _1 2_דיווחים נוספים_15" xfId="9888"/>
    <cellStyle name="5_עסקאות שאושרו וטרם בוצעו  _1 2_דיווחים נוספים_פירוט אגח תשואה מעל 10% " xfId="4412"/>
    <cellStyle name="5_עסקאות שאושרו וטרם בוצעו  _1 2_דיווחים נוספים_פירוט אגח תשואה מעל 10% _15" xfId="9890"/>
    <cellStyle name="5_עסקאות שאושרו וטרם בוצעו  _1 2_פירוט אגח תשואה מעל 10% " xfId="4413"/>
    <cellStyle name="5_עסקאות שאושרו וטרם בוצעו  _1 2_פירוט אגח תשואה מעל 10% _15" xfId="9891"/>
    <cellStyle name="5_עסקאות שאושרו וטרם בוצעו  _1_15" xfId="9886"/>
    <cellStyle name="5_עסקאות שאושרו וטרם בוצעו  _1_דיווחים נוספים" xfId="4414"/>
    <cellStyle name="5_עסקאות שאושרו וטרם בוצעו  _1_דיווחים נוספים_15" xfId="9892"/>
    <cellStyle name="5_עסקאות שאושרו וטרם בוצעו  _1_פירוט אגח תשואה מעל 10% " xfId="4415"/>
    <cellStyle name="5_עסקאות שאושרו וטרם בוצעו  _1_פירוט אגח תשואה מעל 10% _15" xfId="9893"/>
    <cellStyle name="5_עסקאות שאושרו וטרם בוצעו  _15" xfId="9880"/>
    <cellStyle name="5_עסקאות שאושרו וטרם בוצעו  _4.4." xfId="4416"/>
    <cellStyle name="5_עסקאות שאושרו וטרם בוצעו  _4.4. 2" xfId="4417"/>
    <cellStyle name="5_עסקאות שאושרו וטרם בוצעו  _4.4. 2_15" xfId="9895"/>
    <cellStyle name="5_עסקאות שאושרו וטרם בוצעו  _4.4. 2_דיווחים נוספים" xfId="4418"/>
    <cellStyle name="5_עסקאות שאושרו וטרם בוצעו  _4.4. 2_דיווחים נוספים_1" xfId="4419"/>
    <cellStyle name="5_עסקאות שאושרו וטרם בוצעו  _4.4. 2_דיווחים נוספים_1_15" xfId="9897"/>
    <cellStyle name="5_עסקאות שאושרו וטרם בוצעו  _4.4. 2_דיווחים נוספים_15" xfId="9896"/>
    <cellStyle name="5_עסקאות שאושרו וטרם בוצעו  _4.4. 2_דיווחים נוספים_פירוט אגח תשואה מעל 10% " xfId="4420"/>
    <cellStyle name="5_עסקאות שאושרו וטרם בוצעו  _4.4. 2_דיווחים נוספים_פירוט אגח תשואה מעל 10% _15" xfId="9898"/>
    <cellStyle name="5_עסקאות שאושרו וטרם בוצעו  _4.4. 2_פירוט אגח תשואה מעל 10% " xfId="4421"/>
    <cellStyle name="5_עסקאות שאושרו וטרם בוצעו  _4.4. 2_פירוט אגח תשואה מעל 10% _15" xfId="9899"/>
    <cellStyle name="5_עסקאות שאושרו וטרם בוצעו  _4.4._15" xfId="9894"/>
    <cellStyle name="5_עסקאות שאושרו וטרם בוצעו  _4.4._דיווחים נוספים" xfId="4422"/>
    <cellStyle name="5_עסקאות שאושרו וטרם בוצעו  _4.4._דיווחים נוספים_15" xfId="9900"/>
    <cellStyle name="5_עסקאות שאושרו וטרם בוצעו  _4.4._פירוט אגח תשואה מעל 10% " xfId="4423"/>
    <cellStyle name="5_עסקאות שאושרו וטרם בוצעו  _4.4._פירוט אגח תשואה מעל 10% _15" xfId="9901"/>
    <cellStyle name="5_עסקאות שאושרו וטרם בוצעו  _דיווחים נוספים" xfId="4424"/>
    <cellStyle name="5_עסקאות שאושרו וטרם בוצעו  _דיווחים נוספים_1" xfId="4425"/>
    <cellStyle name="5_עסקאות שאושרו וטרם בוצעו  _דיווחים נוספים_1_15" xfId="9903"/>
    <cellStyle name="5_עסקאות שאושרו וטרם בוצעו  _דיווחים נוספים_15" xfId="9902"/>
    <cellStyle name="5_עסקאות שאושרו וטרם בוצעו  _דיווחים נוספים_פירוט אגח תשואה מעל 10% " xfId="4426"/>
    <cellStyle name="5_עסקאות שאושרו וטרם בוצעו  _דיווחים נוספים_פירוט אגח תשואה מעל 10% _15" xfId="9904"/>
    <cellStyle name="5_עסקאות שאושרו וטרם בוצעו  _פירוט אגח תשואה מעל 10% " xfId="4427"/>
    <cellStyle name="5_עסקאות שאושרו וטרם בוצעו  _פירוט אגח תשואה מעל 10% _15" xfId="9905"/>
    <cellStyle name="5_פירוט אגח תשואה מעל 10% " xfId="4428"/>
    <cellStyle name="5_פירוט אגח תשואה מעל 10%  2" xfId="4429"/>
    <cellStyle name="5_פירוט אגח תשואה מעל 10%  2_15" xfId="9907"/>
    <cellStyle name="5_פירוט אגח תשואה מעל 10%  2_דיווחים נוספים" xfId="4430"/>
    <cellStyle name="5_פירוט אגח תשואה מעל 10%  2_דיווחים נוספים_1" xfId="4431"/>
    <cellStyle name="5_פירוט אגח תשואה מעל 10%  2_דיווחים נוספים_1_15" xfId="9909"/>
    <cellStyle name="5_פירוט אגח תשואה מעל 10%  2_דיווחים נוספים_15" xfId="9908"/>
    <cellStyle name="5_פירוט אגח תשואה מעל 10%  2_דיווחים נוספים_פירוט אגח תשואה מעל 10% " xfId="4432"/>
    <cellStyle name="5_פירוט אגח תשואה מעל 10%  2_דיווחים נוספים_פירוט אגח תשואה מעל 10% _15" xfId="9910"/>
    <cellStyle name="5_פירוט אגח תשואה מעל 10%  2_פירוט אגח תשואה מעל 10% " xfId="4433"/>
    <cellStyle name="5_פירוט אגח תשואה מעל 10%  2_פירוט אגח תשואה מעל 10% _15" xfId="9911"/>
    <cellStyle name="5_פירוט אגח תשואה מעל 10% _1" xfId="4434"/>
    <cellStyle name="5_פירוט אגח תשואה מעל 10% _1_15" xfId="9912"/>
    <cellStyle name="5_פירוט אגח תשואה מעל 10% _15" xfId="9906"/>
    <cellStyle name="5_פירוט אגח תשואה מעל 10% _4.4." xfId="4435"/>
    <cellStyle name="5_פירוט אגח תשואה מעל 10% _4.4. 2" xfId="4436"/>
    <cellStyle name="5_פירוט אגח תשואה מעל 10% _4.4. 2_15" xfId="9914"/>
    <cellStyle name="5_פירוט אגח תשואה מעל 10% _4.4. 2_דיווחים נוספים" xfId="4437"/>
    <cellStyle name="5_פירוט אגח תשואה מעל 10% _4.4. 2_דיווחים נוספים_1" xfId="4438"/>
    <cellStyle name="5_פירוט אגח תשואה מעל 10% _4.4. 2_דיווחים נוספים_1_15" xfId="9916"/>
    <cellStyle name="5_פירוט אגח תשואה מעל 10% _4.4. 2_דיווחים נוספים_15" xfId="9915"/>
    <cellStyle name="5_פירוט אגח תשואה מעל 10% _4.4. 2_דיווחים נוספים_פירוט אגח תשואה מעל 10% " xfId="4439"/>
    <cellStyle name="5_פירוט אגח תשואה מעל 10% _4.4. 2_דיווחים נוספים_פירוט אגח תשואה מעל 10% _15" xfId="9917"/>
    <cellStyle name="5_פירוט אגח תשואה מעל 10% _4.4. 2_פירוט אגח תשואה מעל 10% " xfId="4440"/>
    <cellStyle name="5_פירוט אגח תשואה מעל 10% _4.4. 2_פירוט אגח תשואה מעל 10% _15" xfId="9918"/>
    <cellStyle name="5_פירוט אגח תשואה מעל 10% _4.4._15" xfId="9913"/>
    <cellStyle name="5_פירוט אגח תשואה מעל 10% _4.4._דיווחים נוספים" xfId="4441"/>
    <cellStyle name="5_פירוט אגח תשואה מעל 10% _4.4._דיווחים נוספים_15" xfId="9919"/>
    <cellStyle name="5_פירוט אגח תשואה מעל 10% _4.4._פירוט אגח תשואה מעל 10% " xfId="4442"/>
    <cellStyle name="5_פירוט אגח תשואה מעל 10% _4.4._פירוט אגח תשואה מעל 10% _15" xfId="9920"/>
    <cellStyle name="5_פירוט אגח תשואה מעל 10% _דיווחים נוספים" xfId="4443"/>
    <cellStyle name="5_פירוט אגח תשואה מעל 10% _דיווחים נוספים_1" xfId="4444"/>
    <cellStyle name="5_פירוט אגח תשואה מעל 10% _דיווחים נוספים_1_15" xfId="9922"/>
    <cellStyle name="5_פירוט אגח תשואה מעל 10% _דיווחים נוספים_15" xfId="9921"/>
    <cellStyle name="5_פירוט אגח תשואה מעל 10% _דיווחים נוספים_פירוט אגח תשואה מעל 10% " xfId="4445"/>
    <cellStyle name="5_פירוט אגח תשואה מעל 10% _דיווחים נוספים_פירוט אגח תשואה מעל 10% _15" xfId="9923"/>
    <cellStyle name="5_פירוט אגח תשואה מעל 10% _פירוט אגח תשואה מעל 10% " xfId="4446"/>
    <cellStyle name="5_פירוט אגח תשואה מעל 10% _פירוט אגח תשואה מעל 10% _15" xfId="9924"/>
    <cellStyle name="6" xfId="4447"/>
    <cellStyle name="6 2" xfId="4448"/>
    <cellStyle name="6 2 2" xfId="4449"/>
    <cellStyle name="6 2_15" xfId="9926"/>
    <cellStyle name="6 3" xfId="4450"/>
    <cellStyle name="6_15" xfId="9925"/>
    <cellStyle name="6_15_1" xfId="16679"/>
    <cellStyle name="6_16" xfId="14718"/>
    <cellStyle name="6_4.4." xfId="4451"/>
    <cellStyle name="6_4.4. 2" xfId="4452"/>
    <cellStyle name="6_4.4. 2_15" xfId="9928"/>
    <cellStyle name="6_4.4. 2_דיווחים נוספים" xfId="4453"/>
    <cellStyle name="6_4.4. 2_דיווחים נוספים_1" xfId="4454"/>
    <cellStyle name="6_4.4. 2_דיווחים נוספים_1_15" xfId="9930"/>
    <cellStyle name="6_4.4. 2_דיווחים נוספים_15" xfId="9929"/>
    <cellStyle name="6_4.4. 2_דיווחים נוספים_פירוט אגח תשואה מעל 10% " xfId="4455"/>
    <cellStyle name="6_4.4. 2_דיווחים נוספים_פירוט אגח תשואה מעל 10% _15" xfId="9931"/>
    <cellStyle name="6_4.4. 2_פירוט אגח תשואה מעל 10% " xfId="4456"/>
    <cellStyle name="6_4.4. 2_פירוט אגח תשואה מעל 10% _15" xfId="9932"/>
    <cellStyle name="6_4.4._15" xfId="9927"/>
    <cellStyle name="6_4.4._דיווחים נוספים" xfId="4457"/>
    <cellStyle name="6_4.4._דיווחים נוספים_15" xfId="9933"/>
    <cellStyle name="6_4.4._פירוט אגח תשואה מעל 10% " xfId="4458"/>
    <cellStyle name="6_4.4._פירוט אגח תשואה מעל 10% _15" xfId="9934"/>
    <cellStyle name="6_Anafim" xfId="4459"/>
    <cellStyle name="6_Anafim 2" xfId="4460"/>
    <cellStyle name="6_Anafim 2 2" xfId="4461"/>
    <cellStyle name="6_Anafim 2 2_15" xfId="9937"/>
    <cellStyle name="6_Anafim 2 2_דיווחים נוספים" xfId="4462"/>
    <cellStyle name="6_Anafim 2 2_דיווחים נוספים_1" xfId="4463"/>
    <cellStyle name="6_Anafim 2 2_דיווחים נוספים_1_15" xfId="9939"/>
    <cellStyle name="6_Anafim 2 2_דיווחים נוספים_15" xfId="9938"/>
    <cellStyle name="6_Anafim 2 2_דיווחים נוספים_פירוט אגח תשואה מעל 10% " xfId="4464"/>
    <cellStyle name="6_Anafim 2 2_דיווחים נוספים_פירוט אגח תשואה מעל 10% _15" xfId="9940"/>
    <cellStyle name="6_Anafim 2 2_פירוט אגח תשואה מעל 10% " xfId="4465"/>
    <cellStyle name="6_Anafim 2 2_פירוט אגח תשואה מעל 10% _15" xfId="9941"/>
    <cellStyle name="6_Anafim 2_15" xfId="9936"/>
    <cellStyle name="6_Anafim 2_4.4." xfId="4466"/>
    <cellStyle name="6_Anafim 2_4.4. 2" xfId="4467"/>
    <cellStyle name="6_Anafim 2_4.4. 2_15" xfId="9943"/>
    <cellStyle name="6_Anafim 2_4.4. 2_דיווחים נוספים" xfId="4468"/>
    <cellStyle name="6_Anafim 2_4.4. 2_דיווחים נוספים_1" xfId="4469"/>
    <cellStyle name="6_Anafim 2_4.4. 2_דיווחים נוספים_1_15" xfId="9945"/>
    <cellStyle name="6_Anafim 2_4.4. 2_דיווחים נוספים_15" xfId="9944"/>
    <cellStyle name="6_Anafim 2_4.4. 2_דיווחים נוספים_פירוט אגח תשואה מעל 10% " xfId="4470"/>
    <cellStyle name="6_Anafim 2_4.4. 2_דיווחים נוספים_פירוט אגח תשואה מעל 10% _15" xfId="9946"/>
    <cellStyle name="6_Anafim 2_4.4. 2_פירוט אגח תשואה מעל 10% " xfId="4471"/>
    <cellStyle name="6_Anafim 2_4.4. 2_פירוט אגח תשואה מעל 10% _15" xfId="9947"/>
    <cellStyle name="6_Anafim 2_4.4._15" xfId="9942"/>
    <cellStyle name="6_Anafim 2_4.4._דיווחים נוספים" xfId="4472"/>
    <cellStyle name="6_Anafim 2_4.4._דיווחים נוספים_15" xfId="9948"/>
    <cellStyle name="6_Anafim 2_4.4._פירוט אגח תשואה מעל 10% " xfId="4473"/>
    <cellStyle name="6_Anafim 2_4.4._פירוט אגח תשואה מעל 10% _15" xfId="9949"/>
    <cellStyle name="6_Anafim 2_דיווחים נוספים" xfId="4474"/>
    <cellStyle name="6_Anafim 2_דיווחים נוספים 2" xfId="4475"/>
    <cellStyle name="6_Anafim 2_דיווחים נוספים 2_15" xfId="9951"/>
    <cellStyle name="6_Anafim 2_דיווחים נוספים 2_דיווחים נוספים" xfId="4476"/>
    <cellStyle name="6_Anafim 2_דיווחים נוספים 2_דיווחים נוספים_1" xfId="4477"/>
    <cellStyle name="6_Anafim 2_דיווחים נוספים 2_דיווחים נוספים_1_15" xfId="9953"/>
    <cellStyle name="6_Anafim 2_דיווחים נוספים 2_דיווחים נוספים_15" xfId="9952"/>
    <cellStyle name="6_Anafim 2_דיווחים נוספים 2_דיווחים נוספים_פירוט אגח תשואה מעל 10% " xfId="4478"/>
    <cellStyle name="6_Anafim 2_דיווחים נוספים 2_דיווחים נוספים_פירוט אגח תשואה מעל 10% _15" xfId="9954"/>
    <cellStyle name="6_Anafim 2_דיווחים נוספים 2_פירוט אגח תשואה מעל 10% " xfId="4479"/>
    <cellStyle name="6_Anafim 2_דיווחים נוספים 2_פירוט אגח תשואה מעל 10% _15" xfId="9955"/>
    <cellStyle name="6_Anafim 2_דיווחים נוספים_1" xfId="4480"/>
    <cellStyle name="6_Anafim 2_דיווחים נוספים_1 2" xfId="4481"/>
    <cellStyle name="6_Anafim 2_דיווחים נוספים_1 2_15" xfId="9957"/>
    <cellStyle name="6_Anafim 2_דיווחים נוספים_1 2_דיווחים נוספים" xfId="4482"/>
    <cellStyle name="6_Anafim 2_דיווחים נוספים_1 2_דיווחים נוספים_1" xfId="4483"/>
    <cellStyle name="6_Anafim 2_דיווחים נוספים_1 2_דיווחים נוספים_1_15" xfId="9959"/>
    <cellStyle name="6_Anafim 2_דיווחים נוספים_1 2_דיווחים נוספים_15" xfId="9958"/>
    <cellStyle name="6_Anafim 2_דיווחים נוספים_1 2_דיווחים נוספים_פירוט אגח תשואה מעל 10% " xfId="4484"/>
    <cellStyle name="6_Anafim 2_דיווחים נוספים_1 2_דיווחים נוספים_פירוט אגח תשואה מעל 10% _15" xfId="9960"/>
    <cellStyle name="6_Anafim 2_דיווחים נוספים_1 2_פירוט אגח תשואה מעל 10% " xfId="4485"/>
    <cellStyle name="6_Anafim 2_דיווחים נוספים_1 2_פירוט אגח תשואה מעל 10% _15" xfId="9961"/>
    <cellStyle name="6_Anafim 2_דיווחים נוספים_1_15" xfId="9956"/>
    <cellStyle name="6_Anafim 2_דיווחים נוספים_1_4.4." xfId="4486"/>
    <cellStyle name="6_Anafim 2_דיווחים נוספים_1_4.4. 2" xfId="4487"/>
    <cellStyle name="6_Anafim 2_דיווחים נוספים_1_4.4. 2_15" xfId="9963"/>
    <cellStyle name="6_Anafim 2_דיווחים נוספים_1_4.4. 2_דיווחים נוספים" xfId="4488"/>
    <cellStyle name="6_Anafim 2_דיווחים נוספים_1_4.4. 2_דיווחים נוספים_1" xfId="4489"/>
    <cellStyle name="6_Anafim 2_דיווחים נוספים_1_4.4. 2_דיווחים נוספים_1_15" xfId="9965"/>
    <cellStyle name="6_Anafim 2_דיווחים נוספים_1_4.4. 2_דיווחים נוספים_15" xfId="9964"/>
    <cellStyle name="6_Anafim 2_דיווחים נוספים_1_4.4. 2_דיווחים נוספים_פירוט אגח תשואה מעל 10% " xfId="4490"/>
    <cellStyle name="6_Anafim 2_דיווחים נוספים_1_4.4. 2_דיווחים נוספים_פירוט אגח תשואה מעל 10% _15" xfId="9966"/>
    <cellStyle name="6_Anafim 2_דיווחים נוספים_1_4.4. 2_פירוט אגח תשואה מעל 10% " xfId="4491"/>
    <cellStyle name="6_Anafim 2_דיווחים נוספים_1_4.4. 2_פירוט אגח תשואה מעל 10% _15" xfId="9967"/>
    <cellStyle name="6_Anafim 2_דיווחים נוספים_1_4.4._15" xfId="9962"/>
    <cellStyle name="6_Anafim 2_דיווחים נוספים_1_4.4._דיווחים נוספים" xfId="4492"/>
    <cellStyle name="6_Anafim 2_דיווחים נוספים_1_4.4._דיווחים נוספים_15" xfId="9968"/>
    <cellStyle name="6_Anafim 2_דיווחים נוספים_1_4.4._פירוט אגח תשואה מעל 10% " xfId="4493"/>
    <cellStyle name="6_Anafim 2_דיווחים נוספים_1_4.4._פירוט אגח תשואה מעל 10% _15" xfId="9969"/>
    <cellStyle name="6_Anafim 2_דיווחים נוספים_1_דיווחים נוספים" xfId="4494"/>
    <cellStyle name="6_Anafim 2_דיווחים נוספים_1_דיווחים נוספים_15" xfId="9970"/>
    <cellStyle name="6_Anafim 2_דיווחים נוספים_1_פירוט אגח תשואה מעל 10% " xfId="4495"/>
    <cellStyle name="6_Anafim 2_דיווחים נוספים_1_פירוט אגח תשואה מעל 10% _15" xfId="9971"/>
    <cellStyle name="6_Anafim 2_דיווחים נוספים_15" xfId="9950"/>
    <cellStyle name="6_Anafim 2_דיווחים נוספים_2" xfId="4496"/>
    <cellStyle name="6_Anafim 2_דיווחים נוספים_2_15" xfId="9972"/>
    <cellStyle name="6_Anafim 2_דיווחים נוספים_4.4." xfId="4497"/>
    <cellStyle name="6_Anafim 2_דיווחים נוספים_4.4. 2" xfId="4498"/>
    <cellStyle name="6_Anafim 2_דיווחים נוספים_4.4. 2_15" xfId="9974"/>
    <cellStyle name="6_Anafim 2_דיווחים נוספים_4.4. 2_דיווחים נוספים" xfId="4499"/>
    <cellStyle name="6_Anafim 2_דיווחים נוספים_4.4. 2_דיווחים נוספים_1" xfId="4500"/>
    <cellStyle name="6_Anafim 2_דיווחים נוספים_4.4. 2_דיווחים נוספים_1_15" xfId="9976"/>
    <cellStyle name="6_Anafim 2_דיווחים נוספים_4.4. 2_דיווחים נוספים_15" xfId="9975"/>
    <cellStyle name="6_Anafim 2_דיווחים נוספים_4.4. 2_דיווחים נוספים_פירוט אגח תשואה מעל 10% " xfId="4501"/>
    <cellStyle name="6_Anafim 2_דיווחים נוספים_4.4. 2_דיווחים נוספים_פירוט אגח תשואה מעל 10% _15" xfId="9977"/>
    <cellStyle name="6_Anafim 2_דיווחים נוספים_4.4. 2_פירוט אגח תשואה מעל 10% " xfId="4502"/>
    <cellStyle name="6_Anafim 2_דיווחים נוספים_4.4. 2_פירוט אגח תשואה מעל 10% _15" xfId="9978"/>
    <cellStyle name="6_Anafim 2_דיווחים נוספים_4.4._15" xfId="9973"/>
    <cellStyle name="6_Anafim 2_דיווחים נוספים_4.4._דיווחים נוספים" xfId="4503"/>
    <cellStyle name="6_Anafim 2_דיווחים נוספים_4.4._דיווחים נוספים_15" xfId="9979"/>
    <cellStyle name="6_Anafim 2_דיווחים נוספים_4.4._פירוט אגח תשואה מעל 10% " xfId="4504"/>
    <cellStyle name="6_Anafim 2_דיווחים נוספים_4.4._פירוט אגח תשואה מעל 10% _15" xfId="9980"/>
    <cellStyle name="6_Anafim 2_דיווחים נוספים_דיווחים נוספים" xfId="4505"/>
    <cellStyle name="6_Anafim 2_דיווחים נוספים_דיווחים נוספים 2" xfId="4506"/>
    <cellStyle name="6_Anafim 2_דיווחים נוספים_דיווחים נוספים 2_15" xfId="9982"/>
    <cellStyle name="6_Anafim 2_דיווחים נוספים_דיווחים נוספים 2_דיווחים נוספים" xfId="4507"/>
    <cellStyle name="6_Anafim 2_דיווחים נוספים_דיווחים נוספים 2_דיווחים נוספים_1" xfId="4508"/>
    <cellStyle name="6_Anafim 2_דיווחים נוספים_דיווחים נוספים 2_דיווחים נוספים_1_15" xfId="9984"/>
    <cellStyle name="6_Anafim 2_דיווחים נוספים_דיווחים נוספים 2_דיווחים נוספים_15" xfId="9983"/>
    <cellStyle name="6_Anafim 2_דיווחים נוספים_דיווחים נוספים 2_דיווחים נוספים_פירוט אגח תשואה מעל 10% " xfId="4509"/>
    <cellStyle name="6_Anafim 2_דיווחים נוספים_דיווחים נוספים 2_דיווחים נוספים_פירוט אגח תשואה מעל 10% _15" xfId="9985"/>
    <cellStyle name="6_Anafim 2_דיווחים נוספים_דיווחים נוספים 2_פירוט אגח תשואה מעל 10% " xfId="4510"/>
    <cellStyle name="6_Anafim 2_דיווחים נוספים_דיווחים נוספים 2_פירוט אגח תשואה מעל 10% _15" xfId="9986"/>
    <cellStyle name="6_Anafim 2_דיווחים נוספים_דיווחים נוספים_1" xfId="4511"/>
    <cellStyle name="6_Anafim 2_דיווחים נוספים_דיווחים נוספים_1_15" xfId="9987"/>
    <cellStyle name="6_Anafim 2_דיווחים נוספים_דיווחים נוספים_15" xfId="9981"/>
    <cellStyle name="6_Anafim 2_דיווחים נוספים_דיווחים נוספים_4.4." xfId="4512"/>
    <cellStyle name="6_Anafim 2_דיווחים נוספים_דיווחים נוספים_4.4. 2" xfId="4513"/>
    <cellStyle name="6_Anafim 2_דיווחים נוספים_דיווחים נוספים_4.4. 2_15" xfId="9989"/>
    <cellStyle name="6_Anafim 2_דיווחים נוספים_דיווחים נוספים_4.4. 2_דיווחים נוספים" xfId="4514"/>
    <cellStyle name="6_Anafim 2_דיווחים נוספים_דיווחים נוספים_4.4. 2_דיווחים נוספים_1" xfId="4515"/>
    <cellStyle name="6_Anafim 2_דיווחים נוספים_דיווחים נוספים_4.4. 2_דיווחים נוספים_1_15" xfId="9991"/>
    <cellStyle name="6_Anafim 2_דיווחים נוספים_דיווחים נוספים_4.4. 2_דיווחים נוספים_15" xfId="9990"/>
    <cellStyle name="6_Anafim 2_דיווחים נוספים_דיווחים נוספים_4.4. 2_דיווחים נוספים_פירוט אגח תשואה מעל 10% " xfId="4516"/>
    <cellStyle name="6_Anafim 2_דיווחים נוספים_דיווחים נוספים_4.4. 2_דיווחים נוספים_פירוט אגח תשואה מעל 10% _15" xfId="9992"/>
    <cellStyle name="6_Anafim 2_דיווחים נוספים_דיווחים נוספים_4.4. 2_פירוט אגח תשואה מעל 10% " xfId="4517"/>
    <cellStyle name="6_Anafim 2_דיווחים נוספים_דיווחים נוספים_4.4. 2_פירוט אגח תשואה מעל 10% _15" xfId="9993"/>
    <cellStyle name="6_Anafim 2_דיווחים נוספים_דיווחים נוספים_4.4._15" xfId="9988"/>
    <cellStyle name="6_Anafim 2_דיווחים נוספים_דיווחים נוספים_4.4._דיווחים נוספים" xfId="4518"/>
    <cellStyle name="6_Anafim 2_דיווחים נוספים_דיווחים נוספים_4.4._דיווחים נוספים_15" xfId="9994"/>
    <cellStyle name="6_Anafim 2_דיווחים נוספים_דיווחים נוספים_4.4._פירוט אגח תשואה מעל 10% " xfId="4519"/>
    <cellStyle name="6_Anafim 2_דיווחים נוספים_דיווחים נוספים_4.4._פירוט אגח תשואה מעל 10% _15" xfId="9995"/>
    <cellStyle name="6_Anafim 2_דיווחים נוספים_דיווחים נוספים_דיווחים נוספים" xfId="4520"/>
    <cellStyle name="6_Anafim 2_דיווחים נוספים_דיווחים נוספים_דיווחים נוספים_15" xfId="9996"/>
    <cellStyle name="6_Anafim 2_דיווחים נוספים_דיווחים נוספים_פירוט אגח תשואה מעל 10% " xfId="4521"/>
    <cellStyle name="6_Anafim 2_דיווחים נוספים_דיווחים נוספים_פירוט אגח תשואה מעל 10% _15" xfId="9997"/>
    <cellStyle name="6_Anafim 2_דיווחים נוספים_פירוט אגח תשואה מעל 10% " xfId="4522"/>
    <cellStyle name="6_Anafim 2_דיווחים נוספים_פירוט אגח תשואה מעל 10% _15" xfId="9998"/>
    <cellStyle name="6_Anafim 2_עסקאות שאושרו וטרם בוצעו  " xfId="4523"/>
    <cellStyle name="6_Anafim 2_עסקאות שאושרו וטרם בוצעו   2" xfId="4524"/>
    <cellStyle name="6_Anafim 2_עסקאות שאושרו וטרם בוצעו   2_15" xfId="10000"/>
    <cellStyle name="6_Anafim 2_עסקאות שאושרו וטרם בוצעו   2_דיווחים נוספים" xfId="4525"/>
    <cellStyle name="6_Anafim 2_עסקאות שאושרו וטרם בוצעו   2_דיווחים נוספים_1" xfId="4526"/>
    <cellStyle name="6_Anafim 2_עסקאות שאושרו וטרם בוצעו   2_דיווחים נוספים_1_15" xfId="10002"/>
    <cellStyle name="6_Anafim 2_עסקאות שאושרו וטרם בוצעו   2_דיווחים נוספים_15" xfId="10001"/>
    <cellStyle name="6_Anafim 2_עסקאות שאושרו וטרם בוצעו   2_דיווחים נוספים_פירוט אגח תשואה מעל 10% " xfId="4527"/>
    <cellStyle name="6_Anafim 2_עסקאות שאושרו וטרם בוצעו   2_דיווחים נוספים_פירוט אגח תשואה מעל 10% _15" xfId="10003"/>
    <cellStyle name="6_Anafim 2_עסקאות שאושרו וטרם בוצעו   2_פירוט אגח תשואה מעל 10% " xfId="4528"/>
    <cellStyle name="6_Anafim 2_עסקאות שאושרו וטרם בוצעו   2_פירוט אגח תשואה מעל 10% _15" xfId="10004"/>
    <cellStyle name="6_Anafim 2_עסקאות שאושרו וטרם בוצעו  _15" xfId="9999"/>
    <cellStyle name="6_Anafim 2_עסקאות שאושרו וטרם בוצעו  _דיווחים נוספים" xfId="4529"/>
    <cellStyle name="6_Anafim 2_עסקאות שאושרו וטרם בוצעו  _דיווחים נוספים_15" xfId="10005"/>
    <cellStyle name="6_Anafim 2_עסקאות שאושרו וטרם בוצעו  _פירוט אגח תשואה מעל 10% " xfId="4530"/>
    <cellStyle name="6_Anafim 2_עסקאות שאושרו וטרם בוצעו  _פירוט אגח תשואה מעל 10% _15" xfId="10006"/>
    <cellStyle name="6_Anafim 2_פירוט אגח תשואה מעל 10% " xfId="4531"/>
    <cellStyle name="6_Anafim 2_פירוט אגח תשואה מעל 10%  2" xfId="4532"/>
    <cellStyle name="6_Anafim 2_פירוט אגח תשואה מעל 10%  2_15" xfId="10008"/>
    <cellStyle name="6_Anafim 2_פירוט אגח תשואה מעל 10%  2_דיווחים נוספים" xfId="4533"/>
    <cellStyle name="6_Anafim 2_פירוט אגח תשואה מעל 10%  2_דיווחים נוספים_1" xfId="4534"/>
    <cellStyle name="6_Anafim 2_פירוט אגח תשואה מעל 10%  2_דיווחים נוספים_1_15" xfId="10010"/>
    <cellStyle name="6_Anafim 2_פירוט אגח תשואה מעל 10%  2_דיווחים נוספים_15" xfId="10009"/>
    <cellStyle name="6_Anafim 2_פירוט אגח תשואה מעל 10%  2_דיווחים נוספים_פירוט אגח תשואה מעל 10% " xfId="4535"/>
    <cellStyle name="6_Anafim 2_פירוט אגח תשואה מעל 10%  2_דיווחים נוספים_פירוט אגח תשואה מעל 10% _15" xfId="10011"/>
    <cellStyle name="6_Anafim 2_פירוט אגח תשואה מעל 10%  2_פירוט אגח תשואה מעל 10% " xfId="4536"/>
    <cellStyle name="6_Anafim 2_פירוט אגח תשואה מעל 10%  2_פירוט אגח תשואה מעל 10% _15" xfId="10012"/>
    <cellStyle name="6_Anafim 2_פירוט אגח תשואה מעל 10% _1" xfId="4537"/>
    <cellStyle name="6_Anafim 2_פירוט אגח תשואה מעל 10% _1_15" xfId="10013"/>
    <cellStyle name="6_Anafim 2_פירוט אגח תשואה מעל 10% _15" xfId="10007"/>
    <cellStyle name="6_Anafim 2_פירוט אגח תשואה מעל 10% _4.4." xfId="4538"/>
    <cellStyle name="6_Anafim 2_פירוט אגח תשואה מעל 10% _4.4. 2" xfId="4539"/>
    <cellStyle name="6_Anafim 2_פירוט אגח תשואה מעל 10% _4.4. 2_15" xfId="10015"/>
    <cellStyle name="6_Anafim 2_פירוט אגח תשואה מעל 10% _4.4. 2_דיווחים נוספים" xfId="4540"/>
    <cellStyle name="6_Anafim 2_פירוט אגח תשואה מעל 10% _4.4. 2_דיווחים נוספים_1" xfId="4541"/>
    <cellStyle name="6_Anafim 2_פירוט אגח תשואה מעל 10% _4.4. 2_דיווחים נוספים_1_15" xfId="10017"/>
    <cellStyle name="6_Anafim 2_פירוט אגח תשואה מעל 10% _4.4. 2_דיווחים נוספים_15" xfId="10016"/>
    <cellStyle name="6_Anafim 2_פירוט אגח תשואה מעל 10% _4.4. 2_דיווחים נוספים_פירוט אגח תשואה מעל 10% " xfId="4542"/>
    <cellStyle name="6_Anafim 2_פירוט אגח תשואה מעל 10% _4.4. 2_דיווחים נוספים_פירוט אגח תשואה מעל 10% _15" xfId="10018"/>
    <cellStyle name="6_Anafim 2_פירוט אגח תשואה מעל 10% _4.4. 2_פירוט אגח תשואה מעל 10% " xfId="4543"/>
    <cellStyle name="6_Anafim 2_פירוט אגח תשואה מעל 10% _4.4. 2_פירוט אגח תשואה מעל 10% _15" xfId="10019"/>
    <cellStyle name="6_Anafim 2_פירוט אגח תשואה מעל 10% _4.4._15" xfId="10014"/>
    <cellStyle name="6_Anafim 2_פירוט אגח תשואה מעל 10% _4.4._דיווחים נוספים" xfId="4544"/>
    <cellStyle name="6_Anafim 2_פירוט אגח תשואה מעל 10% _4.4._דיווחים נוספים_15" xfId="10020"/>
    <cellStyle name="6_Anafim 2_פירוט אגח תשואה מעל 10% _4.4._פירוט אגח תשואה מעל 10% " xfId="4545"/>
    <cellStyle name="6_Anafim 2_פירוט אגח תשואה מעל 10% _4.4._פירוט אגח תשואה מעל 10% _15" xfId="10021"/>
    <cellStyle name="6_Anafim 2_פירוט אגח תשואה מעל 10% _דיווחים נוספים" xfId="4546"/>
    <cellStyle name="6_Anafim 2_פירוט אגח תשואה מעל 10% _דיווחים נוספים_1" xfId="4547"/>
    <cellStyle name="6_Anafim 2_פירוט אגח תשואה מעל 10% _דיווחים נוספים_1_15" xfId="10023"/>
    <cellStyle name="6_Anafim 2_פירוט אגח תשואה מעל 10% _דיווחים נוספים_15" xfId="10022"/>
    <cellStyle name="6_Anafim 2_פירוט אגח תשואה מעל 10% _דיווחים נוספים_פירוט אגח תשואה מעל 10% " xfId="4548"/>
    <cellStyle name="6_Anafim 2_פירוט אגח תשואה מעל 10% _דיווחים נוספים_פירוט אגח תשואה מעל 10% _15" xfId="10024"/>
    <cellStyle name="6_Anafim 2_פירוט אגח תשואה מעל 10% _פירוט אגח תשואה מעל 10% " xfId="4549"/>
    <cellStyle name="6_Anafim 2_פירוט אגח תשואה מעל 10% _פירוט אגח תשואה מעל 10% _15" xfId="10025"/>
    <cellStyle name="6_Anafim 3" xfId="4550"/>
    <cellStyle name="6_Anafim 3_15" xfId="10026"/>
    <cellStyle name="6_Anafim 3_דיווחים נוספים" xfId="4551"/>
    <cellStyle name="6_Anafim 3_דיווחים נוספים_1" xfId="4552"/>
    <cellStyle name="6_Anafim 3_דיווחים נוספים_1_15" xfId="10028"/>
    <cellStyle name="6_Anafim 3_דיווחים נוספים_15" xfId="10027"/>
    <cellStyle name="6_Anafim 3_דיווחים נוספים_פירוט אגח תשואה מעל 10% " xfId="4553"/>
    <cellStyle name="6_Anafim 3_דיווחים נוספים_פירוט אגח תשואה מעל 10% _15" xfId="10029"/>
    <cellStyle name="6_Anafim 3_פירוט אגח תשואה מעל 10% " xfId="4554"/>
    <cellStyle name="6_Anafim 3_פירוט אגח תשואה מעל 10% _15" xfId="10030"/>
    <cellStyle name="6_Anafim_15" xfId="9935"/>
    <cellStyle name="6_Anafim_4.4." xfId="4555"/>
    <cellStyle name="6_Anafim_4.4. 2" xfId="4556"/>
    <cellStyle name="6_Anafim_4.4. 2_15" xfId="10032"/>
    <cellStyle name="6_Anafim_4.4. 2_דיווחים נוספים" xfId="4557"/>
    <cellStyle name="6_Anafim_4.4. 2_דיווחים נוספים_1" xfId="4558"/>
    <cellStyle name="6_Anafim_4.4. 2_דיווחים נוספים_1_15" xfId="10034"/>
    <cellStyle name="6_Anafim_4.4. 2_דיווחים נוספים_15" xfId="10033"/>
    <cellStyle name="6_Anafim_4.4. 2_דיווחים נוספים_פירוט אגח תשואה מעל 10% " xfId="4559"/>
    <cellStyle name="6_Anafim_4.4. 2_דיווחים נוספים_פירוט אגח תשואה מעל 10% _15" xfId="10035"/>
    <cellStyle name="6_Anafim_4.4. 2_פירוט אגח תשואה מעל 10% " xfId="4560"/>
    <cellStyle name="6_Anafim_4.4. 2_פירוט אגח תשואה מעל 10% _15" xfId="10036"/>
    <cellStyle name="6_Anafim_4.4._15" xfId="10031"/>
    <cellStyle name="6_Anafim_4.4._דיווחים נוספים" xfId="4561"/>
    <cellStyle name="6_Anafim_4.4._דיווחים נוספים_15" xfId="10037"/>
    <cellStyle name="6_Anafim_4.4._פירוט אגח תשואה מעל 10% " xfId="4562"/>
    <cellStyle name="6_Anafim_4.4._פירוט אגח תשואה מעל 10% _15" xfId="10038"/>
    <cellStyle name="6_Anafim_דיווחים נוספים" xfId="4563"/>
    <cellStyle name="6_Anafim_דיווחים נוספים 2" xfId="4564"/>
    <cellStyle name="6_Anafim_דיווחים נוספים 2_15" xfId="10040"/>
    <cellStyle name="6_Anafim_דיווחים נוספים 2_דיווחים נוספים" xfId="4565"/>
    <cellStyle name="6_Anafim_דיווחים נוספים 2_דיווחים נוספים_1" xfId="4566"/>
    <cellStyle name="6_Anafim_דיווחים נוספים 2_דיווחים נוספים_1_15" xfId="10042"/>
    <cellStyle name="6_Anafim_דיווחים נוספים 2_דיווחים נוספים_15" xfId="10041"/>
    <cellStyle name="6_Anafim_דיווחים נוספים 2_דיווחים נוספים_פירוט אגח תשואה מעל 10% " xfId="4567"/>
    <cellStyle name="6_Anafim_דיווחים נוספים 2_דיווחים נוספים_פירוט אגח תשואה מעל 10% _15" xfId="10043"/>
    <cellStyle name="6_Anafim_דיווחים נוספים 2_פירוט אגח תשואה מעל 10% " xfId="4568"/>
    <cellStyle name="6_Anafim_דיווחים נוספים 2_פירוט אגח תשואה מעל 10% _15" xfId="10044"/>
    <cellStyle name="6_Anafim_דיווחים נוספים_1" xfId="4569"/>
    <cellStyle name="6_Anafim_דיווחים נוספים_1 2" xfId="4570"/>
    <cellStyle name="6_Anafim_דיווחים נוספים_1 2_15" xfId="10046"/>
    <cellStyle name="6_Anafim_דיווחים נוספים_1 2_דיווחים נוספים" xfId="4571"/>
    <cellStyle name="6_Anafim_דיווחים נוספים_1 2_דיווחים נוספים_1" xfId="4572"/>
    <cellStyle name="6_Anafim_דיווחים נוספים_1 2_דיווחים נוספים_1_15" xfId="10048"/>
    <cellStyle name="6_Anafim_דיווחים נוספים_1 2_דיווחים נוספים_15" xfId="10047"/>
    <cellStyle name="6_Anafim_דיווחים נוספים_1 2_דיווחים נוספים_פירוט אגח תשואה מעל 10% " xfId="4573"/>
    <cellStyle name="6_Anafim_דיווחים נוספים_1 2_דיווחים נוספים_פירוט אגח תשואה מעל 10% _15" xfId="10049"/>
    <cellStyle name="6_Anafim_דיווחים נוספים_1 2_פירוט אגח תשואה מעל 10% " xfId="4574"/>
    <cellStyle name="6_Anafim_דיווחים נוספים_1 2_פירוט אגח תשואה מעל 10% _15" xfId="10050"/>
    <cellStyle name="6_Anafim_דיווחים נוספים_1_15" xfId="10045"/>
    <cellStyle name="6_Anafim_דיווחים נוספים_1_4.4." xfId="4575"/>
    <cellStyle name="6_Anafim_דיווחים נוספים_1_4.4. 2" xfId="4576"/>
    <cellStyle name="6_Anafim_דיווחים נוספים_1_4.4. 2_15" xfId="10052"/>
    <cellStyle name="6_Anafim_דיווחים נוספים_1_4.4. 2_דיווחים נוספים" xfId="4577"/>
    <cellStyle name="6_Anafim_דיווחים נוספים_1_4.4. 2_דיווחים נוספים_1" xfId="4578"/>
    <cellStyle name="6_Anafim_דיווחים נוספים_1_4.4. 2_דיווחים נוספים_1_15" xfId="10054"/>
    <cellStyle name="6_Anafim_דיווחים נוספים_1_4.4. 2_דיווחים נוספים_15" xfId="10053"/>
    <cellStyle name="6_Anafim_דיווחים נוספים_1_4.4. 2_דיווחים נוספים_פירוט אגח תשואה מעל 10% " xfId="4579"/>
    <cellStyle name="6_Anafim_דיווחים נוספים_1_4.4. 2_דיווחים נוספים_פירוט אגח תשואה מעל 10% _15" xfId="10055"/>
    <cellStyle name="6_Anafim_דיווחים נוספים_1_4.4. 2_פירוט אגח תשואה מעל 10% " xfId="4580"/>
    <cellStyle name="6_Anafim_דיווחים נוספים_1_4.4. 2_פירוט אגח תשואה מעל 10% _15" xfId="10056"/>
    <cellStyle name="6_Anafim_דיווחים נוספים_1_4.4._15" xfId="10051"/>
    <cellStyle name="6_Anafim_דיווחים נוספים_1_4.4._דיווחים נוספים" xfId="4581"/>
    <cellStyle name="6_Anafim_דיווחים נוספים_1_4.4._דיווחים נוספים_15" xfId="10057"/>
    <cellStyle name="6_Anafim_דיווחים נוספים_1_4.4._פירוט אגח תשואה מעל 10% " xfId="4582"/>
    <cellStyle name="6_Anafim_דיווחים נוספים_1_4.4._פירוט אגח תשואה מעל 10% _15" xfId="10058"/>
    <cellStyle name="6_Anafim_דיווחים נוספים_1_דיווחים נוספים" xfId="4583"/>
    <cellStyle name="6_Anafim_דיווחים נוספים_1_דיווחים נוספים 2" xfId="4584"/>
    <cellStyle name="6_Anafim_דיווחים נוספים_1_דיווחים נוספים 2_15" xfId="10060"/>
    <cellStyle name="6_Anafim_דיווחים נוספים_1_דיווחים נוספים 2_דיווחים נוספים" xfId="4585"/>
    <cellStyle name="6_Anafim_דיווחים נוספים_1_דיווחים נוספים 2_דיווחים נוספים_1" xfId="4586"/>
    <cellStyle name="6_Anafim_דיווחים נוספים_1_דיווחים נוספים 2_דיווחים נוספים_1_15" xfId="10062"/>
    <cellStyle name="6_Anafim_דיווחים נוספים_1_דיווחים נוספים 2_דיווחים נוספים_15" xfId="10061"/>
    <cellStyle name="6_Anafim_דיווחים נוספים_1_דיווחים נוספים 2_דיווחים נוספים_פירוט אגח תשואה מעל 10% " xfId="4587"/>
    <cellStyle name="6_Anafim_דיווחים נוספים_1_דיווחים נוספים 2_דיווחים נוספים_פירוט אגח תשואה מעל 10% _15" xfId="10063"/>
    <cellStyle name="6_Anafim_דיווחים נוספים_1_דיווחים נוספים 2_פירוט אגח תשואה מעל 10% " xfId="4588"/>
    <cellStyle name="6_Anafim_דיווחים נוספים_1_דיווחים נוספים 2_פירוט אגח תשואה מעל 10% _15" xfId="10064"/>
    <cellStyle name="6_Anafim_דיווחים נוספים_1_דיווחים נוספים_1" xfId="4589"/>
    <cellStyle name="6_Anafim_דיווחים נוספים_1_דיווחים נוספים_1_15" xfId="10065"/>
    <cellStyle name="6_Anafim_דיווחים נוספים_1_דיווחים נוספים_15" xfId="10059"/>
    <cellStyle name="6_Anafim_דיווחים נוספים_1_דיווחים נוספים_4.4." xfId="4590"/>
    <cellStyle name="6_Anafim_דיווחים נוספים_1_דיווחים נוספים_4.4. 2" xfId="4591"/>
    <cellStyle name="6_Anafim_דיווחים נוספים_1_דיווחים נוספים_4.4. 2_15" xfId="10067"/>
    <cellStyle name="6_Anafim_דיווחים נוספים_1_דיווחים נוספים_4.4. 2_דיווחים נוספים" xfId="4592"/>
    <cellStyle name="6_Anafim_דיווחים נוספים_1_דיווחים נוספים_4.4. 2_דיווחים נוספים_1" xfId="4593"/>
    <cellStyle name="6_Anafim_דיווחים נוספים_1_דיווחים נוספים_4.4. 2_דיווחים נוספים_1_15" xfId="10069"/>
    <cellStyle name="6_Anafim_דיווחים נוספים_1_דיווחים נוספים_4.4. 2_דיווחים נוספים_15" xfId="10068"/>
    <cellStyle name="6_Anafim_דיווחים נוספים_1_דיווחים נוספים_4.4. 2_דיווחים נוספים_פירוט אגח תשואה מעל 10% " xfId="4594"/>
    <cellStyle name="6_Anafim_דיווחים נוספים_1_דיווחים נוספים_4.4. 2_דיווחים נוספים_פירוט אגח תשואה מעל 10% _15" xfId="10070"/>
    <cellStyle name="6_Anafim_דיווחים נוספים_1_דיווחים נוספים_4.4. 2_פירוט אגח תשואה מעל 10% " xfId="4595"/>
    <cellStyle name="6_Anafim_דיווחים נוספים_1_דיווחים נוספים_4.4. 2_פירוט אגח תשואה מעל 10% _15" xfId="10071"/>
    <cellStyle name="6_Anafim_דיווחים נוספים_1_דיווחים נוספים_4.4._15" xfId="10066"/>
    <cellStyle name="6_Anafim_דיווחים נוספים_1_דיווחים נוספים_4.4._דיווחים נוספים" xfId="4596"/>
    <cellStyle name="6_Anafim_דיווחים נוספים_1_דיווחים נוספים_4.4._דיווחים נוספים_15" xfId="10072"/>
    <cellStyle name="6_Anafim_דיווחים נוספים_1_דיווחים נוספים_4.4._פירוט אגח תשואה מעל 10% " xfId="4597"/>
    <cellStyle name="6_Anafim_דיווחים נוספים_1_דיווחים נוספים_4.4._פירוט אגח תשואה מעל 10% _15" xfId="10073"/>
    <cellStyle name="6_Anafim_דיווחים נוספים_1_דיווחים נוספים_דיווחים נוספים" xfId="4598"/>
    <cellStyle name="6_Anafim_דיווחים נוספים_1_דיווחים נוספים_דיווחים נוספים_15" xfId="10074"/>
    <cellStyle name="6_Anafim_דיווחים נוספים_1_דיווחים נוספים_פירוט אגח תשואה מעל 10% " xfId="4599"/>
    <cellStyle name="6_Anafim_דיווחים נוספים_1_דיווחים נוספים_פירוט אגח תשואה מעל 10% _15" xfId="10075"/>
    <cellStyle name="6_Anafim_דיווחים נוספים_1_פירוט אגח תשואה מעל 10% " xfId="4600"/>
    <cellStyle name="6_Anafim_דיווחים נוספים_1_פירוט אגח תשואה מעל 10% _15" xfId="10076"/>
    <cellStyle name="6_Anafim_דיווחים נוספים_15" xfId="10039"/>
    <cellStyle name="6_Anafim_דיווחים נוספים_2" xfId="4601"/>
    <cellStyle name="6_Anafim_דיווחים נוספים_2 2" xfId="4602"/>
    <cellStyle name="6_Anafim_דיווחים נוספים_2 2_15" xfId="10078"/>
    <cellStyle name="6_Anafim_דיווחים נוספים_2 2_דיווחים נוספים" xfId="4603"/>
    <cellStyle name="6_Anafim_דיווחים נוספים_2 2_דיווחים נוספים_1" xfId="4604"/>
    <cellStyle name="6_Anafim_דיווחים נוספים_2 2_דיווחים נוספים_1_15" xfId="10080"/>
    <cellStyle name="6_Anafim_דיווחים נוספים_2 2_דיווחים נוספים_15" xfId="10079"/>
    <cellStyle name="6_Anafim_דיווחים נוספים_2 2_דיווחים נוספים_פירוט אגח תשואה מעל 10% " xfId="4605"/>
    <cellStyle name="6_Anafim_דיווחים נוספים_2 2_דיווחים נוספים_פירוט אגח תשואה מעל 10% _15" xfId="10081"/>
    <cellStyle name="6_Anafim_דיווחים נוספים_2 2_פירוט אגח תשואה מעל 10% " xfId="4606"/>
    <cellStyle name="6_Anafim_דיווחים נוספים_2 2_פירוט אגח תשואה מעל 10% _15" xfId="10082"/>
    <cellStyle name="6_Anafim_דיווחים נוספים_2_15" xfId="10077"/>
    <cellStyle name="6_Anafim_דיווחים נוספים_2_4.4." xfId="4607"/>
    <cellStyle name="6_Anafim_דיווחים נוספים_2_4.4. 2" xfId="4608"/>
    <cellStyle name="6_Anafim_דיווחים נוספים_2_4.4. 2_15" xfId="10084"/>
    <cellStyle name="6_Anafim_דיווחים נוספים_2_4.4. 2_דיווחים נוספים" xfId="4609"/>
    <cellStyle name="6_Anafim_דיווחים נוספים_2_4.4. 2_דיווחים נוספים_1" xfId="4610"/>
    <cellStyle name="6_Anafim_דיווחים נוספים_2_4.4. 2_דיווחים נוספים_1_15" xfId="10086"/>
    <cellStyle name="6_Anafim_דיווחים נוספים_2_4.4. 2_דיווחים נוספים_15" xfId="10085"/>
    <cellStyle name="6_Anafim_דיווחים נוספים_2_4.4. 2_דיווחים נוספים_פירוט אגח תשואה מעל 10% " xfId="4611"/>
    <cellStyle name="6_Anafim_דיווחים נוספים_2_4.4. 2_דיווחים נוספים_פירוט אגח תשואה מעל 10% _15" xfId="10087"/>
    <cellStyle name="6_Anafim_דיווחים נוספים_2_4.4. 2_פירוט אגח תשואה מעל 10% " xfId="4612"/>
    <cellStyle name="6_Anafim_דיווחים נוספים_2_4.4. 2_פירוט אגח תשואה מעל 10% _15" xfId="10088"/>
    <cellStyle name="6_Anafim_דיווחים נוספים_2_4.4._15" xfId="10083"/>
    <cellStyle name="6_Anafim_דיווחים נוספים_2_4.4._דיווחים נוספים" xfId="4613"/>
    <cellStyle name="6_Anafim_דיווחים נוספים_2_4.4._דיווחים נוספים_15" xfId="10089"/>
    <cellStyle name="6_Anafim_דיווחים נוספים_2_4.4._פירוט אגח תשואה מעל 10% " xfId="4614"/>
    <cellStyle name="6_Anafim_דיווחים נוספים_2_4.4._פירוט אגח תשואה מעל 10% _15" xfId="10090"/>
    <cellStyle name="6_Anafim_דיווחים נוספים_2_דיווחים נוספים" xfId="4615"/>
    <cellStyle name="6_Anafim_דיווחים נוספים_2_דיווחים נוספים_15" xfId="10091"/>
    <cellStyle name="6_Anafim_דיווחים נוספים_2_פירוט אגח תשואה מעל 10% " xfId="4616"/>
    <cellStyle name="6_Anafim_דיווחים נוספים_2_פירוט אגח תשואה מעל 10% _15" xfId="10092"/>
    <cellStyle name="6_Anafim_דיווחים נוספים_3" xfId="4617"/>
    <cellStyle name="6_Anafim_דיווחים נוספים_3_15" xfId="10093"/>
    <cellStyle name="6_Anafim_דיווחים נוספים_4.4." xfId="4618"/>
    <cellStyle name="6_Anafim_דיווחים נוספים_4.4. 2" xfId="4619"/>
    <cellStyle name="6_Anafim_דיווחים נוספים_4.4. 2_15" xfId="10095"/>
    <cellStyle name="6_Anafim_דיווחים נוספים_4.4. 2_דיווחים נוספים" xfId="4620"/>
    <cellStyle name="6_Anafim_דיווחים נוספים_4.4. 2_דיווחים נוספים_1" xfId="4621"/>
    <cellStyle name="6_Anafim_דיווחים נוספים_4.4. 2_דיווחים נוספים_1_15" xfId="10097"/>
    <cellStyle name="6_Anafim_דיווחים נוספים_4.4. 2_דיווחים נוספים_15" xfId="10096"/>
    <cellStyle name="6_Anafim_דיווחים נוספים_4.4. 2_דיווחים נוספים_פירוט אגח תשואה מעל 10% " xfId="4622"/>
    <cellStyle name="6_Anafim_דיווחים נוספים_4.4. 2_דיווחים נוספים_פירוט אגח תשואה מעל 10% _15" xfId="10098"/>
    <cellStyle name="6_Anafim_דיווחים נוספים_4.4. 2_פירוט אגח תשואה מעל 10% " xfId="4623"/>
    <cellStyle name="6_Anafim_דיווחים נוספים_4.4. 2_פירוט אגח תשואה מעל 10% _15" xfId="10099"/>
    <cellStyle name="6_Anafim_דיווחים נוספים_4.4._15" xfId="10094"/>
    <cellStyle name="6_Anafim_דיווחים נוספים_4.4._דיווחים נוספים" xfId="4624"/>
    <cellStyle name="6_Anafim_דיווחים נוספים_4.4._דיווחים נוספים_15" xfId="10100"/>
    <cellStyle name="6_Anafim_דיווחים נוספים_4.4._פירוט אגח תשואה מעל 10% " xfId="4625"/>
    <cellStyle name="6_Anafim_דיווחים נוספים_4.4._פירוט אגח תשואה מעל 10% _15" xfId="10101"/>
    <cellStyle name="6_Anafim_דיווחים נוספים_דיווחים נוספים" xfId="4626"/>
    <cellStyle name="6_Anafim_דיווחים נוספים_דיווחים נוספים 2" xfId="4627"/>
    <cellStyle name="6_Anafim_דיווחים נוספים_דיווחים נוספים 2_15" xfId="10103"/>
    <cellStyle name="6_Anafim_דיווחים נוספים_דיווחים נוספים 2_דיווחים נוספים" xfId="4628"/>
    <cellStyle name="6_Anafim_דיווחים נוספים_דיווחים נוספים 2_דיווחים נוספים_1" xfId="4629"/>
    <cellStyle name="6_Anafim_דיווחים נוספים_דיווחים נוספים 2_דיווחים נוספים_1_15" xfId="10105"/>
    <cellStyle name="6_Anafim_דיווחים נוספים_דיווחים נוספים 2_דיווחים נוספים_15" xfId="10104"/>
    <cellStyle name="6_Anafim_דיווחים נוספים_דיווחים נוספים 2_דיווחים נוספים_פירוט אגח תשואה מעל 10% " xfId="4630"/>
    <cellStyle name="6_Anafim_דיווחים נוספים_דיווחים נוספים 2_דיווחים נוספים_פירוט אגח תשואה מעל 10% _15" xfId="10106"/>
    <cellStyle name="6_Anafim_דיווחים נוספים_דיווחים נוספים 2_פירוט אגח תשואה מעל 10% " xfId="4631"/>
    <cellStyle name="6_Anafim_דיווחים נוספים_דיווחים נוספים 2_פירוט אגח תשואה מעל 10% _15" xfId="10107"/>
    <cellStyle name="6_Anafim_דיווחים נוספים_דיווחים נוספים_1" xfId="4632"/>
    <cellStyle name="6_Anafim_דיווחים נוספים_דיווחים נוספים_1_15" xfId="10108"/>
    <cellStyle name="6_Anafim_דיווחים נוספים_דיווחים נוספים_15" xfId="10102"/>
    <cellStyle name="6_Anafim_דיווחים נוספים_דיווחים נוספים_4.4." xfId="4633"/>
    <cellStyle name="6_Anafim_דיווחים נוספים_דיווחים נוספים_4.4. 2" xfId="4634"/>
    <cellStyle name="6_Anafim_דיווחים נוספים_דיווחים נוספים_4.4. 2_15" xfId="10110"/>
    <cellStyle name="6_Anafim_דיווחים נוספים_דיווחים נוספים_4.4. 2_דיווחים נוספים" xfId="4635"/>
    <cellStyle name="6_Anafim_דיווחים נוספים_דיווחים נוספים_4.4. 2_דיווחים נוספים_1" xfId="4636"/>
    <cellStyle name="6_Anafim_דיווחים נוספים_דיווחים נוספים_4.4. 2_דיווחים נוספים_1_15" xfId="10112"/>
    <cellStyle name="6_Anafim_דיווחים נוספים_דיווחים נוספים_4.4. 2_דיווחים נוספים_15" xfId="10111"/>
    <cellStyle name="6_Anafim_דיווחים נוספים_דיווחים נוספים_4.4. 2_דיווחים נוספים_פירוט אגח תשואה מעל 10% " xfId="4637"/>
    <cellStyle name="6_Anafim_דיווחים נוספים_דיווחים נוספים_4.4. 2_דיווחים נוספים_פירוט אגח תשואה מעל 10% _15" xfId="10113"/>
    <cellStyle name="6_Anafim_דיווחים נוספים_דיווחים נוספים_4.4. 2_פירוט אגח תשואה מעל 10% " xfId="4638"/>
    <cellStyle name="6_Anafim_דיווחים נוספים_דיווחים נוספים_4.4. 2_פירוט אגח תשואה מעל 10% _15" xfId="10114"/>
    <cellStyle name="6_Anafim_דיווחים נוספים_דיווחים נוספים_4.4._15" xfId="10109"/>
    <cellStyle name="6_Anafim_דיווחים נוספים_דיווחים נוספים_4.4._דיווחים נוספים" xfId="4639"/>
    <cellStyle name="6_Anafim_דיווחים נוספים_דיווחים נוספים_4.4._דיווחים נוספים_15" xfId="10115"/>
    <cellStyle name="6_Anafim_דיווחים נוספים_דיווחים נוספים_4.4._פירוט אגח תשואה מעל 10% " xfId="4640"/>
    <cellStyle name="6_Anafim_דיווחים נוספים_דיווחים נוספים_4.4._פירוט אגח תשואה מעל 10% _15" xfId="10116"/>
    <cellStyle name="6_Anafim_דיווחים נוספים_דיווחים נוספים_דיווחים נוספים" xfId="4641"/>
    <cellStyle name="6_Anafim_דיווחים נוספים_דיווחים נוספים_דיווחים נוספים_15" xfId="10117"/>
    <cellStyle name="6_Anafim_דיווחים נוספים_דיווחים נוספים_פירוט אגח תשואה מעל 10% " xfId="4642"/>
    <cellStyle name="6_Anafim_דיווחים נוספים_דיווחים נוספים_פירוט אגח תשואה מעל 10% _15" xfId="10118"/>
    <cellStyle name="6_Anafim_דיווחים נוספים_פירוט אגח תשואה מעל 10% " xfId="4643"/>
    <cellStyle name="6_Anafim_דיווחים נוספים_פירוט אגח תשואה מעל 10% _15" xfId="10119"/>
    <cellStyle name="6_Anafim_הערות" xfId="4644"/>
    <cellStyle name="6_Anafim_הערות 2" xfId="4645"/>
    <cellStyle name="6_Anafim_הערות 2_15" xfId="10121"/>
    <cellStyle name="6_Anafim_הערות 2_דיווחים נוספים" xfId="4646"/>
    <cellStyle name="6_Anafim_הערות 2_דיווחים נוספים_1" xfId="4647"/>
    <cellStyle name="6_Anafim_הערות 2_דיווחים נוספים_1_15" xfId="10123"/>
    <cellStyle name="6_Anafim_הערות 2_דיווחים נוספים_15" xfId="10122"/>
    <cellStyle name="6_Anafim_הערות 2_דיווחים נוספים_פירוט אגח תשואה מעל 10% " xfId="4648"/>
    <cellStyle name="6_Anafim_הערות 2_דיווחים נוספים_פירוט אגח תשואה מעל 10% _15" xfId="10124"/>
    <cellStyle name="6_Anafim_הערות 2_פירוט אגח תשואה מעל 10% " xfId="4649"/>
    <cellStyle name="6_Anafim_הערות 2_פירוט אגח תשואה מעל 10% _15" xfId="10125"/>
    <cellStyle name="6_Anafim_הערות_15" xfId="10120"/>
    <cellStyle name="6_Anafim_הערות_4.4." xfId="4650"/>
    <cellStyle name="6_Anafim_הערות_4.4. 2" xfId="4651"/>
    <cellStyle name="6_Anafim_הערות_4.4. 2_15" xfId="10127"/>
    <cellStyle name="6_Anafim_הערות_4.4. 2_דיווחים נוספים" xfId="4652"/>
    <cellStyle name="6_Anafim_הערות_4.4. 2_דיווחים נוספים_1" xfId="4653"/>
    <cellStyle name="6_Anafim_הערות_4.4. 2_דיווחים נוספים_1_15" xfId="10129"/>
    <cellStyle name="6_Anafim_הערות_4.4. 2_דיווחים נוספים_15" xfId="10128"/>
    <cellStyle name="6_Anafim_הערות_4.4. 2_דיווחים נוספים_פירוט אגח תשואה מעל 10% " xfId="4654"/>
    <cellStyle name="6_Anafim_הערות_4.4. 2_דיווחים נוספים_פירוט אגח תשואה מעל 10% _15" xfId="10130"/>
    <cellStyle name="6_Anafim_הערות_4.4. 2_פירוט אגח תשואה מעל 10% " xfId="4655"/>
    <cellStyle name="6_Anafim_הערות_4.4. 2_פירוט אגח תשואה מעל 10% _15" xfId="10131"/>
    <cellStyle name="6_Anafim_הערות_4.4._15" xfId="10126"/>
    <cellStyle name="6_Anafim_הערות_4.4._דיווחים נוספים" xfId="4656"/>
    <cellStyle name="6_Anafim_הערות_4.4._דיווחים נוספים_15" xfId="10132"/>
    <cellStyle name="6_Anafim_הערות_4.4._פירוט אגח תשואה מעל 10% " xfId="4657"/>
    <cellStyle name="6_Anafim_הערות_4.4._פירוט אגח תשואה מעל 10% _15" xfId="10133"/>
    <cellStyle name="6_Anafim_הערות_דיווחים נוספים" xfId="4658"/>
    <cellStyle name="6_Anafim_הערות_דיווחים נוספים_1" xfId="4659"/>
    <cellStyle name="6_Anafim_הערות_דיווחים נוספים_1_15" xfId="10135"/>
    <cellStyle name="6_Anafim_הערות_דיווחים נוספים_15" xfId="10134"/>
    <cellStyle name="6_Anafim_הערות_דיווחים נוספים_פירוט אגח תשואה מעל 10% " xfId="4660"/>
    <cellStyle name="6_Anafim_הערות_דיווחים נוספים_פירוט אגח תשואה מעל 10% _15" xfId="10136"/>
    <cellStyle name="6_Anafim_הערות_פירוט אגח תשואה מעל 10% " xfId="4661"/>
    <cellStyle name="6_Anafim_הערות_פירוט אגח תשואה מעל 10% _15" xfId="10137"/>
    <cellStyle name="6_Anafim_יתרת מסגרות אשראי לניצול " xfId="4662"/>
    <cellStyle name="6_Anafim_יתרת מסגרות אשראי לניצול  2" xfId="4663"/>
    <cellStyle name="6_Anafim_יתרת מסגרות אשראי לניצול  2_15" xfId="10139"/>
    <cellStyle name="6_Anafim_יתרת מסגרות אשראי לניצול  2_דיווחים נוספים" xfId="4664"/>
    <cellStyle name="6_Anafim_יתרת מסגרות אשראי לניצול  2_דיווחים נוספים_1" xfId="4665"/>
    <cellStyle name="6_Anafim_יתרת מסגרות אשראי לניצול  2_דיווחים נוספים_1_15" xfId="10141"/>
    <cellStyle name="6_Anafim_יתרת מסגרות אשראי לניצול  2_דיווחים נוספים_15" xfId="10140"/>
    <cellStyle name="6_Anafim_יתרת מסגרות אשראי לניצול  2_דיווחים נוספים_פירוט אגח תשואה מעל 10% " xfId="4666"/>
    <cellStyle name="6_Anafim_יתרת מסגרות אשראי לניצול  2_דיווחים נוספים_פירוט אגח תשואה מעל 10% _15" xfId="10142"/>
    <cellStyle name="6_Anafim_יתרת מסגרות אשראי לניצול  2_פירוט אגח תשואה מעל 10% " xfId="4667"/>
    <cellStyle name="6_Anafim_יתרת מסגרות אשראי לניצול  2_פירוט אגח תשואה מעל 10% _15" xfId="10143"/>
    <cellStyle name="6_Anafim_יתרת מסגרות אשראי לניצול _15" xfId="10138"/>
    <cellStyle name="6_Anafim_יתרת מסגרות אשראי לניצול _4.4." xfId="4668"/>
    <cellStyle name="6_Anafim_יתרת מסגרות אשראי לניצול _4.4. 2" xfId="4669"/>
    <cellStyle name="6_Anafim_יתרת מסגרות אשראי לניצול _4.4. 2_15" xfId="10145"/>
    <cellStyle name="6_Anafim_יתרת מסגרות אשראי לניצול _4.4. 2_דיווחים נוספים" xfId="4670"/>
    <cellStyle name="6_Anafim_יתרת מסגרות אשראי לניצול _4.4. 2_דיווחים נוספים_1" xfId="4671"/>
    <cellStyle name="6_Anafim_יתרת מסגרות אשראי לניצול _4.4. 2_דיווחים נוספים_1_15" xfId="10147"/>
    <cellStyle name="6_Anafim_יתרת מסגרות אשראי לניצול _4.4. 2_דיווחים נוספים_15" xfId="10146"/>
    <cellStyle name="6_Anafim_יתרת מסגרות אשראי לניצול _4.4. 2_דיווחים נוספים_פירוט אגח תשואה מעל 10% " xfId="4672"/>
    <cellStyle name="6_Anafim_יתרת מסגרות אשראי לניצול _4.4. 2_דיווחים נוספים_פירוט אגח תשואה מעל 10% _15" xfId="10148"/>
    <cellStyle name="6_Anafim_יתרת מסגרות אשראי לניצול _4.4. 2_פירוט אגח תשואה מעל 10% " xfId="4673"/>
    <cellStyle name="6_Anafim_יתרת מסגרות אשראי לניצול _4.4. 2_פירוט אגח תשואה מעל 10% _15" xfId="10149"/>
    <cellStyle name="6_Anafim_יתרת מסגרות אשראי לניצול _4.4._15" xfId="10144"/>
    <cellStyle name="6_Anafim_יתרת מסגרות אשראי לניצול _4.4._דיווחים נוספים" xfId="4674"/>
    <cellStyle name="6_Anafim_יתרת מסגרות אשראי לניצול _4.4._דיווחים נוספים_15" xfId="10150"/>
    <cellStyle name="6_Anafim_יתרת מסגרות אשראי לניצול _4.4._פירוט אגח תשואה מעל 10% " xfId="4675"/>
    <cellStyle name="6_Anafim_יתרת מסגרות אשראי לניצול _4.4._פירוט אגח תשואה מעל 10% _15" xfId="10151"/>
    <cellStyle name="6_Anafim_יתרת מסגרות אשראי לניצול _דיווחים נוספים" xfId="4676"/>
    <cellStyle name="6_Anafim_יתרת מסגרות אשראי לניצול _דיווחים נוספים_1" xfId="4677"/>
    <cellStyle name="6_Anafim_יתרת מסגרות אשראי לניצול _דיווחים נוספים_1_15" xfId="10153"/>
    <cellStyle name="6_Anafim_יתרת מסגרות אשראי לניצול _דיווחים נוספים_15" xfId="10152"/>
    <cellStyle name="6_Anafim_יתרת מסגרות אשראי לניצול _דיווחים נוספים_פירוט אגח תשואה מעל 10% " xfId="4678"/>
    <cellStyle name="6_Anafim_יתרת מסגרות אשראי לניצול _דיווחים נוספים_פירוט אגח תשואה מעל 10% _15" xfId="10154"/>
    <cellStyle name="6_Anafim_יתרת מסגרות אשראי לניצול _פירוט אגח תשואה מעל 10% " xfId="4679"/>
    <cellStyle name="6_Anafim_יתרת מסגרות אשראי לניצול _פירוט אגח תשואה מעל 10% _15" xfId="10155"/>
    <cellStyle name="6_Anafim_עסקאות שאושרו וטרם בוצעו  " xfId="4680"/>
    <cellStyle name="6_Anafim_עסקאות שאושרו וטרם בוצעו   2" xfId="4681"/>
    <cellStyle name="6_Anafim_עסקאות שאושרו וטרם בוצעו   2_15" xfId="10157"/>
    <cellStyle name="6_Anafim_עסקאות שאושרו וטרם בוצעו   2_דיווחים נוספים" xfId="4682"/>
    <cellStyle name="6_Anafim_עסקאות שאושרו וטרם בוצעו   2_דיווחים נוספים_1" xfId="4683"/>
    <cellStyle name="6_Anafim_עסקאות שאושרו וטרם בוצעו   2_דיווחים נוספים_1_15" xfId="10159"/>
    <cellStyle name="6_Anafim_עסקאות שאושרו וטרם בוצעו   2_דיווחים נוספים_15" xfId="10158"/>
    <cellStyle name="6_Anafim_עסקאות שאושרו וטרם בוצעו   2_דיווחים נוספים_פירוט אגח תשואה מעל 10% " xfId="4684"/>
    <cellStyle name="6_Anafim_עסקאות שאושרו וטרם בוצעו   2_דיווחים נוספים_פירוט אגח תשואה מעל 10% _15" xfId="10160"/>
    <cellStyle name="6_Anafim_עסקאות שאושרו וטרם בוצעו   2_פירוט אגח תשואה מעל 10% " xfId="4685"/>
    <cellStyle name="6_Anafim_עסקאות שאושרו וטרם בוצעו   2_פירוט אגח תשואה מעל 10% _15" xfId="10161"/>
    <cellStyle name="6_Anafim_עסקאות שאושרו וטרם בוצעו  _1" xfId="4686"/>
    <cellStyle name="6_Anafim_עסקאות שאושרו וטרם בוצעו  _1 2" xfId="4687"/>
    <cellStyle name="6_Anafim_עסקאות שאושרו וטרם בוצעו  _1 2_15" xfId="10163"/>
    <cellStyle name="6_Anafim_עסקאות שאושרו וטרם בוצעו  _1 2_דיווחים נוספים" xfId="4688"/>
    <cellStyle name="6_Anafim_עסקאות שאושרו וטרם בוצעו  _1 2_דיווחים נוספים_1" xfId="4689"/>
    <cellStyle name="6_Anafim_עסקאות שאושרו וטרם בוצעו  _1 2_דיווחים נוספים_1_15" xfId="10165"/>
    <cellStyle name="6_Anafim_עסקאות שאושרו וטרם בוצעו  _1 2_דיווחים נוספים_15" xfId="10164"/>
    <cellStyle name="6_Anafim_עסקאות שאושרו וטרם בוצעו  _1 2_דיווחים נוספים_פירוט אגח תשואה מעל 10% " xfId="4690"/>
    <cellStyle name="6_Anafim_עסקאות שאושרו וטרם בוצעו  _1 2_דיווחים נוספים_פירוט אגח תשואה מעל 10% _15" xfId="10166"/>
    <cellStyle name="6_Anafim_עסקאות שאושרו וטרם בוצעו  _1 2_פירוט אגח תשואה מעל 10% " xfId="4691"/>
    <cellStyle name="6_Anafim_עסקאות שאושרו וטרם בוצעו  _1 2_פירוט אגח תשואה מעל 10% _15" xfId="10167"/>
    <cellStyle name="6_Anafim_עסקאות שאושרו וטרם בוצעו  _1_15" xfId="10162"/>
    <cellStyle name="6_Anafim_עסקאות שאושרו וטרם בוצעו  _1_דיווחים נוספים" xfId="4692"/>
    <cellStyle name="6_Anafim_עסקאות שאושרו וטרם בוצעו  _1_דיווחים נוספים_15" xfId="10168"/>
    <cellStyle name="6_Anafim_עסקאות שאושרו וטרם בוצעו  _1_פירוט אגח תשואה מעל 10% " xfId="4693"/>
    <cellStyle name="6_Anafim_עסקאות שאושרו וטרם בוצעו  _1_פירוט אגח תשואה מעל 10% _15" xfId="10169"/>
    <cellStyle name="6_Anafim_עסקאות שאושרו וטרם בוצעו  _15" xfId="10156"/>
    <cellStyle name="6_Anafim_עסקאות שאושרו וטרם בוצעו  _4.4." xfId="4694"/>
    <cellStyle name="6_Anafim_עסקאות שאושרו וטרם בוצעו  _4.4. 2" xfId="4695"/>
    <cellStyle name="6_Anafim_עסקאות שאושרו וטרם בוצעו  _4.4. 2_15" xfId="10171"/>
    <cellStyle name="6_Anafim_עסקאות שאושרו וטרם בוצעו  _4.4. 2_דיווחים נוספים" xfId="4696"/>
    <cellStyle name="6_Anafim_עסקאות שאושרו וטרם בוצעו  _4.4. 2_דיווחים נוספים_1" xfId="4697"/>
    <cellStyle name="6_Anafim_עסקאות שאושרו וטרם בוצעו  _4.4. 2_דיווחים נוספים_1_15" xfId="10173"/>
    <cellStyle name="6_Anafim_עסקאות שאושרו וטרם בוצעו  _4.4. 2_דיווחים נוספים_15" xfId="10172"/>
    <cellStyle name="6_Anafim_עסקאות שאושרו וטרם בוצעו  _4.4. 2_דיווחים נוספים_פירוט אגח תשואה מעל 10% " xfId="4698"/>
    <cellStyle name="6_Anafim_עסקאות שאושרו וטרם בוצעו  _4.4. 2_דיווחים נוספים_פירוט אגח תשואה מעל 10% _15" xfId="10174"/>
    <cellStyle name="6_Anafim_עסקאות שאושרו וטרם בוצעו  _4.4. 2_פירוט אגח תשואה מעל 10% " xfId="4699"/>
    <cellStyle name="6_Anafim_עסקאות שאושרו וטרם בוצעו  _4.4. 2_פירוט אגח תשואה מעל 10% _15" xfId="10175"/>
    <cellStyle name="6_Anafim_עסקאות שאושרו וטרם בוצעו  _4.4._15" xfId="10170"/>
    <cellStyle name="6_Anafim_עסקאות שאושרו וטרם בוצעו  _4.4._דיווחים נוספים" xfId="4700"/>
    <cellStyle name="6_Anafim_עסקאות שאושרו וטרם בוצעו  _4.4._דיווחים נוספים_15" xfId="10176"/>
    <cellStyle name="6_Anafim_עסקאות שאושרו וטרם בוצעו  _4.4._פירוט אגח תשואה מעל 10% " xfId="4701"/>
    <cellStyle name="6_Anafim_עסקאות שאושרו וטרם בוצעו  _4.4._פירוט אגח תשואה מעל 10% _15" xfId="10177"/>
    <cellStyle name="6_Anafim_עסקאות שאושרו וטרם בוצעו  _דיווחים נוספים" xfId="4702"/>
    <cellStyle name="6_Anafim_עסקאות שאושרו וטרם בוצעו  _דיווחים נוספים_1" xfId="4703"/>
    <cellStyle name="6_Anafim_עסקאות שאושרו וטרם בוצעו  _דיווחים נוספים_1_15" xfId="10179"/>
    <cellStyle name="6_Anafim_עסקאות שאושרו וטרם בוצעו  _דיווחים נוספים_15" xfId="10178"/>
    <cellStyle name="6_Anafim_עסקאות שאושרו וטרם בוצעו  _דיווחים נוספים_פירוט אגח תשואה מעל 10% " xfId="4704"/>
    <cellStyle name="6_Anafim_עסקאות שאושרו וטרם בוצעו  _דיווחים נוספים_פירוט אגח תשואה מעל 10% _15" xfId="10180"/>
    <cellStyle name="6_Anafim_עסקאות שאושרו וטרם בוצעו  _פירוט אגח תשואה מעל 10% " xfId="4705"/>
    <cellStyle name="6_Anafim_עסקאות שאושרו וטרם בוצעו  _פירוט אגח תשואה מעל 10% _15" xfId="10181"/>
    <cellStyle name="6_Anafim_פירוט אגח תשואה מעל 10% " xfId="4706"/>
    <cellStyle name="6_Anafim_פירוט אגח תשואה מעל 10%  2" xfId="4707"/>
    <cellStyle name="6_Anafim_פירוט אגח תשואה מעל 10%  2_15" xfId="10183"/>
    <cellStyle name="6_Anafim_פירוט אגח תשואה מעל 10%  2_דיווחים נוספים" xfId="4708"/>
    <cellStyle name="6_Anafim_פירוט אגח תשואה מעל 10%  2_דיווחים נוספים_1" xfId="4709"/>
    <cellStyle name="6_Anafim_פירוט אגח תשואה מעל 10%  2_דיווחים נוספים_1_15" xfId="10185"/>
    <cellStyle name="6_Anafim_פירוט אגח תשואה מעל 10%  2_דיווחים נוספים_15" xfId="10184"/>
    <cellStyle name="6_Anafim_פירוט אגח תשואה מעל 10%  2_דיווחים נוספים_פירוט אגח תשואה מעל 10% " xfId="4710"/>
    <cellStyle name="6_Anafim_פירוט אגח תשואה מעל 10%  2_דיווחים נוספים_פירוט אגח תשואה מעל 10% _15" xfId="10186"/>
    <cellStyle name="6_Anafim_פירוט אגח תשואה מעל 10%  2_פירוט אגח תשואה מעל 10% " xfId="4711"/>
    <cellStyle name="6_Anafim_פירוט אגח תשואה מעל 10%  2_פירוט אגח תשואה מעל 10% _15" xfId="10187"/>
    <cellStyle name="6_Anafim_פירוט אגח תשואה מעל 10% _1" xfId="4712"/>
    <cellStyle name="6_Anafim_פירוט אגח תשואה מעל 10% _1_15" xfId="10188"/>
    <cellStyle name="6_Anafim_פירוט אגח תשואה מעל 10% _15" xfId="10182"/>
    <cellStyle name="6_Anafim_פירוט אגח תשואה מעל 10% _2" xfId="4713"/>
    <cellStyle name="6_Anafim_פירוט אגח תשואה מעל 10% _2_15" xfId="10189"/>
    <cellStyle name="6_Anafim_פירוט אגח תשואה מעל 10% _4.4." xfId="4714"/>
    <cellStyle name="6_Anafim_פירוט אגח תשואה מעל 10% _4.4. 2" xfId="4715"/>
    <cellStyle name="6_Anafim_פירוט אגח תשואה מעל 10% _4.4. 2_15" xfId="10191"/>
    <cellStyle name="6_Anafim_פירוט אגח תשואה מעל 10% _4.4. 2_דיווחים נוספים" xfId="4716"/>
    <cellStyle name="6_Anafim_פירוט אגח תשואה מעל 10% _4.4. 2_דיווחים נוספים_1" xfId="4717"/>
    <cellStyle name="6_Anafim_פירוט אגח תשואה מעל 10% _4.4. 2_דיווחים נוספים_1_15" xfId="10193"/>
    <cellStyle name="6_Anafim_פירוט אגח תשואה מעל 10% _4.4. 2_דיווחים נוספים_1_פירוט אגח תשואה מעל 10% " xfId="4718"/>
    <cellStyle name="6_Anafim_פירוט אגח תשואה מעל 10% _4.4. 2_דיווחים נוספים_1_פירוט אגח תשואה מעל 10% _15" xfId="10194"/>
    <cellStyle name="6_Anafim_פירוט אגח תשואה מעל 10% _4.4. 2_דיווחים נוספים_15" xfId="10192"/>
    <cellStyle name="6_Anafim_פירוט אגח תשואה מעל 10% _4.4. 2_דיווחים נוספים_פירוט אגח תשואה מעל 10% " xfId="4719"/>
    <cellStyle name="6_Anafim_פירוט אגח תשואה מעל 10% _4.4. 2_דיווחים נוספים_פירוט אגח תשואה מעל 10% _15" xfId="10195"/>
    <cellStyle name="6_Anafim_פירוט אגח תשואה מעל 10% _4.4. 2_פירוט אגח תשואה מעל 10% " xfId="4720"/>
    <cellStyle name="6_Anafim_פירוט אגח תשואה מעל 10% _4.4. 2_פירוט אגח תשואה מעל 10% _1" xfId="4721"/>
    <cellStyle name="6_Anafim_פירוט אגח תשואה מעל 10% _4.4. 2_פירוט אגח תשואה מעל 10% _1_15" xfId="10197"/>
    <cellStyle name="6_Anafim_פירוט אגח תשואה מעל 10% _4.4. 2_פירוט אגח תשואה מעל 10% _15" xfId="10196"/>
    <cellStyle name="6_Anafim_פירוט אגח תשואה מעל 10% _4.4. 2_פירוט אגח תשואה מעל 10% _פירוט אגח תשואה מעל 10% " xfId="4722"/>
    <cellStyle name="6_Anafim_פירוט אגח תשואה מעל 10% _4.4. 2_פירוט אגח תשואה מעל 10% _פירוט אגח תשואה מעל 10% _15" xfId="10198"/>
    <cellStyle name="6_Anafim_פירוט אגח תשואה מעל 10% _4.4._15" xfId="10190"/>
    <cellStyle name="6_Anafim_פירוט אגח תשואה מעל 10% _4.4._דיווחים נוספים" xfId="4723"/>
    <cellStyle name="6_Anafim_פירוט אגח תשואה מעל 10% _4.4._דיווחים נוספים_15" xfId="10199"/>
    <cellStyle name="6_Anafim_פירוט אגח תשואה מעל 10% _4.4._דיווחים נוספים_פירוט אגח תשואה מעל 10% " xfId="4724"/>
    <cellStyle name="6_Anafim_פירוט אגח תשואה מעל 10% _4.4._דיווחים נוספים_פירוט אגח תשואה מעל 10% _15" xfId="10200"/>
    <cellStyle name="6_Anafim_פירוט אגח תשואה מעל 10% _4.4._פירוט אגח תשואה מעל 10% " xfId="4725"/>
    <cellStyle name="6_Anafim_פירוט אגח תשואה מעל 10% _4.4._פירוט אגח תשואה מעל 10% _1" xfId="4726"/>
    <cellStyle name="6_Anafim_פירוט אגח תשואה מעל 10% _4.4._פירוט אגח תשואה מעל 10% _1_15" xfId="10202"/>
    <cellStyle name="6_Anafim_פירוט אגח תשואה מעל 10% _4.4._פירוט אגח תשואה מעל 10% _15" xfId="10201"/>
    <cellStyle name="6_Anafim_פירוט אגח תשואה מעל 10% _4.4._פירוט אגח תשואה מעל 10% _פירוט אגח תשואה מעל 10% " xfId="4727"/>
    <cellStyle name="6_Anafim_פירוט אגח תשואה מעל 10% _4.4._פירוט אגח תשואה מעל 10% _פירוט אגח תשואה מעל 10% _15" xfId="10203"/>
    <cellStyle name="6_Anafim_פירוט אגח תשואה מעל 10% _דיווחים נוספים" xfId="4728"/>
    <cellStyle name="6_Anafim_פירוט אגח תשואה מעל 10% _דיווחים נוספים_1" xfId="4729"/>
    <cellStyle name="6_Anafim_פירוט אגח תשואה מעל 10% _דיווחים נוספים_1_15" xfId="10205"/>
    <cellStyle name="6_Anafim_פירוט אגח תשואה מעל 10% _דיווחים נוספים_1_פירוט אגח תשואה מעל 10% " xfId="4730"/>
    <cellStyle name="6_Anafim_פירוט אגח תשואה מעל 10% _דיווחים נוספים_1_פירוט אגח תשואה מעל 10% _15" xfId="10206"/>
    <cellStyle name="6_Anafim_פירוט אגח תשואה מעל 10% _דיווחים נוספים_15" xfId="10204"/>
    <cellStyle name="6_Anafim_פירוט אגח תשואה מעל 10% _דיווחים נוספים_פירוט אגח תשואה מעל 10% " xfId="4731"/>
    <cellStyle name="6_Anafim_פירוט אגח תשואה מעל 10% _דיווחים נוספים_פירוט אגח תשואה מעל 10% _15" xfId="10207"/>
    <cellStyle name="6_Anafim_פירוט אגח תשואה מעל 10% _פירוט אגח תשואה מעל 10% " xfId="4732"/>
    <cellStyle name="6_Anafim_פירוט אגח תשואה מעל 10% _פירוט אגח תשואה מעל 10% _1" xfId="4733"/>
    <cellStyle name="6_Anafim_פירוט אגח תשואה מעל 10% _פירוט אגח תשואה מעל 10% _1_15" xfId="10209"/>
    <cellStyle name="6_Anafim_פירוט אגח תשואה מעל 10% _פירוט אגח תשואה מעל 10% _15" xfId="10208"/>
    <cellStyle name="6_אחזקות בעלי ענין -DATA - ערכים" xfId="14719"/>
    <cellStyle name="6_דיווחים נוספים" xfId="4734"/>
    <cellStyle name="6_דיווחים נוספים 2" xfId="4735"/>
    <cellStyle name="6_דיווחים נוספים 2_15" xfId="10211"/>
    <cellStyle name="6_דיווחים נוספים 2_דיווחים נוספים" xfId="4736"/>
    <cellStyle name="6_דיווחים נוספים 2_דיווחים נוספים_1" xfId="4737"/>
    <cellStyle name="6_דיווחים נוספים 2_דיווחים נוספים_1_15" xfId="10213"/>
    <cellStyle name="6_דיווחים נוספים 2_דיווחים נוספים_1_פירוט אגח תשואה מעל 10% " xfId="4738"/>
    <cellStyle name="6_דיווחים נוספים 2_דיווחים נוספים_1_פירוט אגח תשואה מעל 10% _15" xfId="10214"/>
    <cellStyle name="6_דיווחים נוספים 2_דיווחים נוספים_15" xfId="10212"/>
    <cellStyle name="6_דיווחים נוספים 2_דיווחים נוספים_פירוט אגח תשואה מעל 10% " xfId="4739"/>
    <cellStyle name="6_דיווחים נוספים 2_דיווחים נוספים_פירוט אגח תשואה מעל 10% _15" xfId="10215"/>
    <cellStyle name="6_דיווחים נוספים 2_פירוט אגח תשואה מעל 10% " xfId="4740"/>
    <cellStyle name="6_דיווחים נוספים 2_פירוט אגח תשואה מעל 10% _1" xfId="4741"/>
    <cellStyle name="6_דיווחים נוספים 2_פירוט אגח תשואה מעל 10% _1_15" xfId="10217"/>
    <cellStyle name="6_דיווחים נוספים 2_פירוט אגח תשואה מעל 10% _15" xfId="10216"/>
    <cellStyle name="6_דיווחים נוספים 2_פירוט אגח תשואה מעל 10% _פירוט אגח תשואה מעל 10% " xfId="4742"/>
    <cellStyle name="6_דיווחים נוספים 2_פירוט אגח תשואה מעל 10% _פירוט אגח תשואה מעל 10% _15" xfId="10218"/>
    <cellStyle name="6_דיווחים נוספים_1" xfId="4743"/>
    <cellStyle name="6_דיווחים נוספים_1 2" xfId="4744"/>
    <cellStyle name="6_דיווחים נוספים_1 2_15" xfId="10220"/>
    <cellStyle name="6_דיווחים נוספים_1 2_דיווחים נוספים" xfId="4745"/>
    <cellStyle name="6_דיווחים נוספים_1 2_דיווחים נוספים_1" xfId="4746"/>
    <cellStyle name="6_דיווחים נוספים_1 2_דיווחים נוספים_1_15" xfId="10222"/>
    <cellStyle name="6_דיווחים נוספים_1 2_דיווחים נוספים_1_פירוט אגח תשואה מעל 10% " xfId="4747"/>
    <cellStyle name="6_דיווחים נוספים_1 2_דיווחים נוספים_1_פירוט אגח תשואה מעל 10% _15" xfId="10223"/>
    <cellStyle name="6_דיווחים נוספים_1 2_דיווחים נוספים_15" xfId="10221"/>
    <cellStyle name="6_דיווחים נוספים_1 2_דיווחים נוספים_פירוט אגח תשואה מעל 10% " xfId="4748"/>
    <cellStyle name="6_דיווחים נוספים_1 2_דיווחים נוספים_פירוט אגח תשואה מעל 10% _15" xfId="10224"/>
    <cellStyle name="6_דיווחים נוספים_1 2_פירוט אגח תשואה מעל 10% " xfId="4749"/>
    <cellStyle name="6_דיווחים נוספים_1 2_פירוט אגח תשואה מעל 10% _1" xfId="4750"/>
    <cellStyle name="6_דיווחים נוספים_1 2_פירוט אגח תשואה מעל 10% _1_15" xfId="10226"/>
    <cellStyle name="6_דיווחים נוספים_1 2_פירוט אגח תשואה מעל 10% _15" xfId="10225"/>
    <cellStyle name="6_דיווחים נוספים_1 2_פירוט אגח תשואה מעל 10% _פירוט אגח תשואה מעל 10% " xfId="4751"/>
    <cellStyle name="6_דיווחים נוספים_1 2_פירוט אגח תשואה מעל 10% _פירוט אגח תשואה מעל 10% _15" xfId="10227"/>
    <cellStyle name="6_דיווחים נוספים_1_15" xfId="10219"/>
    <cellStyle name="6_דיווחים נוספים_1_4.4." xfId="4752"/>
    <cellStyle name="6_דיווחים נוספים_1_4.4. 2" xfId="4753"/>
    <cellStyle name="6_דיווחים נוספים_1_4.4. 2_15" xfId="10229"/>
    <cellStyle name="6_דיווחים נוספים_1_4.4. 2_דיווחים נוספים" xfId="4754"/>
    <cellStyle name="6_דיווחים נוספים_1_4.4. 2_דיווחים נוספים_1" xfId="4755"/>
    <cellStyle name="6_דיווחים נוספים_1_4.4. 2_דיווחים נוספים_1_15" xfId="10231"/>
    <cellStyle name="6_דיווחים נוספים_1_4.4. 2_דיווחים נוספים_1_פירוט אגח תשואה מעל 10% " xfId="4756"/>
    <cellStyle name="6_דיווחים נוספים_1_4.4. 2_דיווחים נוספים_1_פירוט אגח תשואה מעל 10% _15" xfId="10232"/>
    <cellStyle name="6_דיווחים נוספים_1_4.4. 2_דיווחים נוספים_15" xfId="10230"/>
    <cellStyle name="6_דיווחים נוספים_1_4.4. 2_דיווחים נוספים_פירוט אגח תשואה מעל 10% " xfId="4757"/>
    <cellStyle name="6_דיווחים נוספים_1_4.4. 2_דיווחים נוספים_פירוט אגח תשואה מעל 10% _15" xfId="10233"/>
    <cellStyle name="6_דיווחים נוספים_1_4.4. 2_פירוט אגח תשואה מעל 10% " xfId="4758"/>
    <cellStyle name="6_דיווחים נוספים_1_4.4. 2_פירוט אגח תשואה מעל 10% _1" xfId="4759"/>
    <cellStyle name="6_דיווחים נוספים_1_4.4. 2_פירוט אגח תשואה מעל 10% _1_15" xfId="10235"/>
    <cellStyle name="6_דיווחים נוספים_1_4.4. 2_פירוט אגח תשואה מעל 10% _15" xfId="10234"/>
    <cellStyle name="6_דיווחים נוספים_1_4.4. 2_פירוט אגח תשואה מעל 10% _פירוט אגח תשואה מעל 10% " xfId="4760"/>
    <cellStyle name="6_דיווחים נוספים_1_4.4. 2_פירוט אגח תשואה מעל 10% _פירוט אגח תשואה מעל 10% _15" xfId="10236"/>
    <cellStyle name="6_דיווחים נוספים_1_4.4._15" xfId="10228"/>
    <cellStyle name="6_דיווחים נוספים_1_4.4._דיווחים נוספים" xfId="4761"/>
    <cellStyle name="6_דיווחים נוספים_1_4.4._דיווחים נוספים_15" xfId="10237"/>
    <cellStyle name="6_דיווחים נוספים_1_4.4._דיווחים נוספים_פירוט אגח תשואה מעל 10% " xfId="4762"/>
    <cellStyle name="6_דיווחים נוספים_1_4.4._דיווחים נוספים_פירוט אגח תשואה מעל 10% _15" xfId="10238"/>
    <cellStyle name="6_דיווחים נוספים_1_4.4._פירוט אגח תשואה מעל 10% " xfId="4763"/>
    <cellStyle name="6_דיווחים נוספים_1_4.4._פירוט אגח תשואה מעל 10% _1" xfId="4764"/>
    <cellStyle name="6_דיווחים נוספים_1_4.4._פירוט אגח תשואה מעל 10% _1_15" xfId="10240"/>
    <cellStyle name="6_דיווחים נוספים_1_4.4._פירוט אגח תשואה מעל 10% _15" xfId="10239"/>
    <cellStyle name="6_דיווחים נוספים_1_4.4._פירוט אגח תשואה מעל 10% _פירוט אגח תשואה מעל 10% " xfId="4765"/>
    <cellStyle name="6_דיווחים נוספים_1_4.4._פירוט אגח תשואה מעל 10% _פירוט אגח תשואה מעל 10% _15" xfId="10241"/>
    <cellStyle name="6_דיווחים נוספים_1_דיווחים נוספים" xfId="4766"/>
    <cellStyle name="6_דיווחים נוספים_1_דיווחים נוספים 2" xfId="4767"/>
    <cellStyle name="6_דיווחים נוספים_1_דיווחים נוספים 2_15" xfId="10243"/>
    <cellStyle name="6_דיווחים נוספים_1_דיווחים נוספים 2_דיווחים נוספים" xfId="4768"/>
    <cellStyle name="6_דיווחים נוספים_1_דיווחים נוספים 2_דיווחים נוספים_1" xfId="4769"/>
    <cellStyle name="6_דיווחים נוספים_1_דיווחים נוספים 2_דיווחים נוספים_1_15" xfId="10245"/>
    <cellStyle name="6_דיווחים נוספים_1_דיווחים נוספים 2_דיווחים נוספים_1_פירוט אגח תשואה מעל 10% " xfId="4770"/>
    <cellStyle name="6_דיווחים נוספים_1_דיווחים נוספים 2_דיווחים נוספים_1_פירוט אגח תשואה מעל 10% _15" xfId="10246"/>
    <cellStyle name="6_דיווחים נוספים_1_דיווחים נוספים 2_דיווחים נוספים_15" xfId="10244"/>
    <cellStyle name="6_דיווחים נוספים_1_דיווחים נוספים 2_דיווחים נוספים_פירוט אגח תשואה מעל 10% " xfId="4771"/>
    <cellStyle name="6_דיווחים נוספים_1_דיווחים נוספים 2_דיווחים נוספים_פירוט אגח תשואה מעל 10% _15" xfId="10247"/>
    <cellStyle name="6_דיווחים נוספים_1_דיווחים נוספים 2_פירוט אגח תשואה מעל 10% " xfId="4772"/>
    <cellStyle name="6_דיווחים נוספים_1_דיווחים נוספים 2_פירוט אגח תשואה מעל 10% _1" xfId="4773"/>
    <cellStyle name="6_דיווחים נוספים_1_דיווחים נוספים 2_פירוט אגח תשואה מעל 10% _1_15" xfId="10249"/>
    <cellStyle name="6_דיווחים נוספים_1_דיווחים נוספים 2_פירוט אגח תשואה מעל 10% _15" xfId="10248"/>
    <cellStyle name="6_דיווחים נוספים_1_דיווחים נוספים 2_פירוט אגח תשואה מעל 10% _פירוט אגח תשואה מעל 10% " xfId="4774"/>
    <cellStyle name="6_דיווחים נוספים_1_דיווחים נוספים 2_פירוט אגח תשואה מעל 10% _פירוט אגח תשואה מעל 10% _15" xfId="10250"/>
    <cellStyle name="6_דיווחים נוספים_1_דיווחים נוספים_1" xfId="4775"/>
    <cellStyle name="6_דיווחים נוספים_1_דיווחים נוספים_1_15" xfId="10251"/>
    <cellStyle name="6_דיווחים נוספים_1_דיווחים נוספים_1_פירוט אגח תשואה מעל 10% " xfId="4776"/>
    <cellStyle name="6_דיווחים נוספים_1_דיווחים נוספים_1_פירוט אגח תשואה מעל 10% _15" xfId="10252"/>
    <cellStyle name="6_דיווחים נוספים_1_דיווחים נוספים_15" xfId="10242"/>
    <cellStyle name="6_דיווחים נוספים_1_דיווחים נוספים_4.4." xfId="4777"/>
    <cellStyle name="6_דיווחים נוספים_1_דיווחים נוספים_4.4. 2" xfId="4778"/>
    <cellStyle name="6_דיווחים נוספים_1_דיווחים נוספים_4.4. 2_15" xfId="10254"/>
    <cellStyle name="6_דיווחים נוספים_1_דיווחים נוספים_4.4. 2_דיווחים נוספים" xfId="4779"/>
    <cellStyle name="6_דיווחים נוספים_1_דיווחים נוספים_4.4. 2_דיווחים נוספים_1" xfId="4780"/>
    <cellStyle name="6_דיווחים נוספים_1_דיווחים נוספים_4.4. 2_דיווחים נוספים_1_15" xfId="10256"/>
    <cellStyle name="6_דיווחים נוספים_1_דיווחים נוספים_4.4. 2_דיווחים נוספים_1_פירוט אגח תשואה מעל 10% " xfId="4781"/>
    <cellStyle name="6_דיווחים נוספים_1_דיווחים נוספים_4.4. 2_דיווחים נוספים_1_פירוט אגח תשואה מעל 10% _15" xfId="10257"/>
    <cellStyle name="6_דיווחים נוספים_1_דיווחים נוספים_4.4. 2_דיווחים נוספים_15" xfId="10255"/>
    <cellStyle name="6_דיווחים נוספים_1_דיווחים נוספים_4.4. 2_דיווחים נוספים_פירוט אגח תשואה מעל 10% " xfId="4782"/>
    <cellStyle name="6_דיווחים נוספים_1_דיווחים נוספים_4.4. 2_דיווחים נוספים_פירוט אגח תשואה מעל 10% _15" xfId="10258"/>
    <cellStyle name="6_דיווחים נוספים_1_דיווחים נוספים_4.4. 2_פירוט אגח תשואה מעל 10% " xfId="4783"/>
    <cellStyle name="6_דיווחים נוספים_1_דיווחים נוספים_4.4. 2_פירוט אגח תשואה מעל 10% _1" xfId="4784"/>
    <cellStyle name="6_דיווחים נוספים_1_דיווחים נוספים_4.4. 2_פירוט אגח תשואה מעל 10% _1_15" xfId="10260"/>
    <cellStyle name="6_דיווחים נוספים_1_דיווחים נוספים_4.4. 2_פירוט אגח תשואה מעל 10% _15" xfId="10259"/>
    <cellStyle name="6_דיווחים נוספים_1_דיווחים נוספים_4.4. 2_פירוט אגח תשואה מעל 10% _פירוט אגח תשואה מעל 10% " xfId="4785"/>
    <cellStyle name="6_דיווחים נוספים_1_דיווחים נוספים_4.4. 2_פירוט אגח תשואה מעל 10% _פירוט אגח תשואה מעל 10% _15" xfId="10261"/>
    <cellStyle name="6_דיווחים נוספים_1_דיווחים נוספים_4.4._15" xfId="10253"/>
    <cellStyle name="6_דיווחים נוספים_1_דיווחים נוספים_4.4._דיווחים נוספים" xfId="4786"/>
    <cellStyle name="6_דיווחים נוספים_1_דיווחים נוספים_4.4._דיווחים נוספים_15" xfId="10262"/>
    <cellStyle name="6_דיווחים נוספים_1_דיווחים נוספים_4.4._דיווחים נוספים_פירוט אגח תשואה מעל 10% " xfId="4787"/>
    <cellStyle name="6_דיווחים נוספים_1_דיווחים נוספים_4.4._דיווחים נוספים_פירוט אגח תשואה מעל 10% _15" xfId="10263"/>
    <cellStyle name="6_דיווחים נוספים_1_דיווחים נוספים_4.4._פירוט אגח תשואה מעל 10% " xfId="4788"/>
    <cellStyle name="6_דיווחים נוספים_1_דיווחים נוספים_4.4._פירוט אגח תשואה מעל 10% _1" xfId="4789"/>
    <cellStyle name="6_דיווחים נוספים_1_דיווחים נוספים_4.4._פירוט אגח תשואה מעל 10% _1_15" xfId="10265"/>
    <cellStyle name="6_דיווחים נוספים_1_דיווחים נוספים_4.4._פירוט אגח תשואה מעל 10% _15" xfId="10264"/>
    <cellStyle name="6_דיווחים נוספים_1_דיווחים נוספים_4.4._פירוט אגח תשואה מעל 10% _פירוט אגח תשואה מעל 10% " xfId="4790"/>
    <cellStyle name="6_דיווחים נוספים_1_דיווחים נוספים_4.4._פירוט אגח תשואה מעל 10% _פירוט אגח תשואה מעל 10% _15" xfId="10266"/>
    <cellStyle name="6_דיווחים נוספים_1_דיווחים נוספים_דיווחים נוספים" xfId="4791"/>
    <cellStyle name="6_דיווחים נוספים_1_דיווחים נוספים_דיווחים נוספים_15" xfId="10267"/>
    <cellStyle name="6_דיווחים נוספים_1_דיווחים נוספים_דיווחים נוספים_פירוט אגח תשואה מעל 10% " xfId="4792"/>
    <cellStyle name="6_דיווחים נוספים_1_דיווחים נוספים_דיווחים נוספים_פירוט אגח תשואה מעל 10% _15" xfId="10268"/>
    <cellStyle name="6_דיווחים נוספים_1_דיווחים נוספים_פירוט אגח תשואה מעל 10% " xfId="4793"/>
    <cellStyle name="6_דיווחים נוספים_1_דיווחים נוספים_פירוט אגח תשואה מעל 10% _1" xfId="4794"/>
    <cellStyle name="6_דיווחים נוספים_1_דיווחים נוספים_פירוט אגח תשואה מעל 10% _1_15" xfId="10270"/>
    <cellStyle name="6_דיווחים נוספים_1_דיווחים נוספים_פירוט אגח תשואה מעל 10% _15" xfId="10269"/>
    <cellStyle name="6_דיווחים נוספים_1_דיווחים נוספים_פירוט אגח תשואה מעל 10% _פירוט אגח תשואה מעל 10% " xfId="4795"/>
    <cellStyle name="6_דיווחים נוספים_1_דיווחים נוספים_פירוט אגח תשואה מעל 10% _פירוט אגח תשואה מעל 10% _15" xfId="10271"/>
    <cellStyle name="6_דיווחים נוספים_1_פירוט אגח תשואה מעל 10% " xfId="4796"/>
    <cellStyle name="6_דיווחים נוספים_1_פירוט אגח תשואה מעל 10% _1" xfId="4797"/>
    <cellStyle name="6_דיווחים נוספים_1_פירוט אגח תשואה מעל 10% _1_15" xfId="10273"/>
    <cellStyle name="6_דיווחים נוספים_1_פירוט אגח תשואה מעל 10% _15" xfId="10272"/>
    <cellStyle name="6_דיווחים נוספים_1_פירוט אגח תשואה מעל 10% _פירוט אגח תשואה מעל 10% " xfId="4798"/>
    <cellStyle name="6_דיווחים נוספים_1_פירוט אגח תשואה מעל 10% _פירוט אגח תשואה מעל 10% _15" xfId="10274"/>
    <cellStyle name="6_דיווחים נוספים_15" xfId="10210"/>
    <cellStyle name="6_דיווחים נוספים_2" xfId="4799"/>
    <cellStyle name="6_דיווחים נוספים_2 2" xfId="4800"/>
    <cellStyle name="6_דיווחים נוספים_2 2_15" xfId="10276"/>
    <cellStyle name="6_דיווחים נוספים_2 2_דיווחים נוספים" xfId="4801"/>
    <cellStyle name="6_דיווחים נוספים_2 2_דיווחים נוספים_1" xfId="4802"/>
    <cellStyle name="6_דיווחים נוספים_2 2_דיווחים נוספים_1_15" xfId="10278"/>
    <cellStyle name="6_דיווחים נוספים_2 2_דיווחים נוספים_1_פירוט אגח תשואה מעל 10% " xfId="4803"/>
    <cellStyle name="6_דיווחים נוספים_2 2_דיווחים נוספים_1_פירוט אגח תשואה מעל 10% _15" xfId="10279"/>
    <cellStyle name="6_דיווחים נוספים_2 2_דיווחים נוספים_15" xfId="10277"/>
    <cellStyle name="6_דיווחים נוספים_2 2_דיווחים נוספים_פירוט אגח תשואה מעל 10% " xfId="4804"/>
    <cellStyle name="6_דיווחים נוספים_2 2_דיווחים נוספים_פירוט אגח תשואה מעל 10% _15" xfId="10280"/>
    <cellStyle name="6_דיווחים נוספים_2 2_פירוט אגח תשואה מעל 10% " xfId="4805"/>
    <cellStyle name="6_דיווחים נוספים_2 2_פירוט אגח תשואה מעל 10% _1" xfId="4806"/>
    <cellStyle name="6_דיווחים נוספים_2 2_פירוט אגח תשואה מעל 10% _1_15" xfId="10282"/>
    <cellStyle name="6_דיווחים נוספים_2 2_פירוט אגח תשואה מעל 10% _15" xfId="10281"/>
    <cellStyle name="6_דיווחים נוספים_2 2_פירוט אגח תשואה מעל 10% _פירוט אגח תשואה מעל 10% " xfId="4807"/>
    <cellStyle name="6_דיווחים נוספים_2 2_פירוט אגח תשואה מעל 10% _פירוט אגח תשואה מעל 10% _15" xfId="10283"/>
    <cellStyle name="6_דיווחים נוספים_2_15" xfId="10275"/>
    <cellStyle name="6_דיווחים נוספים_2_4.4." xfId="4808"/>
    <cellStyle name="6_דיווחים נוספים_2_4.4. 2" xfId="4809"/>
    <cellStyle name="6_דיווחים נוספים_2_4.4. 2_15" xfId="10285"/>
    <cellStyle name="6_דיווחים נוספים_2_4.4. 2_דיווחים נוספים" xfId="4810"/>
    <cellStyle name="6_דיווחים נוספים_2_4.4. 2_דיווחים נוספים_1" xfId="4811"/>
    <cellStyle name="6_דיווחים נוספים_2_4.4. 2_דיווחים נוספים_1_15" xfId="10287"/>
    <cellStyle name="6_דיווחים נוספים_2_4.4. 2_דיווחים נוספים_1_פירוט אגח תשואה מעל 10% " xfId="4812"/>
    <cellStyle name="6_דיווחים נוספים_2_4.4. 2_דיווחים נוספים_1_פירוט אגח תשואה מעל 10% _15" xfId="10288"/>
    <cellStyle name="6_דיווחים נוספים_2_4.4. 2_דיווחים נוספים_15" xfId="10286"/>
    <cellStyle name="6_דיווחים נוספים_2_4.4. 2_דיווחים נוספים_פירוט אגח תשואה מעל 10% " xfId="4813"/>
    <cellStyle name="6_דיווחים נוספים_2_4.4. 2_דיווחים נוספים_פירוט אגח תשואה מעל 10% _15" xfId="10289"/>
    <cellStyle name="6_דיווחים נוספים_2_4.4. 2_פירוט אגח תשואה מעל 10% " xfId="4814"/>
    <cellStyle name="6_דיווחים נוספים_2_4.4. 2_פירוט אגח תשואה מעל 10% _1" xfId="4815"/>
    <cellStyle name="6_דיווחים נוספים_2_4.4. 2_פירוט אגח תשואה מעל 10% _1_15" xfId="10291"/>
    <cellStyle name="6_דיווחים נוספים_2_4.4. 2_פירוט אגח תשואה מעל 10% _15" xfId="10290"/>
    <cellStyle name="6_דיווחים נוספים_2_4.4. 2_פירוט אגח תשואה מעל 10% _פירוט אגח תשואה מעל 10% " xfId="4816"/>
    <cellStyle name="6_דיווחים נוספים_2_4.4. 2_פירוט אגח תשואה מעל 10% _פירוט אגח תשואה מעל 10% _15" xfId="10292"/>
    <cellStyle name="6_דיווחים נוספים_2_4.4._15" xfId="10284"/>
    <cellStyle name="6_דיווחים נוספים_2_4.4._דיווחים נוספים" xfId="4817"/>
    <cellStyle name="6_דיווחים נוספים_2_4.4._דיווחים נוספים_15" xfId="10293"/>
    <cellStyle name="6_דיווחים נוספים_2_4.4._דיווחים נוספים_פירוט אגח תשואה מעל 10% " xfId="4818"/>
    <cellStyle name="6_דיווחים נוספים_2_4.4._דיווחים נוספים_פירוט אגח תשואה מעל 10% _15" xfId="10294"/>
    <cellStyle name="6_דיווחים נוספים_2_4.4._פירוט אגח תשואה מעל 10% " xfId="4819"/>
    <cellStyle name="6_דיווחים נוספים_2_4.4._פירוט אגח תשואה מעל 10% _1" xfId="4820"/>
    <cellStyle name="6_דיווחים נוספים_2_4.4._פירוט אגח תשואה מעל 10% _1_15" xfId="10296"/>
    <cellStyle name="6_דיווחים נוספים_2_4.4._פירוט אגח תשואה מעל 10% _15" xfId="10295"/>
    <cellStyle name="6_דיווחים נוספים_2_4.4._פירוט אגח תשואה מעל 10% _פירוט אגח תשואה מעל 10% " xfId="4821"/>
    <cellStyle name="6_דיווחים נוספים_2_4.4._פירוט אגח תשואה מעל 10% _פירוט אגח תשואה מעל 10% _15" xfId="10297"/>
    <cellStyle name="6_דיווחים נוספים_2_דיווחים נוספים" xfId="4822"/>
    <cellStyle name="6_דיווחים נוספים_2_דיווחים נוספים_15" xfId="10298"/>
    <cellStyle name="6_דיווחים נוספים_2_דיווחים נוספים_פירוט אגח תשואה מעל 10% " xfId="4823"/>
    <cellStyle name="6_דיווחים נוספים_2_דיווחים נוספים_פירוט אגח תשואה מעל 10% _15" xfId="10299"/>
    <cellStyle name="6_דיווחים נוספים_2_פירוט אגח תשואה מעל 10% " xfId="4824"/>
    <cellStyle name="6_דיווחים נוספים_2_פירוט אגח תשואה מעל 10% _1" xfId="4825"/>
    <cellStyle name="6_דיווחים נוספים_2_פירוט אגח תשואה מעל 10% _1_15" xfId="10301"/>
    <cellStyle name="6_דיווחים נוספים_2_פירוט אגח תשואה מעל 10% _15" xfId="10300"/>
    <cellStyle name="6_דיווחים נוספים_2_פירוט אגח תשואה מעל 10% _פירוט אגח תשואה מעל 10% " xfId="4826"/>
    <cellStyle name="6_דיווחים נוספים_2_פירוט אגח תשואה מעל 10% _פירוט אגח תשואה מעל 10% _15" xfId="10302"/>
    <cellStyle name="6_דיווחים נוספים_3" xfId="4827"/>
    <cellStyle name="6_דיווחים נוספים_3_15" xfId="10303"/>
    <cellStyle name="6_דיווחים נוספים_3_פירוט אגח תשואה מעל 10% " xfId="4828"/>
    <cellStyle name="6_דיווחים נוספים_3_פירוט אגח תשואה מעל 10% _15" xfId="10304"/>
    <cellStyle name="6_דיווחים נוספים_4.4." xfId="4829"/>
    <cellStyle name="6_דיווחים נוספים_4.4. 2" xfId="4830"/>
    <cellStyle name="6_דיווחים נוספים_4.4. 2_15" xfId="10306"/>
    <cellStyle name="6_דיווחים נוספים_4.4. 2_דיווחים נוספים" xfId="4831"/>
    <cellStyle name="6_דיווחים נוספים_4.4. 2_דיווחים נוספים_1" xfId="4832"/>
    <cellStyle name="6_דיווחים נוספים_4.4. 2_דיווחים נוספים_1_15" xfId="10308"/>
    <cellStyle name="6_דיווחים נוספים_4.4. 2_דיווחים נוספים_1_פירוט אגח תשואה מעל 10% " xfId="4833"/>
    <cellStyle name="6_דיווחים נוספים_4.4. 2_דיווחים נוספים_1_פירוט אגח תשואה מעל 10% _15" xfId="10309"/>
    <cellStyle name="6_דיווחים נוספים_4.4. 2_דיווחים נוספים_15" xfId="10307"/>
    <cellStyle name="6_דיווחים נוספים_4.4. 2_דיווחים נוספים_פירוט אגח תשואה מעל 10% " xfId="4834"/>
    <cellStyle name="6_דיווחים נוספים_4.4. 2_דיווחים נוספים_פירוט אגח תשואה מעל 10% _15" xfId="10310"/>
    <cellStyle name="6_דיווחים נוספים_4.4. 2_פירוט אגח תשואה מעל 10% " xfId="4835"/>
    <cellStyle name="6_דיווחים נוספים_4.4. 2_פירוט אגח תשואה מעל 10% _1" xfId="4836"/>
    <cellStyle name="6_דיווחים נוספים_4.4. 2_פירוט אגח תשואה מעל 10% _1_15" xfId="10312"/>
    <cellStyle name="6_דיווחים נוספים_4.4. 2_פירוט אגח תשואה מעל 10% _15" xfId="10311"/>
    <cellStyle name="6_דיווחים נוספים_4.4. 2_פירוט אגח תשואה מעל 10% _פירוט אגח תשואה מעל 10% " xfId="4837"/>
    <cellStyle name="6_דיווחים נוספים_4.4. 2_פירוט אגח תשואה מעל 10% _פירוט אגח תשואה מעל 10% _15" xfId="10313"/>
    <cellStyle name="6_דיווחים נוספים_4.4._15" xfId="10305"/>
    <cellStyle name="6_דיווחים נוספים_4.4._דיווחים נוספים" xfId="4838"/>
    <cellStyle name="6_דיווחים נוספים_4.4._דיווחים נוספים_15" xfId="10314"/>
    <cellStyle name="6_דיווחים נוספים_4.4._דיווחים נוספים_פירוט אגח תשואה מעל 10% " xfId="4839"/>
    <cellStyle name="6_דיווחים נוספים_4.4._דיווחים נוספים_פירוט אגח תשואה מעל 10% _15" xfId="10315"/>
    <cellStyle name="6_דיווחים נוספים_4.4._פירוט אגח תשואה מעל 10% " xfId="4840"/>
    <cellStyle name="6_דיווחים נוספים_4.4._פירוט אגח תשואה מעל 10% _1" xfId="4841"/>
    <cellStyle name="6_דיווחים נוספים_4.4._פירוט אגח תשואה מעל 10% _1_15" xfId="10317"/>
    <cellStyle name="6_דיווחים נוספים_4.4._פירוט אגח תשואה מעל 10% _15" xfId="10316"/>
    <cellStyle name="6_דיווחים נוספים_4.4._פירוט אגח תשואה מעל 10% _פירוט אגח תשואה מעל 10% " xfId="4842"/>
    <cellStyle name="6_דיווחים נוספים_4.4._פירוט אגח תשואה מעל 10% _פירוט אגח תשואה מעל 10% _15" xfId="10318"/>
    <cellStyle name="6_דיווחים נוספים_דיווחים נוספים" xfId="4843"/>
    <cellStyle name="6_דיווחים נוספים_דיווחים נוספים 2" xfId="4844"/>
    <cellStyle name="6_דיווחים נוספים_דיווחים נוספים 2_15" xfId="10320"/>
    <cellStyle name="6_דיווחים נוספים_דיווחים נוספים 2_דיווחים נוספים" xfId="4845"/>
    <cellStyle name="6_דיווחים נוספים_דיווחים נוספים 2_דיווחים נוספים_1" xfId="4846"/>
    <cellStyle name="6_דיווחים נוספים_דיווחים נוספים 2_דיווחים נוספים_1_15" xfId="10322"/>
    <cellStyle name="6_דיווחים נוספים_דיווחים נוספים 2_דיווחים נוספים_1_פירוט אגח תשואה מעל 10% " xfId="4847"/>
    <cellStyle name="6_דיווחים נוספים_דיווחים נוספים 2_דיווחים נוספים_1_פירוט אגח תשואה מעל 10% _15" xfId="10323"/>
    <cellStyle name="6_דיווחים נוספים_דיווחים נוספים 2_דיווחים נוספים_15" xfId="10321"/>
    <cellStyle name="6_דיווחים נוספים_דיווחים נוספים 2_דיווחים נוספים_פירוט אגח תשואה מעל 10% " xfId="4848"/>
    <cellStyle name="6_דיווחים נוספים_דיווחים נוספים 2_דיווחים נוספים_פירוט אגח תשואה מעל 10% _15" xfId="10324"/>
    <cellStyle name="6_דיווחים נוספים_דיווחים נוספים 2_פירוט אגח תשואה מעל 10% " xfId="4849"/>
    <cellStyle name="6_דיווחים נוספים_דיווחים נוספים 2_פירוט אגח תשואה מעל 10% _1" xfId="4850"/>
    <cellStyle name="6_דיווחים נוספים_דיווחים נוספים 2_פירוט אגח תשואה מעל 10% _1_15" xfId="10326"/>
    <cellStyle name="6_דיווחים נוספים_דיווחים נוספים 2_פירוט אגח תשואה מעל 10% _15" xfId="10325"/>
    <cellStyle name="6_דיווחים נוספים_דיווחים נוספים 2_פירוט אגח תשואה מעל 10% _פירוט אגח תשואה מעל 10% " xfId="4851"/>
    <cellStyle name="6_דיווחים נוספים_דיווחים נוספים 2_פירוט אגח תשואה מעל 10% _פירוט אגח תשואה מעל 10% _15" xfId="10327"/>
    <cellStyle name="6_דיווחים נוספים_דיווחים נוספים_1" xfId="4852"/>
    <cellStyle name="6_דיווחים נוספים_דיווחים נוספים_1_15" xfId="10328"/>
    <cellStyle name="6_דיווחים נוספים_דיווחים נוספים_1_פירוט אגח תשואה מעל 10% " xfId="4853"/>
    <cellStyle name="6_דיווחים נוספים_דיווחים נוספים_1_פירוט אגח תשואה מעל 10% _15" xfId="10329"/>
    <cellStyle name="6_דיווחים נוספים_דיווחים נוספים_15" xfId="10319"/>
    <cellStyle name="6_דיווחים נוספים_דיווחים נוספים_4.4." xfId="4854"/>
    <cellStyle name="6_דיווחים נוספים_דיווחים נוספים_4.4. 2" xfId="4855"/>
    <cellStyle name="6_דיווחים נוספים_דיווחים נוספים_4.4. 2_15" xfId="10331"/>
    <cellStyle name="6_דיווחים נוספים_דיווחים נוספים_4.4. 2_דיווחים נוספים" xfId="4856"/>
    <cellStyle name="6_דיווחים נוספים_דיווחים נוספים_4.4. 2_דיווחים נוספים_1" xfId="4857"/>
    <cellStyle name="6_דיווחים נוספים_דיווחים נוספים_4.4. 2_דיווחים נוספים_1_15" xfId="10333"/>
    <cellStyle name="6_דיווחים נוספים_דיווחים נוספים_4.4. 2_דיווחים נוספים_1_פירוט אגח תשואה מעל 10% " xfId="4858"/>
    <cellStyle name="6_דיווחים נוספים_דיווחים נוספים_4.4. 2_דיווחים נוספים_1_פירוט אגח תשואה מעל 10% _15" xfId="10334"/>
    <cellStyle name="6_דיווחים נוספים_דיווחים נוספים_4.4. 2_דיווחים נוספים_15" xfId="10332"/>
    <cellStyle name="6_דיווחים נוספים_דיווחים נוספים_4.4. 2_דיווחים נוספים_פירוט אגח תשואה מעל 10% " xfId="4859"/>
    <cellStyle name="6_דיווחים נוספים_דיווחים נוספים_4.4. 2_דיווחים נוספים_פירוט אגח תשואה מעל 10% _15" xfId="10335"/>
    <cellStyle name="6_דיווחים נוספים_דיווחים נוספים_4.4. 2_פירוט אגח תשואה מעל 10% " xfId="4860"/>
    <cellStyle name="6_דיווחים נוספים_דיווחים נוספים_4.4. 2_פירוט אגח תשואה מעל 10% _1" xfId="4861"/>
    <cellStyle name="6_דיווחים נוספים_דיווחים נוספים_4.4. 2_פירוט אגח תשואה מעל 10% _1_15" xfId="10337"/>
    <cellStyle name="6_דיווחים נוספים_דיווחים נוספים_4.4. 2_פירוט אגח תשואה מעל 10% _15" xfId="10336"/>
    <cellStyle name="6_דיווחים נוספים_דיווחים נוספים_4.4. 2_פירוט אגח תשואה מעל 10% _פירוט אגח תשואה מעל 10% " xfId="4862"/>
    <cellStyle name="6_דיווחים נוספים_דיווחים נוספים_4.4. 2_פירוט אגח תשואה מעל 10% _פירוט אגח תשואה מעל 10% _15" xfId="10338"/>
    <cellStyle name="6_דיווחים נוספים_דיווחים נוספים_4.4._15" xfId="10330"/>
    <cellStyle name="6_דיווחים נוספים_דיווחים נוספים_4.4._דיווחים נוספים" xfId="4863"/>
    <cellStyle name="6_דיווחים נוספים_דיווחים נוספים_4.4._דיווחים נוספים_15" xfId="10339"/>
    <cellStyle name="6_דיווחים נוספים_דיווחים נוספים_4.4._דיווחים נוספים_פירוט אגח תשואה מעל 10% " xfId="4864"/>
    <cellStyle name="6_דיווחים נוספים_דיווחים נוספים_4.4._דיווחים נוספים_פירוט אגח תשואה מעל 10% _15" xfId="10340"/>
    <cellStyle name="6_דיווחים נוספים_דיווחים נוספים_4.4._פירוט אגח תשואה מעל 10% " xfId="4865"/>
    <cellStyle name="6_דיווחים נוספים_דיווחים נוספים_4.4._פירוט אגח תשואה מעל 10% _1" xfId="4866"/>
    <cellStyle name="6_דיווחים נוספים_דיווחים נוספים_4.4._פירוט אגח תשואה מעל 10% _1_15" xfId="10342"/>
    <cellStyle name="6_דיווחים נוספים_דיווחים נוספים_4.4._פירוט אגח תשואה מעל 10% _15" xfId="10341"/>
    <cellStyle name="6_דיווחים נוספים_דיווחים נוספים_4.4._פירוט אגח תשואה מעל 10% _פירוט אגח תשואה מעל 10% " xfId="4867"/>
    <cellStyle name="6_דיווחים נוספים_דיווחים נוספים_4.4._פירוט אגח תשואה מעל 10% _פירוט אגח תשואה מעל 10% _15" xfId="10343"/>
    <cellStyle name="6_דיווחים נוספים_דיווחים נוספים_דיווחים נוספים" xfId="4868"/>
    <cellStyle name="6_דיווחים נוספים_דיווחים נוספים_דיווחים נוספים_15" xfId="10344"/>
    <cellStyle name="6_דיווחים נוספים_דיווחים נוספים_דיווחים נוספים_פירוט אגח תשואה מעל 10% " xfId="4869"/>
    <cellStyle name="6_דיווחים נוספים_דיווחים נוספים_דיווחים נוספים_פירוט אגח תשואה מעל 10% _15" xfId="10345"/>
    <cellStyle name="6_דיווחים נוספים_דיווחים נוספים_פירוט אגח תשואה מעל 10% " xfId="4870"/>
    <cellStyle name="6_דיווחים נוספים_דיווחים נוספים_פירוט אגח תשואה מעל 10% _1" xfId="4871"/>
    <cellStyle name="6_דיווחים נוספים_דיווחים נוספים_פירוט אגח תשואה מעל 10% _1_15" xfId="10347"/>
    <cellStyle name="6_דיווחים נוספים_דיווחים נוספים_פירוט אגח תשואה מעל 10% _15" xfId="10346"/>
    <cellStyle name="6_דיווחים נוספים_דיווחים נוספים_פירוט אגח תשואה מעל 10% _פירוט אגח תשואה מעל 10% " xfId="4872"/>
    <cellStyle name="6_דיווחים נוספים_דיווחים נוספים_פירוט אגח תשואה מעל 10% _פירוט אגח תשואה מעל 10% _15" xfId="10348"/>
    <cellStyle name="6_דיווחים נוספים_פירוט אגח תשואה מעל 10% " xfId="4873"/>
    <cellStyle name="6_דיווחים נוספים_פירוט אגח תשואה מעל 10% _1" xfId="4874"/>
    <cellStyle name="6_דיווחים נוספים_פירוט אגח תשואה מעל 10% _1_15" xfId="10350"/>
    <cellStyle name="6_דיווחים נוספים_פירוט אגח תשואה מעל 10% _15" xfId="10349"/>
    <cellStyle name="6_דיווחים נוספים_פירוט אגח תשואה מעל 10% _פירוט אגח תשואה מעל 10% " xfId="4875"/>
    <cellStyle name="6_דיווחים נוספים_פירוט אגח תשואה מעל 10% _פירוט אגח תשואה מעל 10% _15" xfId="10351"/>
    <cellStyle name="6_הערות" xfId="4876"/>
    <cellStyle name="6_הערות 2" xfId="4877"/>
    <cellStyle name="6_הערות 2_15" xfId="10353"/>
    <cellStyle name="6_הערות 2_דיווחים נוספים" xfId="4878"/>
    <cellStyle name="6_הערות 2_דיווחים נוספים_1" xfId="4879"/>
    <cellStyle name="6_הערות 2_דיווחים נוספים_1_15" xfId="10355"/>
    <cellStyle name="6_הערות 2_דיווחים נוספים_1_פירוט אגח תשואה מעל 10% " xfId="4880"/>
    <cellStyle name="6_הערות 2_דיווחים נוספים_1_פירוט אגח תשואה מעל 10% _15" xfId="10356"/>
    <cellStyle name="6_הערות 2_דיווחים נוספים_15" xfId="10354"/>
    <cellStyle name="6_הערות 2_דיווחים נוספים_פירוט אגח תשואה מעל 10% " xfId="4881"/>
    <cellStyle name="6_הערות 2_דיווחים נוספים_פירוט אגח תשואה מעל 10% _15" xfId="10357"/>
    <cellStyle name="6_הערות 2_פירוט אגח תשואה מעל 10% " xfId="4882"/>
    <cellStyle name="6_הערות 2_פירוט אגח תשואה מעל 10% _1" xfId="4883"/>
    <cellStyle name="6_הערות 2_פירוט אגח תשואה מעל 10% _1_15" xfId="10359"/>
    <cellStyle name="6_הערות 2_פירוט אגח תשואה מעל 10% _15" xfId="10358"/>
    <cellStyle name="6_הערות 2_פירוט אגח תשואה מעל 10% _פירוט אגח תשואה מעל 10% " xfId="4884"/>
    <cellStyle name="6_הערות 2_פירוט אגח תשואה מעל 10% _פירוט אגח תשואה מעל 10% _15" xfId="10360"/>
    <cellStyle name="6_הערות_15" xfId="10352"/>
    <cellStyle name="6_הערות_4.4." xfId="4885"/>
    <cellStyle name="6_הערות_4.4. 2" xfId="4886"/>
    <cellStyle name="6_הערות_4.4. 2_15" xfId="10362"/>
    <cellStyle name="6_הערות_4.4. 2_דיווחים נוספים" xfId="4887"/>
    <cellStyle name="6_הערות_4.4. 2_דיווחים נוספים_1" xfId="4888"/>
    <cellStyle name="6_הערות_4.4. 2_דיווחים נוספים_1_15" xfId="10364"/>
    <cellStyle name="6_הערות_4.4. 2_דיווחים נוספים_1_פירוט אגח תשואה מעל 10% " xfId="4889"/>
    <cellStyle name="6_הערות_4.4. 2_דיווחים נוספים_1_פירוט אגח תשואה מעל 10% _15" xfId="10365"/>
    <cellStyle name="6_הערות_4.4. 2_דיווחים נוספים_15" xfId="10363"/>
    <cellStyle name="6_הערות_4.4. 2_דיווחים נוספים_פירוט אגח תשואה מעל 10% " xfId="4890"/>
    <cellStyle name="6_הערות_4.4. 2_דיווחים נוספים_פירוט אגח תשואה מעל 10% _15" xfId="10366"/>
    <cellStyle name="6_הערות_4.4. 2_פירוט אגח תשואה מעל 10% " xfId="4891"/>
    <cellStyle name="6_הערות_4.4. 2_פירוט אגח תשואה מעל 10% _1" xfId="4892"/>
    <cellStyle name="6_הערות_4.4. 2_פירוט אגח תשואה מעל 10% _1_15" xfId="10368"/>
    <cellStyle name="6_הערות_4.4. 2_פירוט אגח תשואה מעל 10% _15" xfId="10367"/>
    <cellStyle name="6_הערות_4.4. 2_פירוט אגח תשואה מעל 10% _פירוט אגח תשואה מעל 10% " xfId="4893"/>
    <cellStyle name="6_הערות_4.4. 2_פירוט אגח תשואה מעל 10% _פירוט אגח תשואה מעל 10% _15" xfId="10369"/>
    <cellStyle name="6_הערות_4.4._15" xfId="10361"/>
    <cellStyle name="6_הערות_4.4._דיווחים נוספים" xfId="4894"/>
    <cellStyle name="6_הערות_4.4._דיווחים נוספים_15" xfId="10370"/>
    <cellStyle name="6_הערות_4.4._דיווחים נוספים_פירוט אגח תשואה מעל 10% " xfId="4895"/>
    <cellStyle name="6_הערות_4.4._דיווחים נוספים_פירוט אגח תשואה מעל 10% _15" xfId="10371"/>
    <cellStyle name="6_הערות_4.4._פירוט אגח תשואה מעל 10% " xfId="4896"/>
    <cellStyle name="6_הערות_4.4._פירוט אגח תשואה מעל 10% _1" xfId="4897"/>
    <cellStyle name="6_הערות_4.4._פירוט אגח תשואה מעל 10% _1_15" xfId="10373"/>
    <cellStyle name="6_הערות_4.4._פירוט אגח תשואה מעל 10% _15" xfId="10372"/>
    <cellStyle name="6_הערות_4.4._פירוט אגח תשואה מעל 10% _פירוט אגח תשואה מעל 10% " xfId="4898"/>
    <cellStyle name="6_הערות_4.4._פירוט אגח תשואה מעל 10% _פירוט אגח תשואה מעל 10% _15" xfId="10374"/>
    <cellStyle name="6_הערות_דיווחים נוספים" xfId="4899"/>
    <cellStyle name="6_הערות_דיווחים נוספים_1" xfId="4900"/>
    <cellStyle name="6_הערות_דיווחים נוספים_1_15" xfId="10376"/>
    <cellStyle name="6_הערות_דיווחים נוספים_1_פירוט אגח תשואה מעל 10% " xfId="4901"/>
    <cellStyle name="6_הערות_דיווחים נוספים_1_פירוט אגח תשואה מעל 10% _15" xfId="10377"/>
    <cellStyle name="6_הערות_דיווחים נוספים_15" xfId="10375"/>
    <cellStyle name="6_הערות_דיווחים נוספים_פירוט אגח תשואה מעל 10% " xfId="4902"/>
    <cellStyle name="6_הערות_דיווחים נוספים_פירוט אגח תשואה מעל 10% _15" xfId="10378"/>
    <cellStyle name="6_הערות_פירוט אגח תשואה מעל 10% " xfId="4903"/>
    <cellStyle name="6_הערות_פירוט אגח תשואה מעל 10% _1" xfId="4904"/>
    <cellStyle name="6_הערות_פירוט אגח תשואה מעל 10% _1_15" xfId="10380"/>
    <cellStyle name="6_הערות_פירוט אגח תשואה מעל 10% _15" xfId="10379"/>
    <cellStyle name="6_הערות_פירוט אגח תשואה מעל 10% _פירוט אגח תשואה מעל 10% " xfId="4905"/>
    <cellStyle name="6_הערות_פירוט אגח תשואה מעל 10% _פירוט אגח תשואה מעל 10% _15" xfId="10381"/>
    <cellStyle name="6_יתרת מסגרות אשראי לניצול " xfId="4906"/>
    <cellStyle name="6_יתרת מסגרות אשראי לניצול  2" xfId="4907"/>
    <cellStyle name="6_יתרת מסגרות אשראי לניצול  2_15" xfId="10383"/>
    <cellStyle name="6_יתרת מסגרות אשראי לניצול  2_דיווחים נוספים" xfId="4908"/>
    <cellStyle name="6_יתרת מסגרות אשראי לניצול  2_דיווחים נוספים_1" xfId="4909"/>
    <cellStyle name="6_יתרת מסגרות אשראי לניצול  2_דיווחים נוספים_1_15" xfId="10385"/>
    <cellStyle name="6_יתרת מסגרות אשראי לניצול  2_דיווחים נוספים_1_פירוט אגח תשואה מעל 10% " xfId="4910"/>
    <cellStyle name="6_יתרת מסגרות אשראי לניצול  2_דיווחים נוספים_1_פירוט אגח תשואה מעל 10% _15" xfId="10386"/>
    <cellStyle name="6_יתרת מסגרות אשראי לניצול  2_דיווחים נוספים_15" xfId="10384"/>
    <cellStyle name="6_יתרת מסגרות אשראי לניצול  2_דיווחים נוספים_פירוט אגח תשואה מעל 10% " xfId="4911"/>
    <cellStyle name="6_יתרת מסגרות אשראי לניצול  2_דיווחים נוספים_פירוט אגח תשואה מעל 10% _15" xfId="10387"/>
    <cellStyle name="6_יתרת מסגרות אשראי לניצול  2_פירוט אגח תשואה מעל 10% " xfId="4912"/>
    <cellStyle name="6_יתרת מסגרות אשראי לניצול  2_פירוט אגח תשואה מעל 10% _1" xfId="4913"/>
    <cellStyle name="6_יתרת מסגרות אשראי לניצול  2_פירוט אגח תשואה מעל 10% _1_15" xfId="10389"/>
    <cellStyle name="6_יתרת מסגרות אשראי לניצול  2_פירוט אגח תשואה מעל 10% _15" xfId="10388"/>
    <cellStyle name="6_יתרת מסגרות אשראי לניצול  2_פירוט אגח תשואה מעל 10% _פירוט אגח תשואה מעל 10% " xfId="4914"/>
    <cellStyle name="6_יתרת מסגרות אשראי לניצול  2_פירוט אגח תשואה מעל 10% _פירוט אגח תשואה מעל 10% _15" xfId="10390"/>
    <cellStyle name="6_יתרת מסגרות אשראי לניצול _15" xfId="10382"/>
    <cellStyle name="6_יתרת מסגרות אשראי לניצול _4.4." xfId="4915"/>
    <cellStyle name="6_יתרת מסגרות אשראי לניצול _4.4. 2" xfId="4916"/>
    <cellStyle name="6_יתרת מסגרות אשראי לניצול _4.4. 2_15" xfId="10392"/>
    <cellStyle name="6_יתרת מסגרות אשראי לניצול _4.4. 2_דיווחים נוספים" xfId="4917"/>
    <cellStyle name="6_יתרת מסגרות אשראי לניצול _4.4. 2_דיווחים נוספים_1" xfId="4918"/>
    <cellStyle name="6_יתרת מסגרות אשראי לניצול _4.4. 2_דיווחים נוספים_1_15" xfId="10394"/>
    <cellStyle name="6_יתרת מסגרות אשראי לניצול _4.4. 2_דיווחים נוספים_1_פירוט אגח תשואה מעל 10% " xfId="4919"/>
    <cellStyle name="6_יתרת מסגרות אשראי לניצול _4.4. 2_דיווחים נוספים_1_פירוט אגח תשואה מעל 10% _15" xfId="10395"/>
    <cellStyle name="6_יתרת מסגרות אשראי לניצול _4.4. 2_דיווחים נוספים_15" xfId="10393"/>
    <cellStyle name="6_יתרת מסגרות אשראי לניצול _4.4. 2_דיווחים נוספים_פירוט אגח תשואה מעל 10% " xfId="4920"/>
    <cellStyle name="6_יתרת מסגרות אשראי לניצול _4.4. 2_דיווחים נוספים_פירוט אגח תשואה מעל 10% _15" xfId="10396"/>
    <cellStyle name="6_יתרת מסגרות אשראי לניצול _4.4. 2_פירוט אגח תשואה מעל 10% " xfId="4921"/>
    <cellStyle name="6_יתרת מסגרות אשראי לניצול _4.4. 2_פירוט אגח תשואה מעל 10% _1" xfId="4922"/>
    <cellStyle name="6_יתרת מסגרות אשראי לניצול _4.4. 2_פירוט אגח תשואה מעל 10% _1_15" xfId="10398"/>
    <cellStyle name="6_יתרת מסגרות אשראי לניצול _4.4. 2_פירוט אגח תשואה מעל 10% _15" xfId="10397"/>
    <cellStyle name="6_יתרת מסגרות אשראי לניצול _4.4. 2_פירוט אגח תשואה מעל 10% _פירוט אגח תשואה מעל 10% " xfId="4923"/>
    <cellStyle name="6_יתרת מסגרות אשראי לניצול _4.4. 2_פירוט אגח תשואה מעל 10% _פירוט אגח תשואה מעל 10% _15" xfId="10399"/>
    <cellStyle name="6_יתרת מסגרות אשראי לניצול _4.4._15" xfId="10391"/>
    <cellStyle name="6_יתרת מסגרות אשראי לניצול _4.4._דיווחים נוספים" xfId="4924"/>
    <cellStyle name="6_יתרת מסגרות אשראי לניצול _4.4._דיווחים נוספים_15" xfId="10400"/>
    <cellStyle name="6_יתרת מסגרות אשראי לניצול _4.4._דיווחים נוספים_פירוט אגח תשואה מעל 10% " xfId="4925"/>
    <cellStyle name="6_יתרת מסגרות אשראי לניצול _4.4._דיווחים נוספים_פירוט אגח תשואה מעל 10% _15" xfId="10401"/>
    <cellStyle name="6_יתרת מסגרות אשראי לניצול _4.4._פירוט אגח תשואה מעל 10% " xfId="4926"/>
    <cellStyle name="6_יתרת מסגרות אשראי לניצול _4.4._פירוט אגח תשואה מעל 10% _1" xfId="4927"/>
    <cellStyle name="6_יתרת מסגרות אשראי לניצול _4.4._פירוט אגח תשואה מעל 10% _1_15" xfId="10403"/>
    <cellStyle name="6_יתרת מסגרות אשראי לניצול _4.4._פירוט אגח תשואה מעל 10% _15" xfId="10402"/>
    <cellStyle name="6_יתרת מסגרות אשראי לניצול _4.4._פירוט אגח תשואה מעל 10% _פירוט אגח תשואה מעל 10% " xfId="4928"/>
    <cellStyle name="6_יתרת מסגרות אשראי לניצול _4.4._פירוט אגח תשואה מעל 10% _פירוט אגח תשואה מעל 10% _15" xfId="10404"/>
    <cellStyle name="6_יתרת מסגרות אשראי לניצול _דיווחים נוספים" xfId="4929"/>
    <cellStyle name="6_יתרת מסגרות אשראי לניצול _דיווחים נוספים_1" xfId="4930"/>
    <cellStyle name="6_יתרת מסגרות אשראי לניצול _דיווחים נוספים_1_15" xfId="10406"/>
    <cellStyle name="6_יתרת מסגרות אשראי לניצול _דיווחים נוספים_1_פירוט אגח תשואה מעל 10% " xfId="4931"/>
    <cellStyle name="6_יתרת מסגרות אשראי לניצול _דיווחים נוספים_1_פירוט אגח תשואה מעל 10% _15" xfId="10407"/>
    <cellStyle name="6_יתרת מסגרות אשראי לניצול _דיווחים נוספים_15" xfId="10405"/>
    <cellStyle name="6_יתרת מסגרות אשראי לניצול _דיווחים נוספים_פירוט אגח תשואה מעל 10% " xfId="4932"/>
    <cellStyle name="6_יתרת מסגרות אשראי לניצול _דיווחים נוספים_פירוט אגח תשואה מעל 10% _15" xfId="10408"/>
    <cellStyle name="6_יתרת מסגרות אשראי לניצול _פירוט אגח תשואה מעל 10% " xfId="4933"/>
    <cellStyle name="6_יתרת מסגרות אשראי לניצול _פירוט אגח תשואה מעל 10% _1" xfId="4934"/>
    <cellStyle name="6_יתרת מסגרות אשראי לניצול _פירוט אגח תשואה מעל 10% _1_15" xfId="10410"/>
    <cellStyle name="6_יתרת מסגרות אשראי לניצול _פירוט אגח תשואה מעל 10% _15" xfId="10409"/>
    <cellStyle name="6_יתרת מסגרות אשראי לניצול _פירוט אגח תשואה מעל 10% _פירוט אגח תשואה מעל 10% " xfId="4935"/>
    <cellStyle name="6_יתרת מסגרות אשראי לניצול _פירוט אגח תשואה מעל 10% _פירוט אגח תשואה מעל 10% _15" xfId="10411"/>
    <cellStyle name="6_משקל בתא100" xfId="4936"/>
    <cellStyle name="6_משקל בתא100 2" xfId="4937"/>
    <cellStyle name="6_משקל בתא100 2 2" xfId="4938"/>
    <cellStyle name="6_משקל בתא100 2 2_15" xfId="10414"/>
    <cellStyle name="6_משקל בתא100 2 2_דיווחים נוספים" xfId="4939"/>
    <cellStyle name="6_משקל בתא100 2 2_דיווחים נוספים_1" xfId="4940"/>
    <cellStyle name="6_משקל בתא100 2 2_דיווחים נוספים_1_15" xfId="10416"/>
    <cellStyle name="6_משקל בתא100 2 2_דיווחים נוספים_1_פירוט אגח תשואה מעל 10% " xfId="4941"/>
    <cellStyle name="6_משקל בתא100 2 2_דיווחים נוספים_1_פירוט אגח תשואה מעל 10% _15" xfId="10417"/>
    <cellStyle name="6_משקל בתא100 2 2_דיווחים נוספים_15" xfId="10415"/>
    <cellStyle name="6_משקל בתא100 2 2_דיווחים נוספים_פירוט אגח תשואה מעל 10% " xfId="4942"/>
    <cellStyle name="6_משקל בתא100 2 2_דיווחים נוספים_פירוט אגח תשואה מעל 10% _15" xfId="10418"/>
    <cellStyle name="6_משקל בתא100 2 2_פירוט אגח תשואה מעל 10% " xfId="4943"/>
    <cellStyle name="6_משקל בתא100 2 2_פירוט אגח תשואה מעל 10% _1" xfId="4944"/>
    <cellStyle name="6_משקל בתא100 2 2_פירוט אגח תשואה מעל 10% _1_15" xfId="10420"/>
    <cellStyle name="6_משקל בתא100 2 2_פירוט אגח תשואה מעל 10% _15" xfId="10419"/>
    <cellStyle name="6_משקל בתא100 2 2_פירוט אגח תשואה מעל 10% _פירוט אגח תשואה מעל 10% " xfId="4945"/>
    <cellStyle name="6_משקל בתא100 2 2_פירוט אגח תשואה מעל 10% _פירוט אגח תשואה מעל 10% _15" xfId="10421"/>
    <cellStyle name="6_משקל בתא100 2_15" xfId="10413"/>
    <cellStyle name="6_משקל בתא100 2_4.4." xfId="4946"/>
    <cellStyle name="6_משקל בתא100 2_4.4. 2" xfId="4947"/>
    <cellStyle name="6_משקל בתא100 2_4.4. 2_15" xfId="10423"/>
    <cellStyle name="6_משקל בתא100 2_4.4. 2_דיווחים נוספים" xfId="4948"/>
    <cellStyle name="6_משקל בתא100 2_4.4. 2_דיווחים נוספים_1" xfId="4949"/>
    <cellStyle name="6_משקל בתא100 2_4.4. 2_דיווחים נוספים_1_15" xfId="10425"/>
    <cellStyle name="6_משקל בתא100 2_4.4. 2_דיווחים נוספים_1_פירוט אגח תשואה מעל 10% " xfId="4950"/>
    <cellStyle name="6_משקל בתא100 2_4.4. 2_דיווחים נוספים_1_פירוט אגח תשואה מעל 10% _15" xfId="10426"/>
    <cellStyle name="6_משקל בתא100 2_4.4. 2_דיווחים נוספים_15" xfId="10424"/>
    <cellStyle name="6_משקל בתא100 2_4.4. 2_דיווחים נוספים_פירוט אגח תשואה מעל 10% " xfId="4951"/>
    <cellStyle name="6_משקל בתא100 2_4.4. 2_דיווחים נוספים_פירוט אגח תשואה מעל 10% _15" xfId="10427"/>
    <cellStyle name="6_משקל בתא100 2_4.4. 2_פירוט אגח תשואה מעל 10% " xfId="4952"/>
    <cellStyle name="6_משקל בתא100 2_4.4. 2_פירוט אגח תשואה מעל 10% _1" xfId="4953"/>
    <cellStyle name="6_משקל בתא100 2_4.4. 2_פירוט אגח תשואה מעל 10% _1_15" xfId="10429"/>
    <cellStyle name="6_משקל בתא100 2_4.4. 2_פירוט אגח תשואה מעל 10% _15" xfId="10428"/>
    <cellStyle name="6_משקל בתא100 2_4.4. 2_פירוט אגח תשואה מעל 10% _פירוט אגח תשואה מעל 10% " xfId="4954"/>
    <cellStyle name="6_משקל בתא100 2_4.4. 2_פירוט אגח תשואה מעל 10% _פירוט אגח תשואה מעל 10% _15" xfId="10430"/>
    <cellStyle name="6_משקל בתא100 2_4.4._15" xfId="10422"/>
    <cellStyle name="6_משקל בתא100 2_4.4._דיווחים נוספים" xfId="4955"/>
    <cellStyle name="6_משקל בתא100 2_4.4._דיווחים נוספים_15" xfId="10431"/>
    <cellStyle name="6_משקל בתא100 2_4.4._דיווחים נוספים_פירוט אגח תשואה מעל 10% " xfId="4956"/>
    <cellStyle name="6_משקל בתא100 2_4.4._דיווחים נוספים_פירוט אגח תשואה מעל 10% _15" xfId="10432"/>
    <cellStyle name="6_משקל בתא100 2_4.4._פירוט אגח תשואה מעל 10% " xfId="4957"/>
    <cellStyle name="6_משקל בתא100 2_4.4._פירוט אגח תשואה מעל 10% _1" xfId="4958"/>
    <cellStyle name="6_משקל בתא100 2_4.4._פירוט אגח תשואה מעל 10% _1_15" xfId="10434"/>
    <cellStyle name="6_משקל בתא100 2_4.4._פירוט אגח תשואה מעל 10% _15" xfId="10433"/>
    <cellStyle name="6_משקל בתא100 2_4.4._פירוט אגח תשואה מעל 10% _פירוט אגח תשואה מעל 10% " xfId="4959"/>
    <cellStyle name="6_משקל בתא100 2_4.4._פירוט אגח תשואה מעל 10% _פירוט אגח תשואה מעל 10% _15" xfId="10435"/>
    <cellStyle name="6_משקל בתא100 2_דיווחים נוספים" xfId="4960"/>
    <cellStyle name="6_משקל בתא100 2_דיווחים נוספים 2" xfId="4961"/>
    <cellStyle name="6_משקל בתא100 2_דיווחים נוספים 2_15" xfId="10437"/>
    <cellStyle name="6_משקל בתא100 2_דיווחים נוספים 2_דיווחים נוספים" xfId="4962"/>
    <cellStyle name="6_משקל בתא100 2_דיווחים נוספים 2_דיווחים נוספים_1" xfId="4963"/>
    <cellStyle name="6_משקל בתא100 2_דיווחים נוספים 2_דיווחים נוספים_1_15" xfId="10439"/>
    <cellStyle name="6_משקל בתא100 2_דיווחים נוספים 2_דיווחים נוספים_1_פירוט אגח תשואה מעל 10% " xfId="4964"/>
    <cellStyle name="6_משקל בתא100 2_דיווחים נוספים 2_דיווחים נוספים_1_פירוט אגח תשואה מעל 10% _15" xfId="10440"/>
    <cellStyle name="6_משקל בתא100 2_דיווחים נוספים 2_דיווחים נוספים_15" xfId="10438"/>
    <cellStyle name="6_משקל בתא100 2_דיווחים נוספים 2_דיווחים נוספים_פירוט אגח תשואה מעל 10% " xfId="4965"/>
    <cellStyle name="6_משקל בתא100 2_דיווחים נוספים 2_דיווחים נוספים_פירוט אגח תשואה מעל 10% _15" xfId="10441"/>
    <cellStyle name="6_משקל בתא100 2_דיווחים נוספים 2_פירוט אגח תשואה מעל 10% " xfId="4966"/>
    <cellStyle name="6_משקל בתא100 2_דיווחים נוספים 2_פירוט אגח תשואה מעל 10% _1" xfId="4967"/>
    <cellStyle name="6_משקל בתא100 2_דיווחים נוספים 2_פירוט אגח תשואה מעל 10% _1_15" xfId="10443"/>
    <cellStyle name="6_משקל בתא100 2_דיווחים נוספים 2_פירוט אגח תשואה מעל 10% _15" xfId="10442"/>
    <cellStyle name="6_משקל בתא100 2_דיווחים נוספים 2_פירוט אגח תשואה מעל 10% _פירוט אגח תשואה מעל 10% " xfId="4968"/>
    <cellStyle name="6_משקל בתא100 2_דיווחים נוספים 2_פירוט אגח תשואה מעל 10% _פירוט אגח תשואה מעל 10% _15" xfId="10444"/>
    <cellStyle name="6_משקל בתא100 2_דיווחים נוספים_1" xfId="4969"/>
    <cellStyle name="6_משקל בתא100 2_דיווחים נוספים_1 2" xfId="4970"/>
    <cellStyle name="6_משקל בתא100 2_דיווחים נוספים_1 2_15" xfId="10446"/>
    <cellStyle name="6_משקל בתא100 2_דיווחים נוספים_1 2_דיווחים נוספים" xfId="4971"/>
    <cellStyle name="6_משקל בתא100 2_דיווחים נוספים_1 2_דיווחים נוספים_1" xfId="4972"/>
    <cellStyle name="6_משקל בתא100 2_דיווחים נוספים_1 2_דיווחים נוספים_1_15" xfId="10448"/>
    <cellStyle name="6_משקל בתא100 2_דיווחים נוספים_1 2_דיווחים נוספים_1_פירוט אגח תשואה מעל 10% " xfId="4973"/>
    <cellStyle name="6_משקל בתא100 2_דיווחים נוספים_1 2_דיווחים נוספים_1_פירוט אגח תשואה מעל 10% _15" xfId="10449"/>
    <cellStyle name="6_משקל בתא100 2_דיווחים נוספים_1 2_דיווחים נוספים_15" xfId="10447"/>
    <cellStyle name="6_משקל בתא100 2_דיווחים נוספים_1 2_דיווחים נוספים_פירוט אגח תשואה מעל 10% " xfId="4974"/>
    <cellStyle name="6_משקל בתא100 2_דיווחים נוספים_1 2_דיווחים נוספים_פירוט אגח תשואה מעל 10% _15" xfId="10450"/>
    <cellStyle name="6_משקל בתא100 2_דיווחים נוספים_1 2_פירוט אגח תשואה מעל 10% " xfId="4975"/>
    <cellStyle name="6_משקל בתא100 2_דיווחים נוספים_1 2_פירוט אגח תשואה מעל 10% _1" xfId="4976"/>
    <cellStyle name="6_משקל בתא100 2_דיווחים נוספים_1 2_פירוט אגח תשואה מעל 10% _1_15" xfId="10452"/>
    <cellStyle name="6_משקל בתא100 2_דיווחים נוספים_1 2_פירוט אגח תשואה מעל 10% _15" xfId="10451"/>
    <cellStyle name="6_משקל בתא100 2_דיווחים נוספים_1 2_פירוט אגח תשואה מעל 10% _פירוט אגח תשואה מעל 10% " xfId="4977"/>
    <cellStyle name="6_משקל בתא100 2_דיווחים נוספים_1 2_פירוט אגח תשואה מעל 10% _פירוט אגח תשואה מעל 10% _15" xfId="10453"/>
    <cellStyle name="6_משקל בתא100 2_דיווחים נוספים_1_15" xfId="10445"/>
    <cellStyle name="6_משקל בתא100 2_דיווחים נוספים_1_4.4." xfId="4978"/>
    <cellStyle name="6_משקל בתא100 2_דיווחים נוספים_1_4.4. 2" xfId="4979"/>
    <cellStyle name="6_משקל בתא100 2_דיווחים נוספים_1_4.4. 2_15" xfId="10455"/>
    <cellStyle name="6_משקל בתא100 2_דיווחים נוספים_1_4.4. 2_דיווחים נוספים" xfId="4980"/>
    <cellStyle name="6_משקל בתא100 2_דיווחים נוספים_1_4.4. 2_דיווחים נוספים_1" xfId="4981"/>
    <cellStyle name="6_משקל בתא100 2_דיווחים נוספים_1_4.4. 2_דיווחים נוספים_1_15" xfId="10457"/>
    <cellStyle name="6_משקל בתא100 2_דיווחים נוספים_1_4.4. 2_דיווחים נוספים_1_פירוט אגח תשואה מעל 10% " xfId="4982"/>
    <cellStyle name="6_משקל בתא100 2_דיווחים נוספים_1_4.4. 2_דיווחים נוספים_1_פירוט אגח תשואה מעל 10% _15" xfId="10458"/>
    <cellStyle name="6_משקל בתא100 2_דיווחים נוספים_1_4.4. 2_דיווחים נוספים_15" xfId="10456"/>
    <cellStyle name="6_משקל בתא100 2_דיווחים נוספים_1_4.4. 2_דיווחים נוספים_פירוט אגח תשואה מעל 10% " xfId="4983"/>
    <cellStyle name="6_משקל בתא100 2_דיווחים נוספים_1_4.4. 2_דיווחים נוספים_פירוט אגח תשואה מעל 10% _15" xfId="10459"/>
    <cellStyle name="6_משקל בתא100 2_דיווחים נוספים_1_4.4. 2_פירוט אגח תשואה מעל 10% " xfId="4984"/>
    <cellStyle name="6_משקל בתא100 2_דיווחים נוספים_1_4.4. 2_פירוט אגח תשואה מעל 10% _1" xfId="4985"/>
    <cellStyle name="6_משקל בתא100 2_דיווחים נוספים_1_4.4. 2_פירוט אגח תשואה מעל 10% _1_15" xfId="10461"/>
    <cellStyle name="6_משקל בתא100 2_דיווחים נוספים_1_4.4. 2_פירוט אגח תשואה מעל 10% _15" xfId="10460"/>
    <cellStyle name="6_משקל בתא100 2_דיווחים נוספים_1_4.4. 2_פירוט אגח תשואה מעל 10% _פירוט אגח תשואה מעל 10% " xfId="4986"/>
    <cellStyle name="6_משקל בתא100 2_דיווחים נוספים_1_4.4. 2_פירוט אגח תשואה מעל 10% _פירוט אגח תשואה מעל 10% _15" xfId="10462"/>
    <cellStyle name="6_משקל בתא100 2_דיווחים נוספים_1_4.4._15" xfId="10454"/>
    <cellStyle name="6_משקל בתא100 2_דיווחים נוספים_1_4.4._דיווחים נוספים" xfId="4987"/>
    <cellStyle name="6_משקל בתא100 2_דיווחים נוספים_1_4.4._דיווחים נוספים_15" xfId="10463"/>
    <cellStyle name="6_משקל בתא100 2_דיווחים נוספים_1_4.4._דיווחים נוספים_פירוט אגח תשואה מעל 10% " xfId="4988"/>
    <cellStyle name="6_משקל בתא100 2_דיווחים נוספים_1_4.4._דיווחים נוספים_פירוט אגח תשואה מעל 10% _15" xfId="10464"/>
    <cellStyle name="6_משקל בתא100 2_דיווחים נוספים_1_4.4._פירוט אגח תשואה מעל 10% " xfId="4989"/>
    <cellStyle name="6_משקל בתא100 2_דיווחים נוספים_1_4.4._פירוט אגח תשואה מעל 10% _1" xfId="4990"/>
    <cellStyle name="6_משקל בתא100 2_דיווחים נוספים_1_4.4._פירוט אגח תשואה מעל 10% _1_15" xfId="10466"/>
    <cellStyle name="6_משקל בתא100 2_דיווחים נוספים_1_4.4._פירוט אגח תשואה מעל 10% _15" xfId="10465"/>
    <cellStyle name="6_משקל בתא100 2_דיווחים נוספים_1_4.4._פירוט אגח תשואה מעל 10% _פירוט אגח תשואה מעל 10% " xfId="4991"/>
    <cellStyle name="6_משקל בתא100 2_דיווחים נוספים_1_4.4._פירוט אגח תשואה מעל 10% _פירוט אגח תשואה מעל 10% _15" xfId="10467"/>
    <cellStyle name="6_משקל בתא100 2_דיווחים נוספים_1_דיווחים נוספים" xfId="4992"/>
    <cellStyle name="6_משקל בתא100 2_דיווחים נוספים_1_דיווחים נוספים_15" xfId="10468"/>
    <cellStyle name="6_משקל בתא100 2_דיווחים נוספים_1_דיווחים נוספים_פירוט אגח תשואה מעל 10% " xfId="4993"/>
    <cellStyle name="6_משקל בתא100 2_דיווחים נוספים_1_דיווחים נוספים_פירוט אגח תשואה מעל 10% _15" xfId="10469"/>
    <cellStyle name="6_משקל בתא100 2_דיווחים נוספים_1_פירוט אגח תשואה מעל 10% " xfId="4994"/>
    <cellStyle name="6_משקל בתא100 2_דיווחים נוספים_1_פירוט אגח תשואה מעל 10% _1" xfId="4995"/>
    <cellStyle name="6_משקל בתא100 2_דיווחים נוספים_1_פירוט אגח תשואה מעל 10% _1_15" xfId="10471"/>
    <cellStyle name="6_משקל בתא100 2_דיווחים נוספים_1_פירוט אגח תשואה מעל 10% _15" xfId="10470"/>
    <cellStyle name="6_משקל בתא100 2_דיווחים נוספים_1_פירוט אגח תשואה מעל 10% _פירוט אגח תשואה מעל 10% " xfId="4996"/>
    <cellStyle name="6_משקל בתא100 2_דיווחים נוספים_1_פירוט אגח תשואה מעל 10% _פירוט אגח תשואה מעל 10% _15" xfId="10472"/>
    <cellStyle name="6_משקל בתא100 2_דיווחים נוספים_15" xfId="10436"/>
    <cellStyle name="6_משקל בתא100 2_דיווחים נוספים_2" xfId="4997"/>
    <cellStyle name="6_משקל בתא100 2_דיווחים נוספים_2_15" xfId="10473"/>
    <cellStyle name="6_משקל בתא100 2_דיווחים נוספים_2_פירוט אגח תשואה מעל 10% " xfId="4998"/>
    <cellStyle name="6_משקל בתא100 2_דיווחים נוספים_2_פירוט אגח תשואה מעל 10% _15" xfId="10474"/>
    <cellStyle name="6_משקל בתא100 2_דיווחים נוספים_4.4." xfId="4999"/>
    <cellStyle name="6_משקל בתא100 2_דיווחים נוספים_4.4. 2" xfId="5000"/>
    <cellStyle name="6_משקל בתא100 2_דיווחים נוספים_4.4. 2_15" xfId="10476"/>
    <cellStyle name="6_משקל בתא100 2_דיווחים נוספים_4.4. 2_דיווחים נוספים" xfId="5001"/>
    <cellStyle name="6_משקל בתא100 2_דיווחים נוספים_4.4. 2_דיווחים נוספים_1" xfId="5002"/>
    <cellStyle name="6_משקל בתא100 2_דיווחים נוספים_4.4. 2_דיווחים נוספים_1_15" xfId="10478"/>
    <cellStyle name="6_משקל בתא100 2_דיווחים נוספים_4.4. 2_דיווחים נוספים_1_פירוט אגח תשואה מעל 10% " xfId="5003"/>
    <cellStyle name="6_משקל בתא100 2_דיווחים נוספים_4.4. 2_דיווחים נוספים_1_פירוט אגח תשואה מעל 10% _15" xfId="10479"/>
    <cellStyle name="6_משקל בתא100 2_דיווחים נוספים_4.4. 2_דיווחים נוספים_15" xfId="10477"/>
    <cellStyle name="6_משקל בתא100 2_דיווחים נוספים_4.4. 2_דיווחים נוספים_פירוט אגח תשואה מעל 10% " xfId="5004"/>
    <cellStyle name="6_משקל בתא100 2_דיווחים נוספים_4.4. 2_דיווחים נוספים_פירוט אגח תשואה מעל 10% _15" xfId="10480"/>
    <cellStyle name="6_משקל בתא100 2_דיווחים נוספים_4.4. 2_פירוט אגח תשואה מעל 10% " xfId="5005"/>
    <cellStyle name="6_משקל בתא100 2_דיווחים נוספים_4.4. 2_פירוט אגח תשואה מעל 10% _1" xfId="5006"/>
    <cellStyle name="6_משקל בתא100 2_דיווחים נוספים_4.4. 2_פירוט אגח תשואה מעל 10% _1_15" xfId="10482"/>
    <cellStyle name="6_משקל בתא100 2_דיווחים נוספים_4.4. 2_פירוט אגח תשואה מעל 10% _15" xfId="10481"/>
    <cellStyle name="6_משקל בתא100 2_דיווחים נוספים_4.4. 2_פירוט אגח תשואה מעל 10% _פירוט אגח תשואה מעל 10% " xfId="5007"/>
    <cellStyle name="6_משקל בתא100 2_דיווחים נוספים_4.4. 2_פירוט אגח תשואה מעל 10% _פירוט אגח תשואה מעל 10% _15" xfId="10483"/>
    <cellStyle name="6_משקל בתא100 2_דיווחים נוספים_4.4._15" xfId="10475"/>
    <cellStyle name="6_משקל בתא100 2_דיווחים נוספים_4.4._דיווחים נוספים" xfId="5008"/>
    <cellStyle name="6_משקל בתא100 2_דיווחים נוספים_4.4._דיווחים נוספים_15" xfId="10484"/>
    <cellStyle name="6_משקל בתא100 2_דיווחים נוספים_4.4._דיווחים נוספים_פירוט אגח תשואה מעל 10% " xfId="5009"/>
    <cellStyle name="6_משקל בתא100 2_דיווחים נוספים_4.4._דיווחים נוספים_פירוט אגח תשואה מעל 10% _15" xfId="10485"/>
    <cellStyle name="6_משקל בתא100 2_דיווחים נוספים_4.4._פירוט אגח תשואה מעל 10% " xfId="5010"/>
    <cellStyle name="6_משקל בתא100 2_דיווחים נוספים_4.4._פירוט אגח תשואה מעל 10% _1" xfId="5011"/>
    <cellStyle name="6_משקל בתא100 2_דיווחים נוספים_4.4._פירוט אגח תשואה מעל 10% _1_15" xfId="10487"/>
    <cellStyle name="6_משקל בתא100 2_דיווחים נוספים_4.4._פירוט אגח תשואה מעל 10% _15" xfId="10486"/>
    <cellStyle name="6_משקל בתא100 2_דיווחים נוספים_4.4._פירוט אגח תשואה מעל 10% _פירוט אגח תשואה מעל 10% " xfId="5012"/>
    <cellStyle name="6_משקל בתא100 2_דיווחים נוספים_4.4._פירוט אגח תשואה מעל 10% _פירוט אגח תשואה מעל 10% _15" xfId="10488"/>
    <cellStyle name="6_משקל בתא100 2_דיווחים נוספים_דיווחים נוספים" xfId="5013"/>
    <cellStyle name="6_משקל בתא100 2_דיווחים נוספים_דיווחים נוספים 2" xfId="5014"/>
    <cellStyle name="6_משקל בתא100 2_דיווחים נוספים_דיווחים נוספים 2_15" xfId="10490"/>
    <cellStyle name="6_משקל בתא100 2_דיווחים נוספים_דיווחים נוספים 2_דיווחים נוספים" xfId="5015"/>
    <cellStyle name="6_משקל בתא100 2_דיווחים נוספים_דיווחים נוספים 2_דיווחים נוספים_1" xfId="5016"/>
    <cellStyle name="6_משקל בתא100 2_דיווחים נוספים_דיווחים נוספים 2_דיווחים נוספים_1_15" xfId="10492"/>
    <cellStyle name="6_משקל בתא100 2_דיווחים נוספים_דיווחים נוספים 2_דיווחים נוספים_1_פירוט אגח תשואה מעל 10% " xfId="5017"/>
    <cellStyle name="6_משקל בתא100 2_דיווחים נוספים_דיווחים נוספים 2_דיווחים נוספים_1_פירוט אגח תשואה מעל 10% _15" xfId="10493"/>
    <cellStyle name="6_משקל בתא100 2_דיווחים נוספים_דיווחים נוספים 2_דיווחים נוספים_15" xfId="10491"/>
    <cellStyle name="6_משקל בתא100 2_דיווחים נוספים_דיווחים נוספים 2_דיווחים נוספים_פירוט אגח תשואה מעל 10% " xfId="5018"/>
    <cellStyle name="6_משקל בתא100 2_דיווחים נוספים_דיווחים נוספים 2_דיווחים נוספים_פירוט אגח תשואה מעל 10% _15" xfId="10494"/>
    <cellStyle name="6_משקל בתא100 2_דיווחים נוספים_דיווחים נוספים 2_פירוט אגח תשואה מעל 10% " xfId="5019"/>
    <cellStyle name="6_משקל בתא100 2_דיווחים נוספים_דיווחים נוספים 2_פירוט אגח תשואה מעל 10% _1" xfId="5020"/>
    <cellStyle name="6_משקל בתא100 2_דיווחים נוספים_דיווחים נוספים 2_פירוט אגח תשואה מעל 10% _1_15" xfId="10496"/>
    <cellStyle name="6_משקל בתא100 2_דיווחים נוספים_דיווחים נוספים 2_פירוט אגח תשואה מעל 10% _15" xfId="10495"/>
    <cellStyle name="6_משקל בתא100 2_דיווחים נוספים_דיווחים נוספים 2_פירוט אגח תשואה מעל 10% _פירוט אגח תשואה מעל 10% " xfId="5021"/>
    <cellStyle name="6_משקל בתא100 2_דיווחים נוספים_דיווחים נוספים 2_פירוט אגח תשואה מעל 10% _פירוט אגח תשואה מעל 10% _15" xfId="10497"/>
    <cellStyle name="6_משקל בתא100 2_דיווחים נוספים_דיווחים נוספים_1" xfId="5022"/>
    <cellStyle name="6_משקל בתא100 2_דיווחים נוספים_דיווחים נוספים_1_15" xfId="10498"/>
    <cellStyle name="6_משקל בתא100 2_דיווחים נוספים_דיווחים נוספים_1_פירוט אגח תשואה מעל 10% " xfId="5023"/>
    <cellStyle name="6_משקל בתא100 2_דיווחים נוספים_דיווחים נוספים_1_פירוט אגח תשואה מעל 10% _15" xfId="10499"/>
    <cellStyle name="6_משקל בתא100 2_דיווחים נוספים_דיווחים נוספים_15" xfId="10489"/>
    <cellStyle name="6_משקל בתא100 2_דיווחים נוספים_דיווחים נוספים_4.4." xfId="5024"/>
    <cellStyle name="6_משקל בתא100 2_דיווחים נוספים_דיווחים נוספים_4.4. 2" xfId="5025"/>
    <cellStyle name="6_משקל בתא100 2_דיווחים נוספים_דיווחים נוספים_4.4. 2_15" xfId="10501"/>
    <cellStyle name="6_משקל בתא100 2_דיווחים נוספים_דיווחים נוספים_4.4. 2_דיווחים נוספים" xfId="5026"/>
    <cellStyle name="6_משקל בתא100 2_דיווחים נוספים_דיווחים נוספים_4.4. 2_דיווחים נוספים_1" xfId="5027"/>
    <cellStyle name="6_משקל בתא100 2_דיווחים נוספים_דיווחים נוספים_4.4. 2_דיווחים נוספים_1_15" xfId="10503"/>
    <cellStyle name="6_משקל בתא100 2_דיווחים נוספים_דיווחים נוספים_4.4. 2_דיווחים נוספים_1_פירוט אגח תשואה מעל 10% " xfId="5028"/>
    <cellStyle name="6_משקל בתא100 2_דיווחים נוספים_דיווחים נוספים_4.4. 2_דיווחים נוספים_1_פירוט אגח תשואה מעל 10% _15" xfId="10504"/>
    <cellStyle name="6_משקל בתא100 2_דיווחים נוספים_דיווחים נוספים_4.4. 2_דיווחים נוספים_15" xfId="10502"/>
    <cellStyle name="6_משקל בתא100 2_דיווחים נוספים_דיווחים נוספים_4.4. 2_דיווחים נוספים_פירוט אגח תשואה מעל 10% " xfId="5029"/>
    <cellStyle name="6_משקל בתא100 2_דיווחים נוספים_דיווחים נוספים_4.4. 2_דיווחים נוספים_פירוט אגח תשואה מעל 10% _15" xfId="10505"/>
    <cellStyle name="6_משקל בתא100 2_דיווחים נוספים_דיווחים נוספים_4.4. 2_פירוט אגח תשואה מעל 10% " xfId="5030"/>
    <cellStyle name="6_משקל בתא100 2_דיווחים נוספים_דיווחים נוספים_4.4. 2_פירוט אגח תשואה מעל 10% _1" xfId="5031"/>
    <cellStyle name="6_משקל בתא100 2_דיווחים נוספים_דיווחים נוספים_4.4. 2_פירוט אגח תשואה מעל 10% _1_15" xfId="10507"/>
    <cellStyle name="6_משקל בתא100 2_דיווחים נוספים_דיווחים נוספים_4.4. 2_פירוט אגח תשואה מעל 10% _15" xfId="10506"/>
    <cellStyle name="6_משקל בתא100 2_דיווחים נוספים_דיווחים נוספים_4.4. 2_פירוט אגח תשואה מעל 10% _פירוט אגח תשואה מעל 10% " xfId="5032"/>
    <cellStyle name="6_משקל בתא100 2_דיווחים נוספים_דיווחים נוספים_4.4. 2_פירוט אגח תשואה מעל 10% _פירוט אגח תשואה מעל 10% _15" xfId="10508"/>
    <cellStyle name="6_משקל בתא100 2_דיווחים נוספים_דיווחים נוספים_4.4._15" xfId="10500"/>
    <cellStyle name="6_משקל בתא100 2_דיווחים נוספים_דיווחים נוספים_4.4._דיווחים נוספים" xfId="5033"/>
    <cellStyle name="6_משקל בתא100 2_דיווחים נוספים_דיווחים נוספים_4.4._דיווחים נוספים_15" xfId="10509"/>
    <cellStyle name="6_משקל בתא100 2_דיווחים נוספים_דיווחים נוספים_4.4._דיווחים נוספים_פירוט אגח תשואה מעל 10% " xfId="5034"/>
    <cellStyle name="6_משקל בתא100 2_דיווחים נוספים_דיווחים נוספים_4.4._דיווחים נוספים_פירוט אגח תשואה מעל 10% _15" xfId="10510"/>
    <cellStyle name="6_משקל בתא100 2_דיווחים נוספים_דיווחים נוספים_4.4._פירוט אגח תשואה מעל 10% " xfId="5035"/>
    <cellStyle name="6_משקל בתא100 2_דיווחים נוספים_דיווחים נוספים_4.4._פירוט אגח תשואה מעל 10% _1" xfId="5036"/>
    <cellStyle name="6_משקל בתא100 2_דיווחים נוספים_דיווחים נוספים_4.4._פירוט אגח תשואה מעל 10% _1_15" xfId="10512"/>
    <cellStyle name="6_משקל בתא100 2_דיווחים נוספים_דיווחים נוספים_4.4._פירוט אגח תשואה מעל 10% _15" xfId="10511"/>
    <cellStyle name="6_משקל בתא100 2_דיווחים נוספים_דיווחים נוספים_4.4._פירוט אגח תשואה מעל 10% _פירוט אגח תשואה מעל 10% " xfId="5037"/>
    <cellStyle name="6_משקל בתא100 2_דיווחים נוספים_דיווחים נוספים_4.4._פירוט אגח תשואה מעל 10% _פירוט אגח תשואה מעל 10% _15" xfId="10513"/>
    <cellStyle name="6_משקל בתא100 2_דיווחים נוספים_דיווחים נוספים_דיווחים נוספים" xfId="5038"/>
    <cellStyle name="6_משקל בתא100 2_דיווחים נוספים_דיווחים נוספים_דיווחים נוספים_15" xfId="10514"/>
    <cellStyle name="6_משקל בתא100 2_דיווחים נוספים_דיווחים נוספים_דיווחים נוספים_פירוט אגח תשואה מעל 10% " xfId="5039"/>
    <cellStyle name="6_משקל בתא100 2_דיווחים נוספים_דיווחים נוספים_דיווחים נוספים_פירוט אגח תשואה מעל 10% _15" xfId="10515"/>
    <cellStyle name="6_משקל בתא100 2_דיווחים נוספים_דיווחים נוספים_פירוט אגח תשואה מעל 10% " xfId="5040"/>
    <cellStyle name="6_משקל בתא100 2_דיווחים נוספים_דיווחים נוספים_פירוט אגח תשואה מעל 10% _1" xfId="5041"/>
    <cellStyle name="6_משקל בתא100 2_דיווחים נוספים_דיווחים נוספים_פירוט אגח תשואה מעל 10% _1_15" xfId="10517"/>
    <cellStyle name="6_משקל בתא100 2_דיווחים נוספים_דיווחים נוספים_פירוט אגח תשואה מעל 10% _15" xfId="10516"/>
    <cellStyle name="6_משקל בתא100 2_דיווחים נוספים_דיווחים נוספים_פירוט אגח תשואה מעל 10% _פירוט אגח תשואה מעל 10% " xfId="5042"/>
    <cellStyle name="6_משקל בתא100 2_דיווחים נוספים_דיווחים נוספים_פירוט אגח תשואה מעל 10% _פירוט אגח תשואה מעל 10% _15" xfId="10518"/>
    <cellStyle name="6_משקל בתא100 2_דיווחים נוספים_פירוט אגח תשואה מעל 10% " xfId="5043"/>
    <cellStyle name="6_משקל בתא100 2_דיווחים נוספים_פירוט אגח תשואה מעל 10% _1" xfId="5044"/>
    <cellStyle name="6_משקל בתא100 2_דיווחים נוספים_פירוט אגח תשואה מעל 10% _1_15" xfId="10520"/>
    <cellStyle name="6_משקל בתא100 2_דיווחים נוספים_פירוט אגח תשואה מעל 10% _15" xfId="10519"/>
    <cellStyle name="6_משקל בתא100 2_דיווחים נוספים_פירוט אגח תשואה מעל 10% _פירוט אגח תשואה מעל 10% " xfId="5045"/>
    <cellStyle name="6_משקל בתא100 2_דיווחים נוספים_פירוט אגח תשואה מעל 10% _פירוט אגח תשואה מעל 10% _15" xfId="10521"/>
    <cellStyle name="6_משקל בתא100 2_עסקאות שאושרו וטרם בוצעו  " xfId="5046"/>
    <cellStyle name="6_משקל בתא100 2_עסקאות שאושרו וטרם בוצעו   2" xfId="5047"/>
    <cellStyle name="6_משקל בתא100 2_עסקאות שאושרו וטרם בוצעו   2_15" xfId="10523"/>
    <cellStyle name="6_משקל בתא100 2_עסקאות שאושרו וטרם בוצעו   2_דיווחים נוספים" xfId="5048"/>
    <cellStyle name="6_משקל בתא100 2_עסקאות שאושרו וטרם בוצעו   2_דיווחים נוספים_1" xfId="5049"/>
    <cellStyle name="6_משקל בתא100 2_עסקאות שאושרו וטרם בוצעו   2_דיווחים נוספים_1_15" xfId="10525"/>
    <cellStyle name="6_משקל בתא100 2_עסקאות שאושרו וטרם בוצעו   2_דיווחים נוספים_1_פירוט אגח תשואה מעל 10% " xfId="5050"/>
    <cellStyle name="6_משקל בתא100 2_עסקאות שאושרו וטרם בוצעו   2_דיווחים נוספים_1_פירוט אגח תשואה מעל 10% _15" xfId="10526"/>
    <cellStyle name="6_משקל בתא100 2_עסקאות שאושרו וטרם בוצעו   2_דיווחים נוספים_15" xfId="10524"/>
    <cellStyle name="6_משקל בתא100 2_עסקאות שאושרו וטרם בוצעו   2_דיווחים נוספים_פירוט אגח תשואה מעל 10% " xfId="5051"/>
    <cellStyle name="6_משקל בתא100 2_עסקאות שאושרו וטרם בוצעו   2_דיווחים נוספים_פירוט אגח תשואה מעל 10% _15" xfId="10527"/>
    <cellStyle name="6_משקל בתא100 2_עסקאות שאושרו וטרם בוצעו   2_פירוט אגח תשואה מעל 10% " xfId="5052"/>
    <cellStyle name="6_משקל בתא100 2_עסקאות שאושרו וטרם בוצעו   2_פירוט אגח תשואה מעל 10% _1" xfId="5053"/>
    <cellStyle name="6_משקל בתא100 2_עסקאות שאושרו וטרם בוצעו   2_פירוט אגח תשואה מעל 10% _1_15" xfId="10529"/>
    <cellStyle name="6_משקל בתא100 2_עסקאות שאושרו וטרם בוצעו   2_פירוט אגח תשואה מעל 10% _15" xfId="10528"/>
    <cellStyle name="6_משקל בתא100 2_עסקאות שאושרו וטרם בוצעו   2_פירוט אגח תשואה מעל 10% _פירוט אגח תשואה מעל 10% " xfId="5054"/>
    <cellStyle name="6_משקל בתא100 2_עסקאות שאושרו וטרם בוצעו   2_פירוט אגח תשואה מעל 10% _פירוט אגח תשואה מעל 10% _15" xfId="10530"/>
    <cellStyle name="6_משקל בתא100 2_עסקאות שאושרו וטרם בוצעו  _15" xfId="10522"/>
    <cellStyle name="6_משקל בתא100 2_עסקאות שאושרו וטרם בוצעו  _דיווחים נוספים" xfId="5055"/>
    <cellStyle name="6_משקל בתא100 2_עסקאות שאושרו וטרם בוצעו  _דיווחים נוספים_15" xfId="10531"/>
    <cellStyle name="6_משקל בתא100 2_עסקאות שאושרו וטרם בוצעו  _דיווחים נוספים_פירוט אגח תשואה מעל 10% " xfId="5056"/>
    <cellStyle name="6_משקל בתא100 2_עסקאות שאושרו וטרם בוצעו  _דיווחים נוספים_פירוט אגח תשואה מעל 10% _15" xfId="10532"/>
    <cellStyle name="6_משקל בתא100 2_עסקאות שאושרו וטרם בוצעו  _פירוט אגח תשואה מעל 10% " xfId="5057"/>
    <cellStyle name="6_משקל בתא100 2_עסקאות שאושרו וטרם בוצעו  _פירוט אגח תשואה מעל 10% _1" xfId="5058"/>
    <cellStyle name="6_משקל בתא100 2_עסקאות שאושרו וטרם בוצעו  _פירוט אגח תשואה מעל 10% _1_15" xfId="10534"/>
    <cellStyle name="6_משקל בתא100 2_עסקאות שאושרו וטרם בוצעו  _פירוט אגח תשואה מעל 10% _15" xfId="10533"/>
    <cellStyle name="6_משקל בתא100 2_עסקאות שאושרו וטרם בוצעו  _פירוט אגח תשואה מעל 10% _פירוט אגח תשואה מעל 10% " xfId="5059"/>
    <cellStyle name="6_משקל בתא100 2_עסקאות שאושרו וטרם בוצעו  _פירוט אגח תשואה מעל 10% _פירוט אגח תשואה מעל 10% _15" xfId="10535"/>
    <cellStyle name="6_משקל בתא100 2_פירוט אגח תשואה מעל 10% " xfId="5060"/>
    <cellStyle name="6_משקל בתא100 2_פירוט אגח תשואה מעל 10%  2" xfId="5061"/>
    <cellStyle name="6_משקל בתא100 2_פירוט אגח תשואה מעל 10%  2_15" xfId="10537"/>
    <cellStyle name="6_משקל בתא100 2_פירוט אגח תשואה מעל 10%  2_דיווחים נוספים" xfId="5062"/>
    <cellStyle name="6_משקל בתא100 2_פירוט אגח תשואה מעל 10%  2_דיווחים נוספים_1" xfId="5063"/>
    <cellStyle name="6_משקל בתא100 2_פירוט אגח תשואה מעל 10%  2_דיווחים נוספים_1_15" xfId="10539"/>
    <cellStyle name="6_משקל בתא100 2_פירוט אגח תשואה מעל 10%  2_דיווחים נוספים_1_פירוט אגח תשואה מעל 10% " xfId="5064"/>
    <cellStyle name="6_משקל בתא100 2_פירוט אגח תשואה מעל 10%  2_דיווחים נוספים_1_פירוט אגח תשואה מעל 10% _15" xfId="10540"/>
    <cellStyle name="6_משקל בתא100 2_פירוט אגח תשואה מעל 10%  2_דיווחים נוספים_15" xfId="10538"/>
    <cellStyle name="6_משקל בתא100 2_פירוט אגח תשואה מעל 10%  2_דיווחים נוספים_פירוט אגח תשואה מעל 10% " xfId="5065"/>
    <cellStyle name="6_משקל בתא100 2_פירוט אגח תשואה מעל 10%  2_דיווחים נוספים_פירוט אגח תשואה מעל 10% _15" xfId="10541"/>
    <cellStyle name="6_משקל בתא100 2_פירוט אגח תשואה מעל 10%  2_פירוט אגח תשואה מעל 10% " xfId="5066"/>
    <cellStyle name="6_משקל בתא100 2_פירוט אגח תשואה מעל 10%  2_פירוט אגח תשואה מעל 10% _1" xfId="5067"/>
    <cellStyle name="6_משקל בתא100 2_פירוט אגח תשואה מעל 10%  2_פירוט אגח תשואה מעל 10% _1_15" xfId="10543"/>
    <cellStyle name="6_משקל בתא100 2_פירוט אגח תשואה מעל 10%  2_פירוט אגח תשואה מעל 10% _15" xfId="10542"/>
    <cellStyle name="6_משקל בתא100 2_פירוט אגח תשואה מעל 10%  2_פירוט אגח תשואה מעל 10% _פירוט אגח תשואה מעל 10% " xfId="5068"/>
    <cellStyle name="6_משקל בתא100 2_פירוט אגח תשואה מעל 10%  2_פירוט אגח תשואה מעל 10% _פירוט אגח תשואה מעל 10% _15" xfId="10544"/>
    <cellStyle name="6_משקל בתא100 2_פירוט אגח תשואה מעל 10% _1" xfId="5069"/>
    <cellStyle name="6_משקל בתא100 2_פירוט אגח תשואה מעל 10% _1_15" xfId="10545"/>
    <cellStyle name="6_משקל בתא100 2_פירוט אגח תשואה מעל 10% _1_פירוט אגח תשואה מעל 10% " xfId="5070"/>
    <cellStyle name="6_משקל בתא100 2_פירוט אגח תשואה מעל 10% _1_פירוט אגח תשואה מעל 10% _15" xfId="10546"/>
    <cellStyle name="6_משקל בתא100 2_פירוט אגח תשואה מעל 10% _15" xfId="10536"/>
    <cellStyle name="6_משקל בתא100 2_פירוט אגח תשואה מעל 10% _2" xfId="5071"/>
    <cellStyle name="6_משקל בתא100 2_פירוט אגח תשואה מעל 10% _2_15" xfId="10547"/>
    <cellStyle name="6_משקל בתא100 2_פירוט אגח תשואה מעל 10% _4.4." xfId="5072"/>
    <cellStyle name="6_משקל בתא100 2_פירוט אגח תשואה מעל 10% _4.4. 2" xfId="5073"/>
    <cellStyle name="6_משקל בתא100 2_פירוט אגח תשואה מעל 10% _4.4. 2_15" xfId="10549"/>
    <cellStyle name="6_משקל בתא100 2_פירוט אגח תשואה מעל 10% _4.4. 2_דיווחים נוספים" xfId="5074"/>
    <cellStyle name="6_משקל בתא100 2_פירוט אגח תשואה מעל 10% _4.4. 2_דיווחים נוספים_1" xfId="5075"/>
    <cellStyle name="6_משקל בתא100 2_פירוט אגח תשואה מעל 10% _4.4. 2_דיווחים נוספים_1_15" xfId="10551"/>
    <cellStyle name="6_משקל בתא100 2_פירוט אגח תשואה מעל 10% _4.4. 2_דיווחים נוספים_1_פירוט אגח תשואה מעל 10% " xfId="5076"/>
    <cellStyle name="6_משקל בתא100 2_פירוט אגח תשואה מעל 10% _4.4. 2_דיווחים נוספים_1_פירוט אגח תשואה מעל 10% _15" xfId="10552"/>
    <cellStyle name="6_משקל בתא100 2_פירוט אגח תשואה מעל 10% _4.4. 2_דיווחים נוספים_15" xfId="10550"/>
    <cellStyle name="6_משקל בתא100 2_פירוט אגח תשואה מעל 10% _4.4. 2_דיווחים נוספים_פירוט אגח תשואה מעל 10% " xfId="5077"/>
    <cellStyle name="6_משקל בתא100 2_פירוט אגח תשואה מעל 10% _4.4. 2_דיווחים נוספים_פירוט אגח תשואה מעל 10% _15" xfId="10553"/>
    <cellStyle name="6_משקל בתא100 2_פירוט אגח תשואה מעל 10% _4.4. 2_פירוט אגח תשואה מעל 10% " xfId="5078"/>
    <cellStyle name="6_משקל בתא100 2_פירוט אגח תשואה מעל 10% _4.4. 2_פירוט אגח תשואה מעל 10% _1" xfId="5079"/>
    <cellStyle name="6_משקל בתא100 2_פירוט אגח תשואה מעל 10% _4.4. 2_פירוט אגח תשואה מעל 10% _1_15" xfId="10555"/>
    <cellStyle name="6_משקל בתא100 2_פירוט אגח תשואה מעל 10% _4.4. 2_פירוט אגח תשואה מעל 10% _15" xfId="10554"/>
    <cellStyle name="6_משקל בתא100 2_פירוט אגח תשואה מעל 10% _4.4. 2_פירוט אגח תשואה מעל 10% _פירוט אגח תשואה מעל 10% " xfId="5080"/>
    <cellStyle name="6_משקל בתא100 2_פירוט אגח תשואה מעל 10% _4.4. 2_פירוט אגח תשואה מעל 10% _פירוט אגח תשואה מעל 10% _15" xfId="10556"/>
    <cellStyle name="6_משקל בתא100 2_פירוט אגח תשואה מעל 10% _4.4._15" xfId="10548"/>
    <cellStyle name="6_משקל בתא100 2_פירוט אגח תשואה מעל 10% _4.4._דיווחים נוספים" xfId="5081"/>
    <cellStyle name="6_משקל בתא100 2_פירוט אגח תשואה מעל 10% _4.4._דיווחים נוספים_15" xfId="10557"/>
    <cellStyle name="6_משקל בתא100 2_פירוט אגח תשואה מעל 10% _4.4._דיווחים נוספים_פירוט אגח תשואה מעל 10% " xfId="5082"/>
    <cellStyle name="6_משקל בתא100 2_פירוט אגח תשואה מעל 10% _4.4._דיווחים נוספים_פירוט אגח תשואה מעל 10% _15" xfId="10558"/>
    <cellStyle name="6_משקל בתא100 2_פירוט אגח תשואה מעל 10% _4.4._פירוט אגח תשואה מעל 10% " xfId="5083"/>
    <cellStyle name="6_משקל בתא100 2_פירוט אגח תשואה מעל 10% _4.4._פירוט אגח תשואה מעל 10% _1" xfId="5084"/>
    <cellStyle name="6_משקל בתא100 2_פירוט אגח תשואה מעל 10% _4.4._פירוט אגח תשואה מעל 10% _1_15" xfId="10560"/>
    <cellStyle name="6_משקל בתא100 2_פירוט אגח תשואה מעל 10% _4.4._פירוט אגח תשואה מעל 10% _15" xfId="10559"/>
    <cellStyle name="6_משקל בתא100 2_פירוט אגח תשואה מעל 10% _4.4._פירוט אגח תשואה מעל 10% _פירוט אגח תשואה מעל 10% " xfId="5085"/>
    <cellStyle name="6_משקל בתא100 2_פירוט אגח תשואה מעל 10% _4.4._פירוט אגח תשואה מעל 10% _פירוט אגח תשואה מעל 10% _15" xfId="10561"/>
    <cellStyle name="6_משקל בתא100 2_פירוט אגח תשואה מעל 10% _דיווחים נוספים" xfId="5086"/>
    <cellStyle name="6_משקל בתא100 2_פירוט אגח תשואה מעל 10% _דיווחים נוספים_1" xfId="5087"/>
    <cellStyle name="6_משקל בתא100 2_פירוט אגח תשואה מעל 10% _דיווחים נוספים_1_15" xfId="10563"/>
    <cellStyle name="6_משקל בתא100 2_פירוט אגח תשואה מעל 10% _דיווחים נוספים_1_פירוט אגח תשואה מעל 10% " xfId="5088"/>
    <cellStyle name="6_משקל בתא100 2_פירוט אגח תשואה מעל 10% _דיווחים נוספים_1_פירוט אגח תשואה מעל 10% _15" xfId="10564"/>
    <cellStyle name="6_משקל בתא100 2_פירוט אגח תשואה מעל 10% _דיווחים נוספים_15" xfId="10562"/>
    <cellStyle name="6_משקל בתא100 2_פירוט אגח תשואה מעל 10% _דיווחים נוספים_פירוט אגח תשואה מעל 10% " xfId="5089"/>
    <cellStyle name="6_משקל בתא100 2_פירוט אגח תשואה מעל 10% _דיווחים נוספים_פירוט אגח תשואה מעל 10% _15" xfId="10565"/>
    <cellStyle name="6_משקל בתא100 2_פירוט אגח תשואה מעל 10% _פירוט אגח תשואה מעל 10% " xfId="5090"/>
    <cellStyle name="6_משקל בתא100 2_פירוט אגח תשואה מעל 10% _פירוט אגח תשואה מעל 10% _1" xfId="5091"/>
    <cellStyle name="6_משקל בתא100 2_פירוט אגח תשואה מעל 10% _פירוט אגח תשואה מעל 10% _1_15" xfId="10567"/>
    <cellStyle name="6_משקל בתא100 2_פירוט אגח תשואה מעל 10% _פירוט אגח תשואה מעל 10% _15" xfId="10566"/>
    <cellStyle name="6_משקל בתא100 2_פירוט אגח תשואה מעל 10% _פירוט אגח תשואה מעל 10% _פירוט אגח תשואה מעל 10% " xfId="5092"/>
    <cellStyle name="6_משקל בתא100 2_פירוט אגח תשואה מעל 10% _פירוט אגח תשואה מעל 10% _פירוט אגח תשואה מעל 10% _15" xfId="10568"/>
    <cellStyle name="6_משקל בתא100 3" xfId="5093"/>
    <cellStyle name="6_משקל בתא100 3_15" xfId="10569"/>
    <cellStyle name="6_משקל בתא100 3_דיווחים נוספים" xfId="5094"/>
    <cellStyle name="6_משקל בתא100 3_דיווחים נוספים_1" xfId="5095"/>
    <cellStyle name="6_משקל בתא100 3_דיווחים נוספים_1_15" xfId="10571"/>
    <cellStyle name="6_משקל בתא100 3_דיווחים נוספים_1_פירוט אגח תשואה מעל 10% " xfId="5096"/>
    <cellStyle name="6_משקל בתא100 3_דיווחים נוספים_1_פירוט אגח תשואה מעל 10% _15" xfId="10572"/>
    <cellStyle name="6_משקל בתא100 3_דיווחים נוספים_15" xfId="10570"/>
    <cellStyle name="6_משקל בתא100 3_דיווחים נוספים_פירוט אגח תשואה מעל 10% " xfId="5097"/>
    <cellStyle name="6_משקל בתא100 3_דיווחים נוספים_פירוט אגח תשואה מעל 10% _15" xfId="10573"/>
    <cellStyle name="6_משקל בתא100 3_פירוט אגח תשואה מעל 10% " xfId="5098"/>
    <cellStyle name="6_משקל בתא100 3_פירוט אגח תשואה מעל 10% _1" xfId="5099"/>
    <cellStyle name="6_משקל בתא100 3_פירוט אגח תשואה מעל 10% _1_15" xfId="10575"/>
    <cellStyle name="6_משקל בתא100 3_פירוט אגח תשואה מעל 10% _15" xfId="10574"/>
    <cellStyle name="6_משקל בתא100 3_פירוט אגח תשואה מעל 10% _פירוט אגח תשואה מעל 10% " xfId="5100"/>
    <cellStyle name="6_משקל בתא100 3_פירוט אגח תשואה מעל 10% _פירוט אגח תשואה מעל 10% _15" xfId="10576"/>
    <cellStyle name="6_משקל בתא100_15" xfId="10412"/>
    <cellStyle name="6_משקל בתא100_4.4." xfId="5101"/>
    <cellStyle name="6_משקל בתא100_4.4. 2" xfId="5102"/>
    <cellStyle name="6_משקל בתא100_4.4. 2_15" xfId="10578"/>
    <cellStyle name="6_משקל בתא100_4.4. 2_דיווחים נוספים" xfId="5103"/>
    <cellStyle name="6_משקל בתא100_4.4. 2_דיווחים נוספים_1" xfId="5104"/>
    <cellStyle name="6_משקל בתא100_4.4. 2_דיווחים נוספים_1_15" xfId="10580"/>
    <cellStyle name="6_משקל בתא100_4.4. 2_דיווחים נוספים_1_פירוט אגח תשואה מעל 10% " xfId="5105"/>
    <cellStyle name="6_משקל בתא100_4.4. 2_דיווחים נוספים_1_פירוט אגח תשואה מעל 10% _15" xfId="10581"/>
    <cellStyle name="6_משקל בתא100_4.4. 2_דיווחים נוספים_15" xfId="10579"/>
    <cellStyle name="6_משקל בתא100_4.4. 2_דיווחים נוספים_פירוט אגח תשואה מעל 10% " xfId="5106"/>
    <cellStyle name="6_משקל בתא100_4.4. 2_דיווחים נוספים_פירוט אגח תשואה מעל 10% _15" xfId="10582"/>
    <cellStyle name="6_משקל בתא100_4.4. 2_פירוט אגח תשואה מעל 10% " xfId="5107"/>
    <cellStyle name="6_משקל בתא100_4.4. 2_פירוט אגח תשואה מעל 10% _1" xfId="5108"/>
    <cellStyle name="6_משקל בתא100_4.4. 2_פירוט אגח תשואה מעל 10% _1_15" xfId="10584"/>
    <cellStyle name="6_משקל בתא100_4.4. 2_פירוט אגח תשואה מעל 10% _15" xfId="10583"/>
    <cellStyle name="6_משקל בתא100_4.4. 2_פירוט אגח תשואה מעל 10% _פירוט אגח תשואה מעל 10% " xfId="5109"/>
    <cellStyle name="6_משקל בתא100_4.4. 2_פירוט אגח תשואה מעל 10% _פירוט אגח תשואה מעל 10% _15" xfId="10585"/>
    <cellStyle name="6_משקל בתא100_4.4._15" xfId="10577"/>
    <cellStyle name="6_משקל בתא100_4.4._דיווחים נוספים" xfId="5110"/>
    <cellStyle name="6_משקל בתא100_4.4._דיווחים נוספים_15" xfId="10586"/>
    <cellStyle name="6_משקל בתא100_4.4._דיווחים נוספים_פירוט אגח תשואה מעל 10% " xfId="5111"/>
    <cellStyle name="6_משקל בתא100_4.4._דיווחים נוספים_פירוט אגח תשואה מעל 10% _15" xfId="10587"/>
    <cellStyle name="6_משקל בתא100_4.4._פירוט אגח תשואה מעל 10% " xfId="5112"/>
    <cellStyle name="6_משקל בתא100_4.4._פירוט אגח תשואה מעל 10% _1" xfId="5113"/>
    <cellStyle name="6_משקל בתא100_4.4._פירוט אגח תשואה מעל 10% _1_15" xfId="10589"/>
    <cellStyle name="6_משקל בתא100_4.4._פירוט אגח תשואה מעל 10% _15" xfId="10588"/>
    <cellStyle name="6_משקל בתא100_4.4._פירוט אגח תשואה מעל 10% _פירוט אגח תשואה מעל 10% " xfId="5114"/>
    <cellStyle name="6_משקל בתא100_4.4._פירוט אגח תשואה מעל 10% _פירוט אגח תשואה מעל 10% _15" xfId="10590"/>
    <cellStyle name="6_משקל בתא100_דיווחים נוספים" xfId="5115"/>
    <cellStyle name="6_משקל בתא100_דיווחים נוספים 2" xfId="5116"/>
    <cellStyle name="6_משקל בתא100_דיווחים נוספים 2_15" xfId="10592"/>
    <cellStyle name="6_משקל בתא100_דיווחים נוספים 2_דיווחים נוספים" xfId="5117"/>
    <cellStyle name="6_משקל בתא100_דיווחים נוספים 2_דיווחים נוספים_1" xfId="5118"/>
    <cellStyle name="6_משקל בתא100_דיווחים נוספים 2_דיווחים נוספים_1_15" xfId="10594"/>
    <cellStyle name="6_משקל בתא100_דיווחים נוספים 2_דיווחים נוספים_1_פירוט אגח תשואה מעל 10% " xfId="5119"/>
    <cellStyle name="6_משקל בתא100_דיווחים נוספים 2_דיווחים נוספים_1_פירוט אגח תשואה מעל 10% _15" xfId="10595"/>
    <cellStyle name="6_משקל בתא100_דיווחים נוספים 2_דיווחים נוספים_15" xfId="10593"/>
    <cellStyle name="6_משקל בתא100_דיווחים נוספים 2_דיווחים נוספים_פירוט אגח תשואה מעל 10% " xfId="5120"/>
    <cellStyle name="6_משקל בתא100_דיווחים נוספים 2_דיווחים נוספים_פירוט אגח תשואה מעל 10% _15" xfId="10596"/>
    <cellStyle name="6_משקל בתא100_דיווחים נוספים 2_פירוט אגח תשואה מעל 10% " xfId="5121"/>
    <cellStyle name="6_משקל בתא100_דיווחים נוספים 2_פירוט אגח תשואה מעל 10% _1" xfId="5122"/>
    <cellStyle name="6_משקל בתא100_דיווחים נוספים 2_פירוט אגח תשואה מעל 10% _1_15" xfId="10598"/>
    <cellStyle name="6_משקל בתא100_דיווחים נוספים 2_פירוט אגח תשואה מעל 10% _15" xfId="10597"/>
    <cellStyle name="6_משקל בתא100_דיווחים נוספים 2_פירוט אגח תשואה מעל 10% _פירוט אגח תשואה מעל 10% " xfId="5123"/>
    <cellStyle name="6_משקל בתא100_דיווחים נוספים 2_פירוט אגח תשואה מעל 10% _פירוט אגח תשואה מעל 10% _15" xfId="10599"/>
    <cellStyle name="6_משקל בתא100_דיווחים נוספים_1" xfId="5124"/>
    <cellStyle name="6_משקל בתא100_דיווחים נוספים_1 2" xfId="5125"/>
    <cellStyle name="6_משקל בתא100_דיווחים נוספים_1 2_15" xfId="10601"/>
    <cellStyle name="6_משקל בתא100_דיווחים נוספים_1 2_דיווחים נוספים" xfId="5126"/>
    <cellStyle name="6_משקל בתא100_דיווחים נוספים_1 2_דיווחים נוספים_1" xfId="5127"/>
    <cellStyle name="6_משקל בתא100_דיווחים נוספים_1 2_דיווחים נוספים_1_15" xfId="10603"/>
    <cellStyle name="6_משקל בתא100_דיווחים נוספים_1 2_דיווחים נוספים_1_פירוט אגח תשואה מעל 10% " xfId="5128"/>
    <cellStyle name="6_משקל בתא100_דיווחים נוספים_1 2_דיווחים נוספים_1_פירוט אגח תשואה מעל 10% _15" xfId="10604"/>
    <cellStyle name="6_משקל בתא100_דיווחים נוספים_1 2_דיווחים נוספים_15" xfId="10602"/>
    <cellStyle name="6_משקל בתא100_דיווחים נוספים_1 2_דיווחים נוספים_פירוט אגח תשואה מעל 10% " xfId="5129"/>
    <cellStyle name="6_משקל בתא100_דיווחים נוספים_1 2_דיווחים נוספים_פירוט אגח תשואה מעל 10% _15" xfId="10605"/>
    <cellStyle name="6_משקל בתא100_דיווחים נוספים_1 2_פירוט אגח תשואה מעל 10% " xfId="5130"/>
    <cellStyle name="6_משקל בתא100_דיווחים נוספים_1 2_פירוט אגח תשואה מעל 10% _1" xfId="5131"/>
    <cellStyle name="6_משקל בתא100_דיווחים נוספים_1 2_פירוט אגח תשואה מעל 10% _1_15" xfId="10607"/>
    <cellStyle name="6_משקל בתא100_דיווחים נוספים_1 2_פירוט אגח תשואה מעל 10% _15" xfId="10606"/>
    <cellStyle name="6_משקל בתא100_דיווחים נוספים_1 2_פירוט אגח תשואה מעל 10% _פירוט אגח תשואה מעל 10% " xfId="5132"/>
    <cellStyle name="6_משקל בתא100_דיווחים נוספים_1 2_פירוט אגח תשואה מעל 10% _פירוט אגח תשואה מעל 10% _15" xfId="10608"/>
    <cellStyle name="6_משקל בתא100_דיווחים נוספים_1_15" xfId="10600"/>
    <cellStyle name="6_משקל בתא100_דיווחים נוספים_1_4.4." xfId="5133"/>
    <cellStyle name="6_משקל בתא100_דיווחים נוספים_1_4.4. 2" xfId="5134"/>
    <cellStyle name="6_משקל בתא100_דיווחים נוספים_1_4.4. 2_15" xfId="10610"/>
    <cellStyle name="6_משקל בתא100_דיווחים נוספים_1_4.4. 2_דיווחים נוספים" xfId="5135"/>
    <cellStyle name="6_משקל בתא100_דיווחים נוספים_1_4.4. 2_דיווחים נוספים_1" xfId="5136"/>
    <cellStyle name="6_משקל בתא100_דיווחים נוספים_1_4.4. 2_דיווחים נוספים_1_15" xfId="10612"/>
    <cellStyle name="6_משקל בתא100_דיווחים נוספים_1_4.4. 2_דיווחים נוספים_1_פירוט אגח תשואה מעל 10% " xfId="5137"/>
    <cellStyle name="6_משקל בתא100_דיווחים נוספים_1_4.4. 2_דיווחים נוספים_1_פירוט אגח תשואה מעל 10% _15" xfId="10613"/>
    <cellStyle name="6_משקל בתא100_דיווחים נוספים_1_4.4. 2_דיווחים נוספים_15" xfId="10611"/>
    <cellStyle name="6_משקל בתא100_דיווחים נוספים_1_4.4. 2_דיווחים נוספים_פירוט אגח תשואה מעל 10% " xfId="5138"/>
    <cellStyle name="6_משקל בתא100_דיווחים נוספים_1_4.4. 2_דיווחים נוספים_פירוט אגח תשואה מעל 10% _15" xfId="10614"/>
    <cellStyle name="6_משקל בתא100_דיווחים נוספים_1_4.4. 2_פירוט אגח תשואה מעל 10% " xfId="5139"/>
    <cellStyle name="6_משקל בתא100_דיווחים נוספים_1_4.4. 2_פירוט אגח תשואה מעל 10% _1" xfId="5140"/>
    <cellStyle name="6_משקל בתא100_דיווחים נוספים_1_4.4. 2_פירוט אגח תשואה מעל 10% _1_15" xfId="10616"/>
    <cellStyle name="6_משקל בתא100_דיווחים נוספים_1_4.4. 2_פירוט אגח תשואה מעל 10% _15" xfId="10615"/>
    <cellStyle name="6_משקל בתא100_דיווחים נוספים_1_4.4. 2_פירוט אגח תשואה מעל 10% _פירוט אגח תשואה מעל 10% " xfId="5141"/>
    <cellStyle name="6_משקל בתא100_דיווחים נוספים_1_4.4. 2_פירוט אגח תשואה מעל 10% _פירוט אגח תשואה מעל 10% _15" xfId="10617"/>
    <cellStyle name="6_משקל בתא100_דיווחים נוספים_1_4.4._15" xfId="10609"/>
    <cellStyle name="6_משקל בתא100_דיווחים נוספים_1_4.4._דיווחים נוספים" xfId="5142"/>
    <cellStyle name="6_משקל בתא100_דיווחים נוספים_1_4.4._דיווחים נוספים_15" xfId="10618"/>
    <cellStyle name="6_משקל בתא100_דיווחים נוספים_1_4.4._דיווחים נוספים_פירוט אגח תשואה מעל 10% " xfId="5143"/>
    <cellStyle name="6_משקל בתא100_דיווחים נוספים_1_4.4._דיווחים נוספים_פירוט אגח תשואה מעל 10% _15" xfId="10619"/>
    <cellStyle name="6_משקל בתא100_דיווחים נוספים_1_4.4._פירוט אגח תשואה מעל 10% " xfId="5144"/>
    <cellStyle name="6_משקל בתא100_דיווחים נוספים_1_4.4._פירוט אגח תשואה מעל 10% _1" xfId="5145"/>
    <cellStyle name="6_משקל בתא100_דיווחים נוספים_1_4.4._פירוט אגח תשואה מעל 10% _1_15" xfId="10621"/>
    <cellStyle name="6_משקל בתא100_דיווחים נוספים_1_4.4._פירוט אגח תשואה מעל 10% _15" xfId="10620"/>
    <cellStyle name="6_משקל בתא100_דיווחים נוספים_1_4.4._פירוט אגח תשואה מעל 10% _פירוט אגח תשואה מעל 10% " xfId="5146"/>
    <cellStyle name="6_משקל בתא100_דיווחים נוספים_1_4.4._פירוט אגח תשואה מעל 10% _פירוט אגח תשואה מעל 10% _15" xfId="10622"/>
    <cellStyle name="6_משקל בתא100_דיווחים נוספים_1_דיווחים נוספים" xfId="5147"/>
    <cellStyle name="6_משקל בתא100_דיווחים נוספים_1_דיווחים נוספים 2" xfId="5148"/>
    <cellStyle name="6_משקל בתא100_דיווחים נוספים_1_דיווחים נוספים 2_15" xfId="10624"/>
    <cellStyle name="6_משקל בתא100_דיווחים נוספים_1_דיווחים נוספים 2_דיווחים נוספים" xfId="5149"/>
    <cellStyle name="6_משקל בתא100_דיווחים נוספים_1_דיווחים נוספים 2_דיווחים נוספים_1" xfId="5150"/>
    <cellStyle name="6_משקל בתא100_דיווחים נוספים_1_דיווחים נוספים 2_דיווחים נוספים_1_15" xfId="10626"/>
    <cellStyle name="6_משקל בתא100_דיווחים נוספים_1_דיווחים נוספים 2_דיווחים נוספים_1_פירוט אגח תשואה מעל 10% " xfId="5151"/>
    <cellStyle name="6_משקל בתא100_דיווחים נוספים_1_דיווחים נוספים 2_דיווחים נוספים_1_פירוט אגח תשואה מעל 10% _15" xfId="10627"/>
    <cellStyle name="6_משקל בתא100_דיווחים נוספים_1_דיווחים נוספים 2_דיווחים נוספים_15" xfId="10625"/>
    <cellStyle name="6_משקל בתא100_דיווחים נוספים_1_דיווחים נוספים 2_דיווחים נוספים_פירוט אגח תשואה מעל 10% " xfId="5152"/>
    <cellStyle name="6_משקל בתא100_דיווחים נוספים_1_דיווחים נוספים 2_דיווחים נוספים_פירוט אגח תשואה מעל 10% _15" xfId="10628"/>
    <cellStyle name="6_משקל בתא100_דיווחים נוספים_1_דיווחים נוספים 2_פירוט אגח תשואה מעל 10% " xfId="5153"/>
    <cellStyle name="6_משקל בתא100_דיווחים נוספים_1_דיווחים נוספים 2_פירוט אגח תשואה מעל 10% _1" xfId="5154"/>
    <cellStyle name="6_משקל בתא100_דיווחים נוספים_1_דיווחים נוספים 2_פירוט אגח תשואה מעל 10% _1_15" xfId="10630"/>
    <cellStyle name="6_משקל בתא100_דיווחים נוספים_1_דיווחים נוספים 2_פירוט אגח תשואה מעל 10% _15" xfId="10629"/>
    <cellStyle name="6_משקל בתא100_דיווחים נוספים_1_דיווחים נוספים 2_פירוט אגח תשואה מעל 10% _פירוט אגח תשואה מעל 10% " xfId="5155"/>
    <cellStyle name="6_משקל בתא100_דיווחים נוספים_1_דיווחים נוספים 2_פירוט אגח תשואה מעל 10% _פירוט אגח תשואה מעל 10% _15" xfId="10631"/>
    <cellStyle name="6_משקל בתא100_דיווחים נוספים_1_דיווחים נוספים_1" xfId="5156"/>
    <cellStyle name="6_משקל בתא100_דיווחים נוספים_1_דיווחים נוספים_1_15" xfId="10632"/>
    <cellStyle name="6_משקל בתא100_דיווחים נוספים_1_דיווחים נוספים_1_פירוט אגח תשואה מעל 10% " xfId="5157"/>
    <cellStyle name="6_משקל בתא100_דיווחים נוספים_1_דיווחים נוספים_1_פירוט אגח תשואה מעל 10% _15" xfId="10633"/>
    <cellStyle name="6_משקל בתא100_דיווחים נוספים_1_דיווחים נוספים_15" xfId="10623"/>
    <cellStyle name="6_משקל בתא100_דיווחים נוספים_1_דיווחים נוספים_4.4." xfId="5158"/>
    <cellStyle name="6_משקל בתא100_דיווחים נוספים_1_דיווחים נוספים_4.4. 2" xfId="5159"/>
    <cellStyle name="6_משקל בתא100_דיווחים נוספים_1_דיווחים נוספים_4.4. 2_15" xfId="10635"/>
    <cellStyle name="6_משקל בתא100_דיווחים נוספים_1_דיווחים נוספים_4.4. 2_דיווחים נוספים" xfId="5160"/>
    <cellStyle name="6_משקל בתא100_דיווחים נוספים_1_דיווחים נוספים_4.4. 2_דיווחים נוספים_1" xfId="5161"/>
    <cellStyle name="6_משקל בתא100_דיווחים נוספים_1_דיווחים נוספים_4.4. 2_דיווחים נוספים_1_15" xfId="10637"/>
    <cellStyle name="6_משקל בתא100_דיווחים נוספים_1_דיווחים נוספים_4.4. 2_דיווחים נוספים_1_פירוט אגח תשואה מעל 10% " xfId="5162"/>
    <cellStyle name="6_משקל בתא100_דיווחים נוספים_1_דיווחים נוספים_4.4. 2_דיווחים נוספים_1_פירוט אגח תשואה מעל 10% _15" xfId="10638"/>
    <cellStyle name="6_משקל בתא100_דיווחים נוספים_1_דיווחים נוספים_4.4. 2_דיווחים נוספים_15" xfId="10636"/>
    <cellStyle name="6_משקל בתא100_דיווחים נוספים_1_דיווחים נוספים_4.4. 2_דיווחים נוספים_פירוט אגח תשואה מעל 10% " xfId="5163"/>
    <cellStyle name="6_משקל בתא100_דיווחים נוספים_1_דיווחים נוספים_4.4. 2_דיווחים נוספים_פירוט אגח תשואה מעל 10% _15" xfId="10639"/>
    <cellStyle name="6_משקל בתא100_דיווחים נוספים_1_דיווחים נוספים_4.4. 2_פירוט אגח תשואה מעל 10% " xfId="5164"/>
    <cellStyle name="6_משקל בתא100_דיווחים נוספים_1_דיווחים נוספים_4.4. 2_פירוט אגח תשואה מעל 10% _1" xfId="5165"/>
    <cellStyle name="6_משקל בתא100_דיווחים נוספים_1_דיווחים נוספים_4.4. 2_פירוט אגח תשואה מעל 10% _1_15" xfId="10641"/>
    <cellStyle name="6_משקל בתא100_דיווחים נוספים_1_דיווחים נוספים_4.4. 2_פירוט אגח תשואה מעל 10% _15" xfId="10640"/>
    <cellStyle name="6_משקל בתא100_דיווחים נוספים_1_דיווחים נוספים_4.4. 2_פירוט אגח תשואה מעל 10% _פירוט אגח תשואה מעל 10% " xfId="5166"/>
    <cellStyle name="6_משקל בתא100_דיווחים נוספים_1_דיווחים נוספים_4.4. 2_פירוט אגח תשואה מעל 10% _פירוט אגח תשואה מעל 10% _15" xfId="10642"/>
    <cellStyle name="6_משקל בתא100_דיווחים נוספים_1_דיווחים נוספים_4.4._15" xfId="10634"/>
    <cellStyle name="6_משקל בתא100_דיווחים נוספים_1_דיווחים נוספים_4.4._דיווחים נוספים" xfId="5167"/>
    <cellStyle name="6_משקל בתא100_דיווחים נוספים_1_דיווחים נוספים_4.4._דיווחים נוספים_15" xfId="10643"/>
    <cellStyle name="6_משקל בתא100_דיווחים נוספים_1_דיווחים נוספים_4.4._דיווחים נוספים_פירוט אגח תשואה מעל 10% " xfId="5168"/>
    <cellStyle name="6_משקל בתא100_דיווחים נוספים_1_דיווחים נוספים_4.4._דיווחים נוספים_פירוט אגח תשואה מעל 10% _15" xfId="10644"/>
    <cellStyle name="6_משקל בתא100_דיווחים נוספים_1_דיווחים נוספים_4.4._פירוט אגח תשואה מעל 10% " xfId="5169"/>
    <cellStyle name="6_משקל בתא100_דיווחים נוספים_1_דיווחים נוספים_4.4._פירוט אגח תשואה מעל 10% _1" xfId="5170"/>
    <cellStyle name="6_משקל בתא100_דיווחים נוספים_1_דיווחים נוספים_4.4._פירוט אגח תשואה מעל 10% _1_15" xfId="10646"/>
    <cellStyle name="6_משקל בתא100_דיווחים נוספים_1_דיווחים נוספים_4.4._פירוט אגח תשואה מעל 10% _15" xfId="10645"/>
    <cellStyle name="6_משקל בתא100_דיווחים נוספים_1_דיווחים נוספים_4.4._פירוט אגח תשואה מעל 10% _פירוט אגח תשואה מעל 10% " xfId="5171"/>
    <cellStyle name="6_משקל בתא100_דיווחים נוספים_1_דיווחים נוספים_4.4._פירוט אגח תשואה מעל 10% _פירוט אגח תשואה מעל 10% _15" xfId="10647"/>
    <cellStyle name="6_משקל בתא100_דיווחים נוספים_1_דיווחים נוספים_דיווחים נוספים" xfId="5172"/>
    <cellStyle name="6_משקל בתא100_דיווחים נוספים_1_דיווחים נוספים_דיווחים נוספים_15" xfId="10648"/>
    <cellStyle name="6_משקל בתא100_דיווחים נוספים_1_דיווחים נוספים_דיווחים נוספים_פירוט אגח תשואה מעל 10% " xfId="5173"/>
    <cellStyle name="6_משקל בתא100_דיווחים נוספים_1_דיווחים נוספים_דיווחים נוספים_פירוט אגח תשואה מעל 10% _15" xfId="10649"/>
    <cellStyle name="6_משקל בתא100_דיווחים נוספים_1_דיווחים נוספים_פירוט אגח תשואה מעל 10% " xfId="5174"/>
    <cellStyle name="6_משקל בתא100_דיווחים נוספים_1_דיווחים נוספים_פירוט אגח תשואה מעל 10% _1" xfId="5175"/>
    <cellStyle name="6_משקל בתא100_דיווחים נוספים_1_דיווחים נוספים_פירוט אגח תשואה מעל 10% _1_15" xfId="10651"/>
    <cellStyle name="6_משקל בתא100_דיווחים נוספים_1_דיווחים נוספים_פירוט אגח תשואה מעל 10% _15" xfId="10650"/>
    <cellStyle name="6_משקל בתא100_דיווחים נוספים_1_דיווחים נוספים_פירוט אגח תשואה מעל 10% _פירוט אגח תשואה מעל 10% " xfId="5176"/>
    <cellStyle name="6_משקל בתא100_דיווחים נוספים_1_דיווחים נוספים_פירוט אגח תשואה מעל 10% _פירוט אגח תשואה מעל 10% _15" xfId="10652"/>
    <cellStyle name="6_משקל בתא100_דיווחים נוספים_1_פירוט אגח תשואה מעל 10% " xfId="5177"/>
    <cellStyle name="6_משקל בתא100_דיווחים נוספים_1_פירוט אגח תשואה מעל 10% _1" xfId="5178"/>
    <cellStyle name="6_משקל בתא100_דיווחים נוספים_1_פירוט אגח תשואה מעל 10% _1_15" xfId="10654"/>
    <cellStyle name="6_משקל בתא100_דיווחים נוספים_1_פירוט אגח תשואה מעל 10% _15" xfId="10653"/>
    <cellStyle name="6_משקל בתא100_דיווחים נוספים_1_פירוט אגח תשואה מעל 10% _פירוט אגח תשואה מעל 10% " xfId="5179"/>
    <cellStyle name="6_משקל בתא100_דיווחים נוספים_1_פירוט אגח תשואה מעל 10% _פירוט אגח תשואה מעל 10% _15" xfId="10655"/>
    <cellStyle name="6_משקל בתא100_דיווחים נוספים_15" xfId="10591"/>
    <cellStyle name="6_משקל בתא100_דיווחים נוספים_2" xfId="5180"/>
    <cellStyle name="6_משקל בתא100_דיווחים נוספים_2 2" xfId="5181"/>
    <cellStyle name="6_משקל בתא100_דיווחים נוספים_2 2_15" xfId="10657"/>
    <cellStyle name="6_משקל בתא100_דיווחים נוספים_2 2_דיווחים נוספים" xfId="5182"/>
    <cellStyle name="6_משקל בתא100_דיווחים נוספים_2 2_דיווחים נוספים_1" xfId="5183"/>
    <cellStyle name="6_משקל בתא100_דיווחים נוספים_2 2_דיווחים נוספים_1_15" xfId="10659"/>
    <cellStyle name="6_משקל בתא100_דיווחים נוספים_2 2_דיווחים נוספים_1_פירוט אגח תשואה מעל 10% " xfId="5184"/>
    <cellStyle name="6_משקל בתא100_דיווחים נוספים_2 2_דיווחים נוספים_1_פירוט אגח תשואה מעל 10% _15" xfId="10660"/>
    <cellStyle name="6_משקל בתא100_דיווחים נוספים_2 2_דיווחים נוספים_15" xfId="10658"/>
    <cellStyle name="6_משקל בתא100_דיווחים נוספים_2 2_דיווחים נוספים_פירוט אגח תשואה מעל 10% " xfId="5185"/>
    <cellStyle name="6_משקל בתא100_דיווחים נוספים_2 2_דיווחים נוספים_פירוט אגח תשואה מעל 10% _15" xfId="10661"/>
    <cellStyle name="6_משקל בתא100_דיווחים נוספים_2 2_פירוט אגח תשואה מעל 10% " xfId="5186"/>
    <cellStyle name="6_משקל בתא100_דיווחים נוספים_2 2_פירוט אגח תשואה מעל 10% _1" xfId="5187"/>
    <cellStyle name="6_משקל בתא100_דיווחים נוספים_2 2_פירוט אגח תשואה מעל 10% _1_15" xfId="10663"/>
    <cellStyle name="6_משקל בתא100_דיווחים נוספים_2 2_פירוט אגח תשואה מעל 10% _15" xfId="10662"/>
    <cellStyle name="6_משקל בתא100_דיווחים נוספים_2 2_פירוט אגח תשואה מעל 10% _פירוט אגח תשואה מעל 10% " xfId="5188"/>
    <cellStyle name="6_משקל בתא100_דיווחים נוספים_2 2_פירוט אגח תשואה מעל 10% _פירוט אגח תשואה מעל 10% _15" xfId="10664"/>
    <cellStyle name="6_משקל בתא100_דיווחים נוספים_2_15" xfId="10656"/>
    <cellStyle name="6_משקל בתא100_דיווחים נוספים_2_4.4." xfId="5189"/>
    <cellStyle name="6_משקל בתא100_דיווחים נוספים_2_4.4. 2" xfId="5190"/>
    <cellStyle name="6_משקל בתא100_דיווחים נוספים_2_4.4. 2_15" xfId="10666"/>
    <cellStyle name="6_משקל בתא100_דיווחים נוספים_2_4.4. 2_דיווחים נוספים" xfId="5191"/>
    <cellStyle name="6_משקל בתא100_דיווחים נוספים_2_4.4. 2_דיווחים נוספים_1" xfId="5192"/>
    <cellStyle name="6_משקל בתא100_דיווחים נוספים_2_4.4. 2_דיווחים נוספים_1_15" xfId="10668"/>
    <cellStyle name="6_משקל בתא100_דיווחים נוספים_2_4.4. 2_דיווחים נוספים_1_פירוט אגח תשואה מעל 10% " xfId="5193"/>
    <cellStyle name="6_משקל בתא100_דיווחים נוספים_2_4.4. 2_דיווחים נוספים_1_פירוט אגח תשואה מעל 10% _15" xfId="10669"/>
    <cellStyle name="6_משקל בתא100_דיווחים נוספים_2_4.4. 2_דיווחים נוספים_15" xfId="10667"/>
    <cellStyle name="6_משקל בתא100_דיווחים נוספים_2_4.4. 2_דיווחים נוספים_פירוט אגח תשואה מעל 10% " xfId="5194"/>
    <cellStyle name="6_משקל בתא100_דיווחים נוספים_2_4.4. 2_דיווחים נוספים_פירוט אגח תשואה מעל 10% _15" xfId="10670"/>
    <cellStyle name="6_משקל בתא100_דיווחים נוספים_2_4.4. 2_פירוט אגח תשואה מעל 10% " xfId="5195"/>
    <cellStyle name="6_משקל בתא100_דיווחים נוספים_2_4.4. 2_פירוט אגח תשואה מעל 10% _1" xfId="5196"/>
    <cellStyle name="6_משקל בתא100_דיווחים נוספים_2_4.4. 2_פירוט אגח תשואה מעל 10% _1_15" xfId="10672"/>
    <cellStyle name="6_משקל בתא100_דיווחים נוספים_2_4.4. 2_פירוט אגח תשואה מעל 10% _15" xfId="10671"/>
    <cellStyle name="6_משקל בתא100_דיווחים נוספים_2_4.4. 2_פירוט אגח תשואה מעל 10% _פירוט אגח תשואה מעל 10% " xfId="5197"/>
    <cellStyle name="6_משקל בתא100_דיווחים נוספים_2_4.4. 2_פירוט אגח תשואה מעל 10% _פירוט אגח תשואה מעל 10% _15" xfId="10673"/>
    <cellStyle name="6_משקל בתא100_דיווחים נוספים_2_4.4._15" xfId="10665"/>
    <cellStyle name="6_משקל בתא100_דיווחים נוספים_2_4.4._דיווחים נוספים" xfId="5198"/>
    <cellStyle name="6_משקל בתא100_דיווחים נוספים_2_4.4._דיווחים נוספים_15" xfId="10674"/>
    <cellStyle name="6_משקל בתא100_דיווחים נוספים_2_4.4._דיווחים נוספים_פירוט אגח תשואה מעל 10% " xfId="5199"/>
    <cellStyle name="6_משקל בתא100_דיווחים נוספים_2_4.4._דיווחים נוספים_פירוט אגח תשואה מעל 10% _15" xfId="10675"/>
    <cellStyle name="6_משקל בתא100_דיווחים נוספים_2_4.4._פירוט אגח תשואה מעל 10% " xfId="5200"/>
    <cellStyle name="6_משקל בתא100_דיווחים נוספים_2_4.4._פירוט אגח תשואה מעל 10% _1" xfId="5201"/>
    <cellStyle name="6_משקל בתא100_דיווחים נוספים_2_4.4._פירוט אגח תשואה מעל 10% _1_15" xfId="10677"/>
    <cellStyle name="6_משקל בתא100_דיווחים נוספים_2_4.4._פירוט אגח תשואה מעל 10% _15" xfId="10676"/>
    <cellStyle name="6_משקל בתא100_דיווחים נוספים_2_4.4._פירוט אגח תשואה מעל 10% _פירוט אגח תשואה מעל 10% " xfId="5202"/>
    <cellStyle name="6_משקל בתא100_דיווחים נוספים_2_4.4._פירוט אגח תשואה מעל 10% _פירוט אגח תשואה מעל 10% _15" xfId="10678"/>
    <cellStyle name="6_משקל בתא100_דיווחים נוספים_2_דיווחים נוספים" xfId="5203"/>
    <cellStyle name="6_משקל בתא100_דיווחים נוספים_2_דיווחים נוספים_15" xfId="10679"/>
    <cellStyle name="6_משקל בתא100_דיווחים נוספים_2_דיווחים נוספים_פירוט אגח תשואה מעל 10% " xfId="5204"/>
    <cellStyle name="6_משקל בתא100_דיווחים נוספים_2_דיווחים נוספים_פירוט אגח תשואה מעל 10% _15" xfId="10680"/>
    <cellStyle name="6_משקל בתא100_דיווחים נוספים_2_פירוט אגח תשואה מעל 10% " xfId="5205"/>
    <cellStyle name="6_משקל בתא100_דיווחים נוספים_2_פירוט אגח תשואה מעל 10% _1" xfId="5206"/>
    <cellStyle name="6_משקל בתא100_דיווחים נוספים_2_פירוט אגח תשואה מעל 10% _1_15" xfId="10682"/>
    <cellStyle name="6_משקל בתא100_דיווחים נוספים_2_פירוט אגח תשואה מעל 10% _15" xfId="10681"/>
    <cellStyle name="6_משקל בתא100_דיווחים נוספים_2_פירוט אגח תשואה מעל 10% _פירוט אגח תשואה מעל 10% " xfId="5207"/>
    <cellStyle name="6_משקל בתא100_דיווחים נוספים_2_פירוט אגח תשואה מעל 10% _פירוט אגח תשואה מעל 10% _15" xfId="10683"/>
    <cellStyle name="6_משקל בתא100_דיווחים נוספים_3" xfId="5208"/>
    <cellStyle name="6_משקל בתא100_דיווחים נוספים_3_15" xfId="10684"/>
    <cellStyle name="6_משקל בתא100_דיווחים נוספים_3_פירוט אגח תשואה מעל 10% " xfId="5209"/>
    <cellStyle name="6_משקל בתא100_דיווחים נוספים_3_פירוט אגח תשואה מעל 10% _15" xfId="10685"/>
    <cellStyle name="6_משקל בתא100_דיווחים נוספים_4.4." xfId="5210"/>
    <cellStyle name="6_משקל בתא100_דיווחים נוספים_4.4. 2" xfId="5211"/>
    <cellStyle name="6_משקל בתא100_דיווחים נוספים_4.4. 2_15" xfId="10687"/>
    <cellStyle name="6_משקל בתא100_דיווחים נוספים_4.4. 2_דיווחים נוספים" xfId="5212"/>
    <cellStyle name="6_משקל בתא100_דיווחים נוספים_4.4. 2_דיווחים נוספים_1" xfId="5213"/>
    <cellStyle name="6_משקל בתא100_דיווחים נוספים_4.4. 2_דיווחים נוספים_1_15" xfId="10689"/>
    <cellStyle name="6_משקל בתא100_דיווחים נוספים_4.4. 2_דיווחים נוספים_1_פירוט אגח תשואה מעל 10% " xfId="5214"/>
    <cellStyle name="6_משקל בתא100_דיווחים נוספים_4.4. 2_דיווחים נוספים_1_פירוט אגח תשואה מעל 10% _15" xfId="10690"/>
    <cellStyle name="6_משקל בתא100_דיווחים נוספים_4.4. 2_דיווחים נוספים_15" xfId="10688"/>
    <cellStyle name="6_משקל בתא100_דיווחים נוספים_4.4. 2_דיווחים נוספים_פירוט אגח תשואה מעל 10% " xfId="5215"/>
    <cellStyle name="6_משקל בתא100_דיווחים נוספים_4.4. 2_דיווחים נוספים_פירוט אגח תשואה מעל 10% _15" xfId="10691"/>
    <cellStyle name="6_משקל בתא100_דיווחים נוספים_4.4. 2_פירוט אגח תשואה מעל 10% " xfId="5216"/>
    <cellStyle name="6_משקל בתא100_דיווחים נוספים_4.4. 2_פירוט אגח תשואה מעל 10% _1" xfId="5217"/>
    <cellStyle name="6_משקל בתא100_דיווחים נוספים_4.4. 2_פירוט אגח תשואה מעל 10% _1_15" xfId="10693"/>
    <cellStyle name="6_משקל בתא100_דיווחים נוספים_4.4. 2_פירוט אגח תשואה מעל 10% _15" xfId="10692"/>
    <cellStyle name="6_משקל בתא100_דיווחים נוספים_4.4. 2_פירוט אגח תשואה מעל 10% _פירוט אגח תשואה מעל 10% " xfId="5218"/>
    <cellStyle name="6_משקל בתא100_דיווחים נוספים_4.4. 2_פירוט אגח תשואה מעל 10% _פירוט אגח תשואה מעל 10% _15" xfId="10694"/>
    <cellStyle name="6_משקל בתא100_דיווחים נוספים_4.4._15" xfId="10686"/>
    <cellStyle name="6_משקל בתא100_דיווחים נוספים_4.4._דיווחים נוספים" xfId="5219"/>
    <cellStyle name="6_משקל בתא100_דיווחים נוספים_4.4._דיווחים נוספים_15" xfId="10695"/>
    <cellStyle name="6_משקל בתא100_דיווחים נוספים_4.4._דיווחים נוספים_פירוט אגח תשואה מעל 10% " xfId="5220"/>
    <cellStyle name="6_משקל בתא100_דיווחים נוספים_4.4._דיווחים נוספים_פירוט אגח תשואה מעל 10% _15" xfId="10696"/>
    <cellStyle name="6_משקל בתא100_דיווחים נוספים_4.4._פירוט אגח תשואה מעל 10% " xfId="5221"/>
    <cellStyle name="6_משקל בתא100_דיווחים נוספים_4.4._פירוט אגח תשואה מעל 10% _1" xfId="5222"/>
    <cellStyle name="6_משקל בתא100_דיווחים נוספים_4.4._פירוט אגח תשואה מעל 10% _1_15" xfId="10698"/>
    <cellStyle name="6_משקל בתא100_דיווחים נוספים_4.4._פירוט אגח תשואה מעל 10% _15" xfId="10697"/>
    <cellStyle name="6_משקל בתא100_דיווחים נוספים_4.4._פירוט אגח תשואה מעל 10% _פירוט אגח תשואה מעל 10% " xfId="5223"/>
    <cellStyle name="6_משקל בתא100_דיווחים נוספים_4.4._פירוט אגח תשואה מעל 10% _פירוט אגח תשואה מעל 10% _15" xfId="10699"/>
    <cellStyle name="6_משקל בתא100_דיווחים נוספים_דיווחים נוספים" xfId="5224"/>
    <cellStyle name="6_משקל בתא100_דיווחים נוספים_דיווחים נוספים 2" xfId="5225"/>
    <cellStyle name="6_משקל בתא100_דיווחים נוספים_דיווחים נוספים 2_15" xfId="10701"/>
    <cellStyle name="6_משקל בתא100_דיווחים נוספים_דיווחים נוספים 2_דיווחים נוספים" xfId="5226"/>
    <cellStyle name="6_משקל בתא100_דיווחים נוספים_דיווחים נוספים 2_דיווחים נוספים_1" xfId="5227"/>
    <cellStyle name="6_משקל בתא100_דיווחים נוספים_דיווחים נוספים 2_דיווחים נוספים_1_15" xfId="10703"/>
    <cellStyle name="6_משקל בתא100_דיווחים נוספים_דיווחים נוספים 2_דיווחים נוספים_1_פירוט אגח תשואה מעל 10% " xfId="5228"/>
    <cellStyle name="6_משקל בתא100_דיווחים נוספים_דיווחים נוספים 2_דיווחים נוספים_1_פירוט אגח תשואה מעל 10% _15" xfId="10704"/>
    <cellStyle name="6_משקל בתא100_דיווחים נוספים_דיווחים נוספים 2_דיווחים נוספים_15" xfId="10702"/>
    <cellStyle name="6_משקל בתא100_דיווחים נוספים_דיווחים נוספים 2_דיווחים נוספים_פירוט אגח תשואה מעל 10% " xfId="5229"/>
    <cellStyle name="6_משקל בתא100_דיווחים נוספים_דיווחים נוספים 2_דיווחים נוספים_פירוט אגח תשואה מעל 10% _15" xfId="10705"/>
    <cellStyle name="6_משקל בתא100_דיווחים נוספים_דיווחים נוספים 2_פירוט אגח תשואה מעל 10% " xfId="5230"/>
    <cellStyle name="6_משקל בתא100_דיווחים נוספים_דיווחים נוספים 2_פירוט אגח תשואה מעל 10% _1" xfId="5231"/>
    <cellStyle name="6_משקל בתא100_דיווחים נוספים_דיווחים נוספים 2_פירוט אגח תשואה מעל 10% _1_15" xfId="10707"/>
    <cellStyle name="6_משקל בתא100_דיווחים נוספים_דיווחים נוספים 2_פירוט אגח תשואה מעל 10% _15" xfId="10706"/>
    <cellStyle name="6_משקל בתא100_דיווחים נוספים_דיווחים נוספים 2_פירוט אגח תשואה מעל 10% _פירוט אגח תשואה מעל 10% " xfId="5232"/>
    <cellStyle name="6_משקל בתא100_דיווחים נוספים_דיווחים נוספים 2_פירוט אגח תשואה מעל 10% _פירוט אגח תשואה מעל 10% _15" xfId="10708"/>
    <cellStyle name="6_משקל בתא100_דיווחים נוספים_דיווחים נוספים_1" xfId="5233"/>
    <cellStyle name="6_משקל בתא100_דיווחים נוספים_דיווחים נוספים_1_15" xfId="10709"/>
    <cellStyle name="6_משקל בתא100_דיווחים נוספים_דיווחים נוספים_1_פירוט אגח תשואה מעל 10% " xfId="5234"/>
    <cellStyle name="6_משקל בתא100_דיווחים נוספים_דיווחים נוספים_1_פירוט אגח תשואה מעל 10% _15" xfId="10710"/>
    <cellStyle name="6_משקל בתא100_דיווחים נוספים_דיווחים נוספים_15" xfId="10700"/>
    <cellStyle name="6_משקל בתא100_דיווחים נוספים_דיווחים נוספים_4.4." xfId="5235"/>
    <cellStyle name="6_משקל בתא100_דיווחים נוספים_דיווחים נוספים_4.4. 2" xfId="5236"/>
    <cellStyle name="6_משקל בתא100_דיווחים נוספים_דיווחים נוספים_4.4. 2_15" xfId="10712"/>
    <cellStyle name="6_משקל בתא100_דיווחים נוספים_דיווחים נוספים_4.4. 2_דיווחים נוספים" xfId="5237"/>
    <cellStyle name="6_משקל בתא100_דיווחים נוספים_דיווחים נוספים_4.4. 2_דיווחים נוספים_1" xfId="5238"/>
    <cellStyle name="6_משקל בתא100_דיווחים נוספים_דיווחים נוספים_4.4. 2_דיווחים נוספים_1_15" xfId="10714"/>
    <cellStyle name="6_משקל בתא100_דיווחים נוספים_דיווחים נוספים_4.4. 2_דיווחים נוספים_1_פירוט אגח תשואה מעל 10% " xfId="5239"/>
    <cellStyle name="6_משקל בתא100_דיווחים נוספים_דיווחים נוספים_4.4. 2_דיווחים נוספים_1_פירוט אגח תשואה מעל 10% _15" xfId="10715"/>
    <cellStyle name="6_משקל בתא100_דיווחים נוספים_דיווחים נוספים_4.4. 2_דיווחים נוספים_15" xfId="10713"/>
    <cellStyle name="6_משקל בתא100_דיווחים נוספים_דיווחים נוספים_4.4. 2_דיווחים נוספים_פירוט אגח תשואה מעל 10% " xfId="5240"/>
    <cellStyle name="6_משקל בתא100_דיווחים נוספים_דיווחים נוספים_4.4. 2_דיווחים נוספים_פירוט אגח תשואה מעל 10% _15" xfId="10716"/>
    <cellStyle name="6_משקל בתא100_דיווחים נוספים_דיווחים נוספים_4.4. 2_פירוט אגח תשואה מעל 10% " xfId="5241"/>
    <cellStyle name="6_משקל בתא100_דיווחים נוספים_דיווחים נוספים_4.4. 2_פירוט אגח תשואה מעל 10% _1" xfId="5242"/>
    <cellStyle name="6_משקל בתא100_דיווחים נוספים_דיווחים נוספים_4.4. 2_פירוט אגח תשואה מעל 10% _1_15" xfId="10718"/>
    <cellStyle name="6_משקל בתא100_דיווחים נוספים_דיווחים נוספים_4.4. 2_פירוט אגח תשואה מעל 10% _15" xfId="10717"/>
    <cellStyle name="6_משקל בתא100_דיווחים נוספים_דיווחים נוספים_4.4. 2_פירוט אגח תשואה מעל 10% _פירוט אגח תשואה מעל 10% " xfId="5243"/>
    <cellStyle name="6_משקל בתא100_דיווחים נוספים_דיווחים נוספים_4.4. 2_פירוט אגח תשואה מעל 10% _פירוט אגח תשואה מעל 10% _15" xfId="10719"/>
    <cellStyle name="6_משקל בתא100_דיווחים נוספים_דיווחים נוספים_4.4._15" xfId="10711"/>
    <cellStyle name="6_משקל בתא100_דיווחים נוספים_דיווחים נוספים_4.4._דיווחים נוספים" xfId="5244"/>
    <cellStyle name="6_משקל בתא100_דיווחים נוספים_דיווחים נוספים_4.4._דיווחים נוספים_15" xfId="10720"/>
    <cellStyle name="6_משקל בתא100_דיווחים נוספים_דיווחים נוספים_4.4._דיווחים נוספים_פירוט אגח תשואה מעל 10% " xfId="5245"/>
    <cellStyle name="6_משקל בתא100_דיווחים נוספים_דיווחים נוספים_4.4._דיווחים נוספים_פירוט אגח תשואה מעל 10% _15" xfId="10721"/>
    <cellStyle name="6_משקל בתא100_דיווחים נוספים_דיווחים נוספים_4.4._פירוט אגח תשואה מעל 10% " xfId="5246"/>
    <cellStyle name="6_משקל בתא100_דיווחים נוספים_דיווחים נוספים_4.4._פירוט אגח תשואה מעל 10% _1" xfId="5247"/>
    <cellStyle name="6_משקל בתא100_דיווחים נוספים_דיווחים נוספים_4.4._פירוט אגח תשואה מעל 10% _1_15" xfId="10723"/>
    <cellStyle name="6_משקל בתא100_דיווחים נוספים_דיווחים נוספים_4.4._פירוט אגח תשואה מעל 10% _15" xfId="10722"/>
    <cellStyle name="6_משקל בתא100_דיווחים נוספים_דיווחים נוספים_4.4._פירוט אגח תשואה מעל 10% _פירוט אגח תשואה מעל 10% " xfId="5248"/>
    <cellStyle name="6_משקל בתא100_דיווחים נוספים_דיווחים נוספים_4.4._פירוט אגח תשואה מעל 10% _פירוט אגח תשואה מעל 10% _15" xfId="10724"/>
    <cellStyle name="6_משקל בתא100_דיווחים נוספים_דיווחים נוספים_דיווחים נוספים" xfId="5249"/>
    <cellStyle name="6_משקל בתא100_דיווחים נוספים_דיווחים נוספים_דיווחים נוספים_15" xfId="10725"/>
    <cellStyle name="6_משקל בתא100_דיווחים נוספים_דיווחים נוספים_דיווחים נוספים_פירוט אגח תשואה מעל 10% " xfId="5250"/>
    <cellStyle name="6_משקל בתא100_דיווחים נוספים_דיווחים נוספים_דיווחים נוספים_פירוט אגח תשואה מעל 10% _15" xfId="10726"/>
    <cellStyle name="6_משקל בתא100_דיווחים נוספים_דיווחים נוספים_פירוט אגח תשואה מעל 10% " xfId="5251"/>
    <cellStyle name="6_משקל בתא100_דיווחים נוספים_דיווחים נוספים_פירוט אגח תשואה מעל 10% _1" xfId="5252"/>
    <cellStyle name="6_משקל בתא100_דיווחים נוספים_דיווחים נוספים_פירוט אגח תשואה מעל 10% _1_15" xfId="10728"/>
    <cellStyle name="6_משקל בתא100_דיווחים נוספים_דיווחים נוספים_פירוט אגח תשואה מעל 10% _15" xfId="10727"/>
    <cellStyle name="6_משקל בתא100_דיווחים נוספים_דיווחים נוספים_פירוט אגח תשואה מעל 10% _פירוט אגח תשואה מעל 10% " xfId="5253"/>
    <cellStyle name="6_משקל בתא100_דיווחים נוספים_דיווחים נוספים_פירוט אגח תשואה מעל 10% _פירוט אגח תשואה מעל 10% _15" xfId="10729"/>
    <cellStyle name="6_משקל בתא100_דיווחים נוספים_פירוט אגח תשואה מעל 10% " xfId="5254"/>
    <cellStyle name="6_משקל בתא100_דיווחים נוספים_פירוט אגח תשואה מעל 10% _1" xfId="5255"/>
    <cellStyle name="6_משקל בתא100_דיווחים נוספים_פירוט אגח תשואה מעל 10% _1_15" xfId="10731"/>
    <cellStyle name="6_משקל בתא100_דיווחים נוספים_פירוט אגח תשואה מעל 10% _15" xfId="10730"/>
    <cellStyle name="6_משקל בתא100_דיווחים נוספים_פירוט אגח תשואה מעל 10% _פירוט אגח תשואה מעל 10% " xfId="5256"/>
    <cellStyle name="6_משקל בתא100_דיווחים נוספים_פירוט אגח תשואה מעל 10% _פירוט אגח תשואה מעל 10% _15" xfId="10732"/>
    <cellStyle name="6_משקל בתא100_הערות" xfId="5257"/>
    <cellStyle name="6_משקל בתא100_הערות 2" xfId="5258"/>
    <cellStyle name="6_משקל בתא100_הערות 2_15" xfId="10734"/>
    <cellStyle name="6_משקל בתא100_הערות 2_דיווחים נוספים" xfId="5259"/>
    <cellStyle name="6_משקל בתא100_הערות 2_דיווחים נוספים_1" xfId="5260"/>
    <cellStyle name="6_משקל בתא100_הערות 2_דיווחים נוספים_1_15" xfId="10736"/>
    <cellStyle name="6_משקל בתא100_הערות 2_דיווחים נוספים_1_פירוט אגח תשואה מעל 10% " xfId="5261"/>
    <cellStyle name="6_משקל בתא100_הערות 2_דיווחים נוספים_1_פירוט אגח תשואה מעל 10% _15" xfId="10737"/>
    <cellStyle name="6_משקל בתא100_הערות 2_דיווחים נוספים_15" xfId="10735"/>
    <cellStyle name="6_משקל בתא100_הערות 2_דיווחים נוספים_פירוט אגח תשואה מעל 10% " xfId="5262"/>
    <cellStyle name="6_משקל בתא100_הערות 2_דיווחים נוספים_פירוט אגח תשואה מעל 10% _15" xfId="10738"/>
    <cellStyle name="6_משקל בתא100_הערות 2_פירוט אגח תשואה מעל 10% " xfId="5263"/>
    <cellStyle name="6_משקל בתא100_הערות 2_פירוט אגח תשואה מעל 10% _1" xfId="5264"/>
    <cellStyle name="6_משקל בתא100_הערות 2_פירוט אגח תשואה מעל 10% _1_15" xfId="10740"/>
    <cellStyle name="6_משקל בתא100_הערות 2_פירוט אגח תשואה מעל 10% _15" xfId="10739"/>
    <cellStyle name="6_משקל בתא100_הערות 2_פירוט אגח תשואה מעל 10% _פירוט אגח תשואה מעל 10% " xfId="5265"/>
    <cellStyle name="6_משקל בתא100_הערות 2_פירוט אגח תשואה מעל 10% _פירוט אגח תשואה מעל 10% _15" xfId="10741"/>
    <cellStyle name="6_משקל בתא100_הערות_15" xfId="10733"/>
    <cellStyle name="6_משקל בתא100_הערות_4.4." xfId="5266"/>
    <cellStyle name="6_משקל בתא100_הערות_4.4. 2" xfId="5267"/>
    <cellStyle name="6_משקל בתא100_הערות_4.4. 2_15" xfId="10743"/>
    <cellStyle name="6_משקל בתא100_הערות_4.4. 2_דיווחים נוספים" xfId="5268"/>
    <cellStyle name="6_משקל בתא100_הערות_4.4. 2_דיווחים נוספים_1" xfId="5269"/>
    <cellStyle name="6_משקל בתא100_הערות_4.4. 2_דיווחים נוספים_1_15" xfId="10745"/>
    <cellStyle name="6_משקל בתא100_הערות_4.4. 2_דיווחים נוספים_1_פירוט אגח תשואה מעל 10% " xfId="5270"/>
    <cellStyle name="6_משקל בתא100_הערות_4.4. 2_דיווחים נוספים_1_פירוט אגח תשואה מעל 10% _15" xfId="10746"/>
    <cellStyle name="6_משקל בתא100_הערות_4.4. 2_דיווחים נוספים_15" xfId="10744"/>
    <cellStyle name="6_משקל בתא100_הערות_4.4. 2_דיווחים נוספים_פירוט אגח תשואה מעל 10% " xfId="5271"/>
    <cellStyle name="6_משקל בתא100_הערות_4.4. 2_דיווחים נוספים_פירוט אגח תשואה מעל 10% _15" xfId="10747"/>
    <cellStyle name="6_משקל בתא100_הערות_4.4. 2_פירוט אגח תשואה מעל 10% " xfId="5272"/>
    <cellStyle name="6_משקל בתא100_הערות_4.4. 2_פירוט אגח תשואה מעל 10% _1" xfId="5273"/>
    <cellStyle name="6_משקל בתא100_הערות_4.4. 2_פירוט אגח תשואה מעל 10% _1_15" xfId="10749"/>
    <cellStyle name="6_משקל בתא100_הערות_4.4. 2_פירוט אגח תשואה מעל 10% _15" xfId="10748"/>
    <cellStyle name="6_משקל בתא100_הערות_4.4. 2_פירוט אגח תשואה מעל 10% _פירוט אגח תשואה מעל 10% " xfId="5274"/>
    <cellStyle name="6_משקל בתא100_הערות_4.4. 2_פירוט אגח תשואה מעל 10% _פירוט אגח תשואה מעל 10% _15" xfId="10750"/>
    <cellStyle name="6_משקל בתא100_הערות_4.4._15" xfId="10742"/>
    <cellStyle name="6_משקל בתא100_הערות_4.4._דיווחים נוספים" xfId="5275"/>
    <cellStyle name="6_משקל בתא100_הערות_4.4._דיווחים נוספים_15" xfId="10751"/>
    <cellStyle name="6_משקל בתא100_הערות_4.4._דיווחים נוספים_פירוט אגח תשואה מעל 10% " xfId="5276"/>
    <cellStyle name="6_משקל בתא100_הערות_4.4._דיווחים נוספים_פירוט אגח תשואה מעל 10% _15" xfId="10752"/>
    <cellStyle name="6_משקל בתא100_הערות_4.4._פירוט אגח תשואה מעל 10% " xfId="5277"/>
    <cellStyle name="6_משקל בתא100_הערות_4.4._פירוט אגח תשואה מעל 10% _1" xfId="5278"/>
    <cellStyle name="6_משקל בתא100_הערות_4.4._פירוט אגח תשואה מעל 10% _1_15" xfId="10754"/>
    <cellStyle name="6_משקל בתא100_הערות_4.4._פירוט אגח תשואה מעל 10% _15" xfId="10753"/>
    <cellStyle name="6_משקל בתא100_הערות_4.4._פירוט אגח תשואה מעל 10% _פירוט אגח תשואה מעל 10% " xfId="5279"/>
    <cellStyle name="6_משקל בתא100_הערות_4.4._פירוט אגח תשואה מעל 10% _פירוט אגח תשואה מעל 10% _15" xfId="10755"/>
    <cellStyle name="6_משקל בתא100_הערות_דיווחים נוספים" xfId="5280"/>
    <cellStyle name="6_משקל בתא100_הערות_דיווחים נוספים_1" xfId="5281"/>
    <cellStyle name="6_משקל בתא100_הערות_דיווחים נוספים_1_15" xfId="10757"/>
    <cellStyle name="6_משקל בתא100_הערות_דיווחים נוספים_1_פירוט אגח תשואה מעל 10% " xfId="5282"/>
    <cellStyle name="6_משקל בתא100_הערות_דיווחים נוספים_1_פירוט אגח תשואה מעל 10% _15" xfId="10758"/>
    <cellStyle name="6_משקל בתא100_הערות_דיווחים נוספים_15" xfId="10756"/>
    <cellStyle name="6_משקל בתא100_הערות_דיווחים נוספים_פירוט אגח תשואה מעל 10% " xfId="5283"/>
    <cellStyle name="6_משקל בתא100_הערות_דיווחים נוספים_פירוט אגח תשואה מעל 10% _15" xfId="10759"/>
    <cellStyle name="6_משקל בתא100_הערות_פירוט אגח תשואה מעל 10% " xfId="5284"/>
    <cellStyle name="6_משקל בתא100_הערות_פירוט אגח תשואה מעל 10% _1" xfId="5285"/>
    <cellStyle name="6_משקל בתא100_הערות_פירוט אגח תשואה מעל 10% _1_15" xfId="10761"/>
    <cellStyle name="6_משקל בתא100_הערות_פירוט אגח תשואה מעל 10% _15" xfId="10760"/>
    <cellStyle name="6_משקל בתא100_הערות_פירוט אגח תשואה מעל 10% _פירוט אגח תשואה מעל 10% " xfId="5286"/>
    <cellStyle name="6_משקל בתא100_הערות_פירוט אגח תשואה מעל 10% _פירוט אגח תשואה מעל 10% _15" xfId="10762"/>
    <cellStyle name="6_משקל בתא100_יתרת מסגרות אשראי לניצול " xfId="5287"/>
    <cellStyle name="6_משקל בתא100_יתרת מסגרות אשראי לניצול  2" xfId="5288"/>
    <cellStyle name="6_משקל בתא100_יתרת מסגרות אשראי לניצול  2_15" xfId="10764"/>
    <cellStyle name="6_משקל בתא100_יתרת מסגרות אשראי לניצול  2_דיווחים נוספים" xfId="5289"/>
    <cellStyle name="6_משקל בתא100_יתרת מסגרות אשראי לניצול  2_דיווחים נוספים_1" xfId="5290"/>
    <cellStyle name="6_משקל בתא100_יתרת מסגרות אשראי לניצול  2_דיווחים נוספים_1_15" xfId="10766"/>
    <cellStyle name="6_משקל בתא100_יתרת מסגרות אשראי לניצול  2_דיווחים נוספים_1_פירוט אגח תשואה מעל 10% " xfId="5291"/>
    <cellStyle name="6_משקל בתא100_יתרת מסגרות אשראי לניצול  2_דיווחים נוספים_1_פירוט אגח תשואה מעל 10% _15" xfId="10767"/>
    <cellStyle name="6_משקל בתא100_יתרת מסגרות אשראי לניצול  2_דיווחים נוספים_15" xfId="10765"/>
    <cellStyle name="6_משקל בתא100_יתרת מסגרות אשראי לניצול  2_דיווחים נוספים_פירוט אגח תשואה מעל 10% " xfId="5292"/>
    <cellStyle name="6_משקל בתא100_יתרת מסגרות אשראי לניצול  2_דיווחים נוספים_פירוט אגח תשואה מעל 10% _15" xfId="10768"/>
    <cellStyle name="6_משקל בתא100_יתרת מסגרות אשראי לניצול  2_פירוט אגח תשואה מעל 10% " xfId="5293"/>
    <cellStyle name="6_משקל בתא100_יתרת מסגרות אשראי לניצול  2_פירוט אגח תשואה מעל 10% _1" xfId="5294"/>
    <cellStyle name="6_משקל בתא100_יתרת מסגרות אשראי לניצול  2_פירוט אגח תשואה מעל 10% _1_15" xfId="10770"/>
    <cellStyle name="6_משקל בתא100_יתרת מסגרות אשראי לניצול  2_פירוט אגח תשואה מעל 10% _15" xfId="10769"/>
    <cellStyle name="6_משקל בתא100_יתרת מסגרות אשראי לניצול  2_פירוט אגח תשואה מעל 10% _פירוט אגח תשואה מעל 10% " xfId="5295"/>
    <cellStyle name="6_משקל בתא100_יתרת מסגרות אשראי לניצול  2_פירוט אגח תשואה מעל 10% _פירוט אגח תשואה מעל 10% _15" xfId="10771"/>
    <cellStyle name="6_משקל בתא100_יתרת מסגרות אשראי לניצול _15" xfId="10763"/>
    <cellStyle name="6_משקל בתא100_יתרת מסגרות אשראי לניצול _4.4." xfId="5296"/>
    <cellStyle name="6_משקל בתא100_יתרת מסגרות אשראי לניצול _4.4. 2" xfId="5297"/>
    <cellStyle name="6_משקל בתא100_יתרת מסגרות אשראי לניצול _4.4. 2_15" xfId="10773"/>
    <cellStyle name="6_משקל בתא100_יתרת מסגרות אשראי לניצול _4.4. 2_דיווחים נוספים" xfId="5298"/>
    <cellStyle name="6_משקל בתא100_יתרת מסגרות אשראי לניצול _4.4. 2_דיווחים נוספים_1" xfId="5299"/>
    <cellStyle name="6_משקל בתא100_יתרת מסגרות אשראי לניצול _4.4. 2_דיווחים נוספים_1_15" xfId="10775"/>
    <cellStyle name="6_משקל בתא100_יתרת מסגרות אשראי לניצול _4.4. 2_דיווחים נוספים_1_פירוט אגח תשואה מעל 10% " xfId="5300"/>
    <cellStyle name="6_משקל בתא100_יתרת מסגרות אשראי לניצול _4.4. 2_דיווחים נוספים_1_פירוט אגח תשואה מעל 10% _15" xfId="10776"/>
    <cellStyle name="6_משקל בתא100_יתרת מסגרות אשראי לניצול _4.4. 2_דיווחים נוספים_15" xfId="10774"/>
    <cellStyle name="6_משקל בתא100_יתרת מסגרות אשראי לניצול _4.4. 2_דיווחים נוספים_פירוט אגח תשואה מעל 10% " xfId="5301"/>
    <cellStyle name="6_משקל בתא100_יתרת מסגרות אשראי לניצול _4.4. 2_דיווחים נוספים_פירוט אגח תשואה מעל 10% _15" xfId="10777"/>
    <cellStyle name="6_משקל בתא100_יתרת מסגרות אשראי לניצול _4.4. 2_פירוט אגח תשואה מעל 10% " xfId="5302"/>
    <cellStyle name="6_משקל בתא100_יתרת מסגרות אשראי לניצול _4.4. 2_פירוט אגח תשואה מעל 10% _1" xfId="5303"/>
    <cellStyle name="6_משקל בתא100_יתרת מסגרות אשראי לניצול _4.4. 2_פירוט אגח תשואה מעל 10% _1_15" xfId="10779"/>
    <cellStyle name="6_משקל בתא100_יתרת מסגרות אשראי לניצול _4.4. 2_פירוט אגח תשואה מעל 10% _15" xfId="10778"/>
    <cellStyle name="6_משקל בתא100_יתרת מסגרות אשראי לניצול _4.4. 2_פירוט אגח תשואה מעל 10% _פירוט אגח תשואה מעל 10% " xfId="5304"/>
    <cellStyle name="6_משקל בתא100_יתרת מסגרות אשראי לניצול _4.4. 2_פירוט אגח תשואה מעל 10% _פירוט אגח תשואה מעל 10% _15" xfId="10780"/>
    <cellStyle name="6_משקל בתא100_יתרת מסגרות אשראי לניצול _4.4._15" xfId="10772"/>
    <cellStyle name="6_משקל בתא100_יתרת מסגרות אשראי לניצול _4.4._דיווחים נוספים" xfId="5305"/>
    <cellStyle name="6_משקל בתא100_יתרת מסגרות אשראי לניצול _4.4._דיווחים נוספים_15" xfId="10781"/>
    <cellStyle name="6_משקל בתא100_יתרת מסגרות אשראי לניצול _4.4._דיווחים נוספים_פירוט אגח תשואה מעל 10% " xfId="5306"/>
    <cellStyle name="6_משקל בתא100_יתרת מסגרות אשראי לניצול _4.4._דיווחים נוספים_פירוט אגח תשואה מעל 10% _15" xfId="10782"/>
    <cellStyle name="6_משקל בתא100_יתרת מסגרות אשראי לניצול _4.4._פירוט אגח תשואה מעל 10% " xfId="5307"/>
    <cellStyle name="6_משקל בתא100_יתרת מסגרות אשראי לניצול _4.4._פירוט אגח תשואה מעל 10% _1" xfId="5308"/>
    <cellStyle name="6_משקל בתא100_יתרת מסגרות אשראי לניצול _4.4._פירוט אגח תשואה מעל 10% _1_15" xfId="10784"/>
    <cellStyle name="6_משקל בתא100_יתרת מסגרות אשראי לניצול _4.4._פירוט אגח תשואה מעל 10% _15" xfId="10783"/>
    <cellStyle name="6_משקל בתא100_יתרת מסגרות אשראי לניצול _4.4._פירוט אגח תשואה מעל 10% _פירוט אגח תשואה מעל 10% " xfId="5309"/>
    <cellStyle name="6_משקל בתא100_יתרת מסגרות אשראי לניצול _4.4._פירוט אגח תשואה מעל 10% _פירוט אגח תשואה מעל 10% _15" xfId="10785"/>
    <cellStyle name="6_משקל בתא100_יתרת מסגרות אשראי לניצול _דיווחים נוספים" xfId="5310"/>
    <cellStyle name="6_משקל בתא100_יתרת מסגרות אשראי לניצול _דיווחים נוספים_1" xfId="5311"/>
    <cellStyle name="6_משקל בתא100_יתרת מסגרות אשראי לניצול _דיווחים נוספים_1_15" xfId="10787"/>
    <cellStyle name="6_משקל בתא100_יתרת מסגרות אשראי לניצול _דיווחים נוספים_1_פירוט אגח תשואה מעל 10% " xfId="5312"/>
    <cellStyle name="6_משקל בתא100_יתרת מסגרות אשראי לניצול _דיווחים נוספים_1_פירוט אגח תשואה מעל 10% _15" xfId="10788"/>
    <cellStyle name="6_משקל בתא100_יתרת מסגרות אשראי לניצול _דיווחים נוספים_15" xfId="10786"/>
    <cellStyle name="6_משקל בתא100_יתרת מסגרות אשראי לניצול _דיווחים נוספים_פירוט אגח תשואה מעל 10% " xfId="5313"/>
    <cellStyle name="6_משקל בתא100_יתרת מסגרות אשראי לניצול _דיווחים נוספים_פירוט אגח תשואה מעל 10% _15" xfId="10789"/>
    <cellStyle name="6_משקל בתא100_יתרת מסגרות אשראי לניצול _פירוט אגח תשואה מעל 10% " xfId="5314"/>
    <cellStyle name="6_משקל בתא100_יתרת מסגרות אשראי לניצול _פירוט אגח תשואה מעל 10% _1" xfId="5315"/>
    <cellStyle name="6_משקל בתא100_יתרת מסגרות אשראי לניצול _פירוט אגח תשואה מעל 10% _1_15" xfId="10791"/>
    <cellStyle name="6_משקל בתא100_יתרת מסגרות אשראי לניצול _פירוט אגח תשואה מעל 10% _15" xfId="10790"/>
    <cellStyle name="6_משקל בתא100_יתרת מסגרות אשראי לניצול _פירוט אגח תשואה מעל 10% _פירוט אגח תשואה מעל 10% " xfId="5316"/>
    <cellStyle name="6_משקל בתא100_יתרת מסגרות אשראי לניצול _פירוט אגח תשואה מעל 10% _פירוט אגח תשואה מעל 10% _15" xfId="10792"/>
    <cellStyle name="6_משקל בתא100_עסקאות שאושרו וטרם בוצעו  " xfId="5317"/>
    <cellStyle name="6_משקל בתא100_עסקאות שאושרו וטרם בוצעו   2" xfId="5318"/>
    <cellStyle name="6_משקל בתא100_עסקאות שאושרו וטרם בוצעו   2_15" xfId="10794"/>
    <cellStyle name="6_משקל בתא100_עסקאות שאושרו וטרם בוצעו   2_דיווחים נוספים" xfId="5319"/>
    <cellStyle name="6_משקל בתא100_עסקאות שאושרו וטרם בוצעו   2_דיווחים נוספים_1" xfId="5320"/>
    <cellStyle name="6_משקל בתא100_עסקאות שאושרו וטרם בוצעו   2_דיווחים נוספים_1_15" xfId="10796"/>
    <cellStyle name="6_משקל בתא100_עסקאות שאושרו וטרם בוצעו   2_דיווחים נוספים_1_פירוט אגח תשואה מעל 10% " xfId="5321"/>
    <cellStyle name="6_משקל בתא100_עסקאות שאושרו וטרם בוצעו   2_דיווחים נוספים_1_פירוט אגח תשואה מעל 10% _15" xfId="10797"/>
    <cellStyle name="6_משקל בתא100_עסקאות שאושרו וטרם בוצעו   2_דיווחים נוספים_15" xfId="10795"/>
    <cellStyle name="6_משקל בתא100_עסקאות שאושרו וטרם בוצעו   2_דיווחים נוספים_פירוט אגח תשואה מעל 10% " xfId="5322"/>
    <cellStyle name="6_משקל בתא100_עסקאות שאושרו וטרם בוצעו   2_דיווחים נוספים_פירוט אגח תשואה מעל 10% _15" xfId="10798"/>
    <cellStyle name="6_משקל בתא100_עסקאות שאושרו וטרם בוצעו   2_פירוט אגח תשואה מעל 10% " xfId="5323"/>
    <cellStyle name="6_משקל בתא100_עסקאות שאושרו וטרם בוצעו   2_פירוט אגח תשואה מעל 10% _1" xfId="5324"/>
    <cellStyle name="6_משקל בתא100_עסקאות שאושרו וטרם בוצעו   2_פירוט אגח תשואה מעל 10% _1_15" xfId="10800"/>
    <cellStyle name="6_משקל בתא100_עסקאות שאושרו וטרם בוצעו   2_פירוט אגח תשואה מעל 10% _15" xfId="10799"/>
    <cellStyle name="6_משקל בתא100_עסקאות שאושרו וטרם בוצעו   2_פירוט אגח תשואה מעל 10% _פירוט אגח תשואה מעל 10% " xfId="5325"/>
    <cellStyle name="6_משקל בתא100_עסקאות שאושרו וטרם בוצעו   2_פירוט אגח תשואה מעל 10% _פירוט אגח תשואה מעל 10% _15" xfId="10801"/>
    <cellStyle name="6_משקל בתא100_עסקאות שאושרו וטרם בוצעו  _1" xfId="5326"/>
    <cellStyle name="6_משקל בתא100_עסקאות שאושרו וטרם בוצעו  _1 2" xfId="5327"/>
    <cellStyle name="6_משקל בתא100_עסקאות שאושרו וטרם בוצעו  _1 2_15" xfId="10803"/>
    <cellStyle name="6_משקל בתא100_עסקאות שאושרו וטרם בוצעו  _1 2_דיווחים נוספים" xfId="5328"/>
    <cellStyle name="6_משקל בתא100_עסקאות שאושרו וטרם בוצעו  _1 2_דיווחים נוספים_1" xfId="5329"/>
    <cellStyle name="6_משקל בתא100_עסקאות שאושרו וטרם בוצעו  _1 2_דיווחים נוספים_1_15" xfId="10805"/>
    <cellStyle name="6_משקל בתא100_עסקאות שאושרו וטרם בוצעו  _1 2_דיווחים נוספים_1_פירוט אגח תשואה מעל 10% " xfId="5330"/>
    <cellStyle name="6_משקל בתא100_עסקאות שאושרו וטרם בוצעו  _1 2_דיווחים נוספים_1_פירוט אגח תשואה מעל 10% _15" xfId="10806"/>
    <cellStyle name="6_משקל בתא100_עסקאות שאושרו וטרם בוצעו  _1 2_דיווחים נוספים_15" xfId="10804"/>
    <cellStyle name="6_משקל בתא100_עסקאות שאושרו וטרם בוצעו  _1 2_דיווחים נוספים_פירוט אגח תשואה מעל 10% " xfId="5331"/>
    <cellStyle name="6_משקל בתא100_עסקאות שאושרו וטרם בוצעו  _1 2_דיווחים נוספים_פירוט אגח תשואה מעל 10% _15" xfId="10807"/>
    <cellStyle name="6_משקל בתא100_עסקאות שאושרו וטרם בוצעו  _1 2_פירוט אגח תשואה מעל 10% " xfId="5332"/>
    <cellStyle name="6_משקל בתא100_עסקאות שאושרו וטרם בוצעו  _1 2_פירוט אגח תשואה מעל 10% _1" xfId="5333"/>
    <cellStyle name="6_משקל בתא100_עסקאות שאושרו וטרם בוצעו  _1 2_פירוט אגח תשואה מעל 10% _1_15" xfId="10809"/>
    <cellStyle name="6_משקל בתא100_עסקאות שאושרו וטרם בוצעו  _1 2_פירוט אגח תשואה מעל 10% _15" xfId="10808"/>
    <cellStyle name="6_משקל בתא100_עסקאות שאושרו וטרם בוצעו  _1 2_פירוט אגח תשואה מעל 10% _פירוט אגח תשואה מעל 10% " xfId="5334"/>
    <cellStyle name="6_משקל בתא100_עסקאות שאושרו וטרם בוצעו  _1 2_פירוט אגח תשואה מעל 10% _פירוט אגח תשואה מעל 10% _15" xfId="10810"/>
    <cellStyle name="6_משקל בתא100_עסקאות שאושרו וטרם בוצעו  _1_15" xfId="10802"/>
    <cellStyle name="6_משקל בתא100_עסקאות שאושרו וטרם בוצעו  _1_דיווחים נוספים" xfId="5335"/>
    <cellStyle name="6_משקל בתא100_עסקאות שאושרו וטרם בוצעו  _1_דיווחים נוספים_15" xfId="10811"/>
    <cellStyle name="6_משקל בתא100_עסקאות שאושרו וטרם בוצעו  _1_דיווחים נוספים_פירוט אגח תשואה מעל 10% " xfId="5336"/>
    <cellStyle name="6_משקל בתא100_עסקאות שאושרו וטרם בוצעו  _1_דיווחים נוספים_פירוט אגח תשואה מעל 10% _15" xfId="10812"/>
    <cellStyle name="6_משקל בתא100_עסקאות שאושרו וטרם בוצעו  _1_פירוט אגח תשואה מעל 10% " xfId="5337"/>
    <cellStyle name="6_משקל בתא100_עסקאות שאושרו וטרם בוצעו  _1_פירוט אגח תשואה מעל 10% _1" xfId="5338"/>
    <cellStyle name="6_משקל בתא100_עסקאות שאושרו וטרם בוצעו  _1_פירוט אגח תשואה מעל 10% _1_15" xfId="10814"/>
    <cellStyle name="6_משקל בתא100_עסקאות שאושרו וטרם בוצעו  _1_פירוט אגח תשואה מעל 10% _15" xfId="10813"/>
    <cellStyle name="6_משקל בתא100_עסקאות שאושרו וטרם בוצעו  _1_פירוט אגח תשואה מעל 10% _פירוט אגח תשואה מעל 10% " xfId="5339"/>
    <cellStyle name="6_משקל בתא100_עסקאות שאושרו וטרם בוצעו  _1_פירוט אגח תשואה מעל 10% _פירוט אגח תשואה מעל 10% _15" xfId="10815"/>
    <cellStyle name="6_משקל בתא100_עסקאות שאושרו וטרם בוצעו  _15" xfId="10793"/>
    <cellStyle name="6_משקל בתא100_עסקאות שאושרו וטרם בוצעו  _4.4." xfId="5340"/>
    <cellStyle name="6_משקל בתא100_עסקאות שאושרו וטרם בוצעו  _4.4. 2" xfId="5341"/>
    <cellStyle name="6_משקל בתא100_עסקאות שאושרו וטרם בוצעו  _4.4. 2_15" xfId="10817"/>
    <cellStyle name="6_משקל בתא100_עסקאות שאושרו וטרם בוצעו  _4.4. 2_דיווחים נוספים" xfId="5342"/>
    <cellStyle name="6_משקל בתא100_עסקאות שאושרו וטרם בוצעו  _4.4. 2_דיווחים נוספים_1" xfId="5343"/>
    <cellStyle name="6_משקל בתא100_עסקאות שאושרו וטרם בוצעו  _4.4. 2_דיווחים נוספים_1_15" xfId="10819"/>
    <cellStyle name="6_משקל בתא100_עסקאות שאושרו וטרם בוצעו  _4.4. 2_דיווחים נוספים_1_פירוט אגח תשואה מעל 10% " xfId="5344"/>
    <cellStyle name="6_משקל בתא100_עסקאות שאושרו וטרם בוצעו  _4.4. 2_דיווחים נוספים_1_פירוט אגח תשואה מעל 10% _15" xfId="10820"/>
    <cellStyle name="6_משקל בתא100_עסקאות שאושרו וטרם בוצעו  _4.4. 2_דיווחים נוספים_15" xfId="10818"/>
    <cellStyle name="6_משקל בתא100_עסקאות שאושרו וטרם בוצעו  _4.4. 2_דיווחים נוספים_פירוט אגח תשואה מעל 10% " xfId="5345"/>
    <cellStyle name="6_משקל בתא100_עסקאות שאושרו וטרם בוצעו  _4.4. 2_דיווחים נוספים_פירוט אגח תשואה מעל 10% _15" xfId="10821"/>
    <cellStyle name="6_משקל בתא100_עסקאות שאושרו וטרם בוצעו  _4.4. 2_פירוט אגח תשואה מעל 10% " xfId="5346"/>
    <cellStyle name="6_משקל בתא100_עסקאות שאושרו וטרם בוצעו  _4.4. 2_פירוט אגח תשואה מעל 10% _1" xfId="5347"/>
    <cellStyle name="6_משקל בתא100_עסקאות שאושרו וטרם בוצעו  _4.4. 2_פירוט אגח תשואה מעל 10% _1_15" xfId="10823"/>
    <cellStyle name="6_משקל בתא100_עסקאות שאושרו וטרם בוצעו  _4.4. 2_פירוט אגח תשואה מעל 10% _15" xfId="10822"/>
    <cellStyle name="6_משקל בתא100_עסקאות שאושרו וטרם בוצעו  _4.4. 2_פירוט אגח תשואה מעל 10% _פירוט אגח תשואה מעל 10% " xfId="5348"/>
    <cellStyle name="6_משקל בתא100_עסקאות שאושרו וטרם בוצעו  _4.4. 2_פירוט אגח תשואה מעל 10% _פירוט אגח תשואה מעל 10% _15" xfId="10824"/>
    <cellStyle name="6_משקל בתא100_עסקאות שאושרו וטרם בוצעו  _4.4._15" xfId="10816"/>
    <cellStyle name="6_משקל בתא100_עסקאות שאושרו וטרם בוצעו  _4.4._דיווחים נוספים" xfId="5349"/>
    <cellStyle name="6_משקל בתא100_עסקאות שאושרו וטרם בוצעו  _4.4._דיווחים נוספים_15" xfId="10825"/>
    <cellStyle name="6_משקל בתא100_עסקאות שאושרו וטרם בוצעו  _4.4._דיווחים נוספים_פירוט אגח תשואה מעל 10% " xfId="5350"/>
    <cellStyle name="6_משקל בתא100_עסקאות שאושרו וטרם בוצעו  _4.4._דיווחים נוספים_פירוט אגח תשואה מעל 10% _15" xfId="10826"/>
    <cellStyle name="6_משקל בתא100_עסקאות שאושרו וטרם בוצעו  _4.4._פירוט אגח תשואה מעל 10% " xfId="5351"/>
    <cellStyle name="6_משקל בתא100_עסקאות שאושרו וטרם בוצעו  _4.4._פירוט אגח תשואה מעל 10% _1" xfId="5352"/>
    <cellStyle name="6_משקל בתא100_עסקאות שאושרו וטרם בוצעו  _4.4._פירוט אגח תשואה מעל 10% _1_15" xfId="10828"/>
    <cellStyle name="6_משקל בתא100_עסקאות שאושרו וטרם בוצעו  _4.4._פירוט אגח תשואה מעל 10% _15" xfId="10827"/>
    <cellStyle name="6_משקל בתא100_עסקאות שאושרו וטרם בוצעו  _4.4._פירוט אגח תשואה מעל 10% _פירוט אגח תשואה מעל 10% " xfId="5353"/>
    <cellStyle name="6_משקל בתא100_עסקאות שאושרו וטרם בוצעו  _4.4._פירוט אגח תשואה מעל 10% _פירוט אגח תשואה מעל 10% _15" xfId="10829"/>
    <cellStyle name="6_משקל בתא100_עסקאות שאושרו וטרם בוצעו  _דיווחים נוספים" xfId="5354"/>
    <cellStyle name="6_משקל בתא100_עסקאות שאושרו וטרם בוצעו  _דיווחים נוספים_1" xfId="5355"/>
    <cellStyle name="6_משקל בתא100_עסקאות שאושרו וטרם בוצעו  _דיווחים נוספים_1_15" xfId="10831"/>
    <cellStyle name="6_משקל בתא100_עסקאות שאושרו וטרם בוצעו  _דיווחים נוספים_1_פירוט אגח תשואה מעל 10% " xfId="5356"/>
    <cellStyle name="6_משקל בתא100_עסקאות שאושרו וטרם בוצעו  _דיווחים נוספים_1_פירוט אגח תשואה מעל 10% _15" xfId="10832"/>
    <cellStyle name="6_משקל בתא100_עסקאות שאושרו וטרם בוצעו  _דיווחים נוספים_15" xfId="10830"/>
    <cellStyle name="6_משקל בתא100_עסקאות שאושרו וטרם בוצעו  _דיווחים נוספים_פירוט אגח תשואה מעל 10% " xfId="5357"/>
    <cellStyle name="6_משקל בתא100_עסקאות שאושרו וטרם בוצעו  _דיווחים נוספים_פירוט אגח תשואה מעל 10% _15" xfId="10833"/>
    <cellStyle name="6_משקל בתא100_עסקאות שאושרו וטרם בוצעו  _פירוט אגח תשואה מעל 10% " xfId="5358"/>
    <cellStyle name="6_משקל בתא100_עסקאות שאושרו וטרם בוצעו  _פירוט אגח תשואה מעל 10% _1" xfId="5359"/>
    <cellStyle name="6_משקל בתא100_עסקאות שאושרו וטרם בוצעו  _פירוט אגח תשואה מעל 10% _1_15" xfId="10835"/>
    <cellStyle name="6_משקל בתא100_עסקאות שאושרו וטרם בוצעו  _פירוט אגח תשואה מעל 10% _15" xfId="10834"/>
    <cellStyle name="6_משקל בתא100_עסקאות שאושרו וטרם בוצעו  _פירוט אגח תשואה מעל 10% _פירוט אגח תשואה מעל 10% " xfId="5360"/>
    <cellStyle name="6_משקל בתא100_עסקאות שאושרו וטרם בוצעו  _פירוט אגח תשואה מעל 10% _פירוט אגח תשואה מעל 10% _15" xfId="10836"/>
    <cellStyle name="6_משקל בתא100_פירוט אגח תשואה מעל 10% " xfId="5361"/>
    <cellStyle name="6_משקל בתא100_פירוט אגח תשואה מעל 10%  2" xfId="5362"/>
    <cellStyle name="6_משקל בתא100_פירוט אגח תשואה מעל 10%  2_15" xfId="10838"/>
    <cellStyle name="6_משקל בתא100_פירוט אגח תשואה מעל 10%  2_דיווחים נוספים" xfId="5363"/>
    <cellStyle name="6_משקל בתא100_פירוט אגח תשואה מעל 10%  2_דיווחים נוספים_1" xfId="5364"/>
    <cellStyle name="6_משקל בתא100_פירוט אגח תשואה מעל 10%  2_דיווחים נוספים_1_15" xfId="10840"/>
    <cellStyle name="6_משקל בתא100_פירוט אגח תשואה מעל 10%  2_דיווחים נוספים_1_פירוט אגח תשואה מעל 10% " xfId="5365"/>
    <cellStyle name="6_משקל בתא100_פירוט אגח תשואה מעל 10%  2_דיווחים נוספים_1_פירוט אגח תשואה מעל 10% _15" xfId="10841"/>
    <cellStyle name="6_משקל בתא100_פירוט אגח תשואה מעל 10%  2_דיווחים נוספים_15" xfId="10839"/>
    <cellStyle name="6_משקל בתא100_פירוט אגח תשואה מעל 10%  2_דיווחים נוספים_פירוט אגח תשואה מעל 10% " xfId="5366"/>
    <cellStyle name="6_משקל בתא100_פירוט אגח תשואה מעל 10%  2_דיווחים נוספים_פירוט אגח תשואה מעל 10% _15" xfId="10842"/>
    <cellStyle name="6_משקל בתא100_פירוט אגח תשואה מעל 10%  2_פירוט אגח תשואה מעל 10% " xfId="5367"/>
    <cellStyle name="6_משקל בתא100_פירוט אגח תשואה מעל 10%  2_פירוט אגח תשואה מעל 10% _1" xfId="5368"/>
    <cellStyle name="6_משקל בתא100_פירוט אגח תשואה מעל 10%  2_פירוט אגח תשואה מעל 10% _1_15" xfId="10844"/>
    <cellStyle name="6_משקל בתא100_פירוט אגח תשואה מעל 10%  2_פירוט אגח תשואה מעל 10% _15" xfId="10843"/>
    <cellStyle name="6_משקל בתא100_פירוט אגח תשואה מעל 10%  2_פירוט אגח תשואה מעל 10% _פירוט אגח תשואה מעל 10% " xfId="5369"/>
    <cellStyle name="6_משקל בתא100_פירוט אגח תשואה מעל 10%  2_פירוט אגח תשואה מעל 10% _פירוט אגח תשואה מעל 10% _15" xfId="10845"/>
    <cellStyle name="6_משקל בתא100_פירוט אגח תשואה מעל 10% _1" xfId="5370"/>
    <cellStyle name="6_משקל בתא100_פירוט אגח תשואה מעל 10% _1_15" xfId="10846"/>
    <cellStyle name="6_משקל בתא100_פירוט אגח תשואה מעל 10% _1_פירוט אגח תשואה מעל 10% " xfId="5371"/>
    <cellStyle name="6_משקל בתא100_פירוט אגח תשואה מעל 10% _1_פירוט אגח תשואה מעל 10% _15" xfId="10847"/>
    <cellStyle name="6_משקל בתא100_פירוט אגח תשואה מעל 10% _15" xfId="10837"/>
    <cellStyle name="6_משקל בתא100_פירוט אגח תשואה מעל 10% _2" xfId="5372"/>
    <cellStyle name="6_משקל בתא100_פירוט אגח תשואה מעל 10% _2_15" xfId="10848"/>
    <cellStyle name="6_משקל בתא100_פירוט אגח תשואה מעל 10% _4.4." xfId="5373"/>
    <cellStyle name="6_משקל בתא100_פירוט אגח תשואה מעל 10% _4.4. 2" xfId="5374"/>
    <cellStyle name="6_משקל בתא100_פירוט אגח תשואה מעל 10% _4.4. 2_15" xfId="10850"/>
    <cellStyle name="6_משקל בתא100_פירוט אגח תשואה מעל 10% _4.4. 2_דיווחים נוספים" xfId="5375"/>
    <cellStyle name="6_משקל בתא100_פירוט אגח תשואה מעל 10% _4.4. 2_דיווחים נוספים_1" xfId="5376"/>
    <cellStyle name="6_משקל בתא100_פירוט אגח תשואה מעל 10% _4.4. 2_דיווחים נוספים_1_15" xfId="10852"/>
    <cellStyle name="6_משקל בתא100_פירוט אגח תשואה מעל 10% _4.4. 2_דיווחים נוספים_1_פירוט אגח תשואה מעל 10% " xfId="5377"/>
    <cellStyle name="6_משקל בתא100_פירוט אגח תשואה מעל 10% _4.4. 2_דיווחים נוספים_1_פירוט אגח תשואה מעל 10% _15" xfId="10853"/>
    <cellStyle name="6_משקל בתא100_פירוט אגח תשואה מעל 10% _4.4. 2_דיווחים נוספים_15" xfId="10851"/>
    <cellStyle name="6_משקל בתא100_פירוט אגח תשואה מעל 10% _4.4. 2_דיווחים נוספים_פירוט אגח תשואה מעל 10% " xfId="5378"/>
    <cellStyle name="6_משקל בתא100_פירוט אגח תשואה מעל 10% _4.4. 2_דיווחים נוספים_פירוט אגח תשואה מעל 10% _15" xfId="10854"/>
    <cellStyle name="6_משקל בתא100_פירוט אגח תשואה מעל 10% _4.4. 2_פירוט אגח תשואה מעל 10% " xfId="5379"/>
    <cellStyle name="6_משקל בתא100_פירוט אגח תשואה מעל 10% _4.4. 2_פירוט אגח תשואה מעל 10% _1" xfId="5380"/>
    <cellStyle name="6_משקל בתא100_פירוט אגח תשואה מעל 10% _4.4. 2_פירוט אגח תשואה מעל 10% _1_15" xfId="10856"/>
    <cellStyle name="6_משקל בתא100_פירוט אגח תשואה מעל 10% _4.4. 2_פירוט אגח תשואה מעל 10% _15" xfId="10855"/>
    <cellStyle name="6_משקל בתא100_פירוט אגח תשואה מעל 10% _4.4. 2_פירוט אגח תשואה מעל 10% _פירוט אגח תשואה מעל 10% " xfId="5381"/>
    <cellStyle name="6_משקל בתא100_פירוט אגח תשואה מעל 10% _4.4. 2_פירוט אגח תשואה מעל 10% _פירוט אגח תשואה מעל 10% _15" xfId="10857"/>
    <cellStyle name="6_משקל בתא100_פירוט אגח תשואה מעל 10% _4.4._15" xfId="10849"/>
    <cellStyle name="6_משקל בתא100_פירוט אגח תשואה מעל 10% _4.4._דיווחים נוספים" xfId="5382"/>
    <cellStyle name="6_משקל בתא100_פירוט אגח תשואה מעל 10% _4.4._דיווחים נוספים_15" xfId="10858"/>
    <cellStyle name="6_משקל בתא100_פירוט אגח תשואה מעל 10% _4.4._דיווחים נוספים_פירוט אגח תשואה מעל 10% " xfId="5383"/>
    <cellStyle name="6_משקל בתא100_פירוט אגח תשואה מעל 10% _4.4._דיווחים נוספים_פירוט אגח תשואה מעל 10% _15" xfId="10859"/>
    <cellStyle name="6_משקל בתא100_פירוט אגח תשואה מעל 10% _4.4._פירוט אגח תשואה מעל 10% " xfId="5384"/>
    <cellStyle name="6_משקל בתא100_פירוט אגח תשואה מעל 10% _4.4._פירוט אגח תשואה מעל 10% _1" xfId="5385"/>
    <cellStyle name="6_משקל בתא100_פירוט אגח תשואה מעל 10% _4.4._פירוט אגח תשואה מעל 10% _1_15" xfId="10861"/>
    <cellStyle name="6_משקל בתא100_פירוט אגח תשואה מעל 10% _4.4._פירוט אגח תשואה מעל 10% _15" xfId="10860"/>
    <cellStyle name="6_משקל בתא100_פירוט אגח תשואה מעל 10% _4.4._פירוט אגח תשואה מעל 10% _פירוט אגח תשואה מעל 10% " xfId="5386"/>
    <cellStyle name="6_משקל בתא100_פירוט אגח תשואה מעל 10% _4.4._פירוט אגח תשואה מעל 10% _פירוט אגח תשואה מעל 10% _15" xfId="10862"/>
    <cellStyle name="6_משקל בתא100_פירוט אגח תשואה מעל 10% _דיווחים נוספים" xfId="5387"/>
    <cellStyle name="6_משקל בתא100_פירוט אגח תשואה מעל 10% _דיווחים נוספים_1" xfId="5388"/>
    <cellStyle name="6_משקל בתא100_פירוט אגח תשואה מעל 10% _דיווחים נוספים_1_15" xfId="10864"/>
    <cellStyle name="6_משקל בתא100_פירוט אגח תשואה מעל 10% _דיווחים נוספים_1_פירוט אגח תשואה מעל 10% " xfId="5389"/>
    <cellStyle name="6_משקל בתא100_פירוט אגח תשואה מעל 10% _דיווחים נוספים_1_פירוט אגח תשואה מעל 10% _15" xfId="10865"/>
    <cellStyle name="6_משקל בתא100_פירוט אגח תשואה מעל 10% _דיווחים נוספים_15" xfId="10863"/>
    <cellStyle name="6_משקל בתא100_פירוט אגח תשואה מעל 10% _דיווחים נוספים_פירוט אגח תשואה מעל 10% " xfId="5390"/>
    <cellStyle name="6_משקל בתא100_פירוט אגח תשואה מעל 10% _דיווחים נוספים_פירוט אגח תשואה מעל 10% _15" xfId="10866"/>
    <cellStyle name="6_משקל בתא100_פירוט אגח תשואה מעל 10% _פירוט אגח תשואה מעל 10% " xfId="5391"/>
    <cellStyle name="6_משקל בתא100_פירוט אגח תשואה מעל 10% _פירוט אגח תשואה מעל 10% _1" xfId="5392"/>
    <cellStyle name="6_משקל בתא100_פירוט אגח תשואה מעל 10% _פירוט אגח תשואה מעל 10% _1_15" xfId="10868"/>
    <cellStyle name="6_משקל בתא100_פירוט אגח תשואה מעל 10% _פירוט אגח תשואה מעל 10% _15" xfId="10867"/>
    <cellStyle name="6_משקל בתא100_פירוט אגח תשואה מעל 10% _פירוט אגח תשואה מעל 10% _פירוט אגח תשואה מעל 10% " xfId="5393"/>
    <cellStyle name="6_משקל בתא100_פירוט אגח תשואה מעל 10% _פירוט אגח תשואה מעל 10% _פירוט אגח תשואה מעל 10% _15" xfId="10869"/>
    <cellStyle name="6_עסקאות שאושרו וטרם בוצעו  " xfId="5394"/>
    <cellStyle name="6_עסקאות שאושרו וטרם בוצעו   2" xfId="5395"/>
    <cellStyle name="6_עסקאות שאושרו וטרם בוצעו   2_15" xfId="10871"/>
    <cellStyle name="6_עסקאות שאושרו וטרם בוצעו   2_דיווחים נוספים" xfId="5396"/>
    <cellStyle name="6_עסקאות שאושרו וטרם בוצעו   2_דיווחים נוספים_1" xfId="5397"/>
    <cellStyle name="6_עסקאות שאושרו וטרם בוצעו   2_דיווחים נוספים_1_15" xfId="10873"/>
    <cellStyle name="6_עסקאות שאושרו וטרם בוצעו   2_דיווחים נוספים_1_פירוט אגח תשואה מעל 10% " xfId="5398"/>
    <cellStyle name="6_עסקאות שאושרו וטרם בוצעו   2_דיווחים נוספים_1_פירוט אגח תשואה מעל 10% _15" xfId="10874"/>
    <cellStyle name="6_עסקאות שאושרו וטרם בוצעו   2_דיווחים נוספים_15" xfId="10872"/>
    <cellStyle name="6_עסקאות שאושרו וטרם בוצעו   2_דיווחים נוספים_פירוט אגח תשואה מעל 10% " xfId="5399"/>
    <cellStyle name="6_עסקאות שאושרו וטרם בוצעו   2_דיווחים נוספים_פירוט אגח תשואה מעל 10% _15" xfId="10875"/>
    <cellStyle name="6_עסקאות שאושרו וטרם בוצעו   2_פירוט אגח תשואה מעל 10% " xfId="5400"/>
    <cellStyle name="6_עסקאות שאושרו וטרם בוצעו   2_פירוט אגח תשואה מעל 10% _1" xfId="5401"/>
    <cellStyle name="6_עסקאות שאושרו וטרם בוצעו   2_פירוט אגח תשואה מעל 10% _1_15" xfId="10877"/>
    <cellStyle name="6_עסקאות שאושרו וטרם בוצעו   2_פירוט אגח תשואה מעל 10% _15" xfId="10876"/>
    <cellStyle name="6_עסקאות שאושרו וטרם בוצעו   2_פירוט אגח תשואה מעל 10% _פירוט אגח תשואה מעל 10% " xfId="5402"/>
    <cellStyle name="6_עסקאות שאושרו וטרם בוצעו   2_פירוט אגח תשואה מעל 10% _פירוט אגח תשואה מעל 10% _15" xfId="10878"/>
    <cellStyle name="6_עסקאות שאושרו וטרם בוצעו  _1" xfId="5403"/>
    <cellStyle name="6_עסקאות שאושרו וטרם בוצעו  _1 2" xfId="5404"/>
    <cellStyle name="6_עסקאות שאושרו וטרם בוצעו  _1 2_15" xfId="10880"/>
    <cellStyle name="6_עסקאות שאושרו וטרם בוצעו  _1 2_דיווחים נוספים" xfId="5405"/>
    <cellStyle name="6_עסקאות שאושרו וטרם בוצעו  _1 2_דיווחים נוספים_1" xfId="5406"/>
    <cellStyle name="6_עסקאות שאושרו וטרם בוצעו  _1 2_דיווחים נוספים_1_15" xfId="10882"/>
    <cellStyle name="6_עסקאות שאושרו וטרם בוצעו  _1 2_דיווחים נוספים_1_פירוט אגח תשואה מעל 10% " xfId="5407"/>
    <cellStyle name="6_עסקאות שאושרו וטרם בוצעו  _1 2_דיווחים נוספים_1_פירוט אגח תשואה מעל 10% _15" xfId="10883"/>
    <cellStyle name="6_עסקאות שאושרו וטרם בוצעו  _1 2_דיווחים נוספים_15" xfId="10881"/>
    <cellStyle name="6_עסקאות שאושרו וטרם בוצעו  _1 2_דיווחים נוספים_פירוט אגח תשואה מעל 10% " xfId="5408"/>
    <cellStyle name="6_עסקאות שאושרו וטרם בוצעו  _1 2_דיווחים נוספים_פירוט אגח תשואה מעל 10% _15" xfId="10884"/>
    <cellStyle name="6_עסקאות שאושרו וטרם בוצעו  _1 2_פירוט אגח תשואה מעל 10% " xfId="5409"/>
    <cellStyle name="6_עסקאות שאושרו וטרם בוצעו  _1 2_פירוט אגח תשואה מעל 10% _1" xfId="5410"/>
    <cellStyle name="6_עסקאות שאושרו וטרם בוצעו  _1 2_פירוט אגח תשואה מעל 10% _1_15" xfId="10886"/>
    <cellStyle name="6_עסקאות שאושרו וטרם בוצעו  _1 2_פירוט אגח תשואה מעל 10% _15" xfId="10885"/>
    <cellStyle name="6_עסקאות שאושרו וטרם בוצעו  _1 2_פירוט אגח תשואה מעל 10% _פירוט אגח תשואה מעל 10% " xfId="5411"/>
    <cellStyle name="6_עסקאות שאושרו וטרם בוצעו  _1 2_פירוט אגח תשואה מעל 10% _פירוט אגח תשואה מעל 10% _15" xfId="10887"/>
    <cellStyle name="6_עסקאות שאושרו וטרם בוצעו  _1_15" xfId="10879"/>
    <cellStyle name="6_עסקאות שאושרו וטרם בוצעו  _1_דיווחים נוספים" xfId="5412"/>
    <cellStyle name="6_עסקאות שאושרו וטרם בוצעו  _1_דיווחים נוספים_15" xfId="10888"/>
    <cellStyle name="6_עסקאות שאושרו וטרם בוצעו  _1_דיווחים נוספים_פירוט אגח תשואה מעל 10% " xfId="5413"/>
    <cellStyle name="6_עסקאות שאושרו וטרם בוצעו  _1_דיווחים נוספים_פירוט אגח תשואה מעל 10% _15" xfId="10889"/>
    <cellStyle name="6_עסקאות שאושרו וטרם בוצעו  _1_פירוט אגח תשואה מעל 10% " xfId="5414"/>
    <cellStyle name="6_עסקאות שאושרו וטרם בוצעו  _1_פירוט אגח תשואה מעל 10% _1" xfId="5415"/>
    <cellStyle name="6_עסקאות שאושרו וטרם בוצעו  _1_פירוט אגח תשואה מעל 10% _1_15" xfId="10891"/>
    <cellStyle name="6_עסקאות שאושרו וטרם בוצעו  _1_פירוט אגח תשואה מעל 10% _15" xfId="10890"/>
    <cellStyle name="6_עסקאות שאושרו וטרם בוצעו  _1_פירוט אגח תשואה מעל 10% _פירוט אגח תשואה מעל 10% " xfId="5416"/>
    <cellStyle name="6_עסקאות שאושרו וטרם בוצעו  _1_פירוט אגח תשואה מעל 10% _פירוט אגח תשואה מעל 10% _15" xfId="10892"/>
    <cellStyle name="6_עסקאות שאושרו וטרם בוצעו  _15" xfId="10870"/>
    <cellStyle name="6_עסקאות שאושרו וטרם בוצעו  _4.4." xfId="5417"/>
    <cellStyle name="6_עסקאות שאושרו וטרם בוצעו  _4.4. 2" xfId="5418"/>
    <cellStyle name="6_עסקאות שאושרו וטרם בוצעו  _4.4. 2_15" xfId="10894"/>
    <cellStyle name="6_עסקאות שאושרו וטרם בוצעו  _4.4. 2_דיווחים נוספים" xfId="5419"/>
    <cellStyle name="6_עסקאות שאושרו וטרם בוצעו  _4.4. 2_דיווחים נוספים_1" xfId="5420"/>
    <cellStyle name="6_עסקאות שאושרו וטרם בוצעו  _4.4. 2_דיווחים נוספים_1_15" xfId="10896"/>
    <cellStyle name="6_עסקאות שאושרו וטרם בוצעו  _4.4. 2_דיווחים נוספים_1_פירוט אגח תשואה מעל 10% " xfId="5421"/>
    <cellStyle name="6_עסקאות שאושרו וטרם בוצעו  _4.4. 2_דיווחים נוספים_1_פירוט אגח תשואה מעל 10% _15" xfId="10897"/>
    <cellStyle name="6_עסקאות שאושרו וטרם בוצעו  _4.4. 2_דיווחים נוספים_15" xfId="10895"/>
    <cellStyle name="6_עסקאות שאושרו וטרם בוצעו  _4.4. 2_דיווחים נוספים_פירוט אגח תשואה מעל 10% " xfId="5422"/>
    <cellStyle name="6_עסקאות שאושרו וטרם בוצעו  _4.4. 2_דיווחים נוספים_פירוט אגח תשואה מעל 10% _15" xfId="10898"/>
    <cellStyle name="6_עסקאות שאושרו וטרם בוצעו  _4.4. 2_פירוט אגח תשואה מעל 10% " xfId="5423"/>
    <cellStyle name="6_עסקאות שאושרו וטרם בוצעו  _4.4. 2_פירוט אגח תשואה מעל 10% _1" xfId="5424"/>
    <cellStyle name="6_עסקאות שאושרו וטרם בוצעו  _4.4. 2_פירוט אגח תשואה מעל 10% _1_15" xfId="10900"/>
    <cellStyle name="6_עסקאות שאושרו וטרם בוצעו  _4.4. 2_פירוט אגח תשואה מעל 10% _15" xfId="10899"/>
    <cellStyle name="6_עסקאות שאושרו וטרם בוצעו  _4.4. 2_פירוט אגח תשואה מעל 10% _פירוט אגח תשואה מעל 10% " xfId="5425"/>
    <cellStyle name="6_עסקאות שאושרו וטרם בוצעו  _4.4. 2_פירוט אגח תשואה מעל 10% _פירוט אגח תשואה מעל 10% _15" xfId="10901"/>
    <cellStyle name="6_עסקאות שאושרו וטרם בוצעו  _4.4._15" xfId="10893"/>
    <cellStyle name="6_עסקאות שאושרו וטרם בוצעו  _4.4._דיווחים נוספים" xfId="5426"/>
    <cellStyle name="6_עסקאות שאושרו וטרם בוצעו  _4.4._דיווחים נוספים_15" xfId="10902"/>
    <cellStyle name="6_עסקאות שאושרו וטרם בוצעו  _4.4._דיווחים נוספים_פירוט אגח תשואה מעל 10% " xfId="5427"/>
    <cellStyle name="6_עסקאות שאושרו וטרם בוצעו  _4.4._דיווחים נוספים_פירוט אגח תשואה מעל 10% _15" xfId="10903"/>
    <cellStyle name="6_עסקאות שאושרו וטרם בוצעו  _4.4._פירוט אגח תשואה מעל 10% " xfId="5428"/>
    <cellStyle name="6_עסקאות שאושרו וטרם בוצעו  _4.4._פירוט אגח תשואה מעל 10% _1" xfId="5429"/>
    <cellStyle name="6_עסקאות שאושרו וטרם בוצעו  _4.4._פירוט אגח תשואה מעל 10% _1_15" xfId="10905"/>
    <cellStyle name="6_עסקאות שאושרו וטרם בוצעו  _4.4._פירוט אגח תשואה מעל 10% _15" xfId="10904"/>
    <cellStyle name="6_עסקאות שאושרו וטרם בוצעו  _4.4._פירוט אגח תשואה מעל 10% _פירוט אגח תשואה מעל 10% " xfId="5430"/>
    <cellStyle name="6_עסקאות שאושרו וטרם בוצעו  _4.4._פירוט אגח תשואה מעל 10% _פירוט אגח תשואה מעל 10% _15" xfId="10906"/>
    <cellStyle name="6_עסקאות שאושרו וטרם בוצעו  _דיווחים נוספים" xfId="5431"/>
    <cellStyle name="6_עסקאות שאושרו וטרם בוצעו  _דיווחים נוספים_1" xfId="5432"/>
    <cellStyle name="6_עסקאות שאושרו וטרם בוצעו  _דיווחים נוספים_1_15" xfId="10908"/>
    <cellStyle name="6_עסקאות שאושרו וטרם בוצעו  _דיווחים נוספים_1_פירוט אגח תשואה מעל 10% " xfId="5433"/>
    <cellStyle name="6_עסקאות שאושרו וטרם בוצעו  _דיווחים נוספים_1_פירוט אגח תשואה מעל 10% _15" xfId="10909"/>
    <cellStyle name="6_עסקאות שאושרו וטרם בוצעו  _דיווחים נוספים_15" xfId="10907"/>
    <cellStyle name="6_עסקאות שאושרו וטרם בוצעו  _דיווחים נוספים_פירוט אגח תשואה מעל 10% " xfId="5434"/>
    <cellStyle name="6_עסקאות שאושרו וטרם בוצעו  _דיווחים נוספים_פירוט אגח תשואה מעל 10% _15" xfId="10910"/>
    <cellStyle name="6_עסקאות שאושרו וטרם בוצעו  _פירוט אגח תשואה מעל 10% " xfId="5435"/>
    <cellStyle name="6_עסקאות שאושרו וטרם בוצעו  _פירוט אגח תשואה מעל 10% _1" xfId="5436"/>
    <cellStyle name="6_עסקאות שאושרו וטרם בוצעו  _פירוט אגח תשואה מעל 10% _1_15" xfId="10912"/>
    <cellStyle name="6_עסקאות שאושרו וטרם בוצעו  _פירוט אגח תשואה מעל 10% _15" xfId="10911"/>
    <cellStyle name="6_עסקאות שאושרו וטרם בוצעו  _פירוט אגח תשואה מעל 10% _פירוט אגח תשואה מעל 10% " xfId="5437"/>
    <cellStyle name="6_עסקאות שאושרו וטרם בוצעו  _פירוט אגח תשואה מעל 10% _פירוט אגח תשואה מעל 10% _15" xfId="10913"/>
    <cellStyle name="6_פירוט אגח תשואה מעל 10% " xfId="5438"/>
    <cellStyle name="6_פירוט אגח תשואה מעל 10%  2" xfId="5439"/>
    <cellStyle name="6_פירוט אגח תשואה מעל 10%  2_15" xfId="10915"/>
    <cellStyle name="6_פירוט אגח תשואה מעל 10%  2_דיווחים נוספים" xfId="5440"/>
    <cellStyle name="6_פירוט אגח תשואה מעל 10%  2_דיווחים נוספים_1" xfId="5441"/>
    <cellStyle name="6_פירוט אגח תשואה מעל 10%  2_דיווחים נוספים_1_15" xfId="10917"/>
    <cellStyle name="6_פירוט אגח תשואה מעל 10%  2_דיווחים נוספים_1_פירוט אגח תשואה מעל 10% " xfId="5442"/>
    <cellStyle name="6_פירוט אגח תשואה מעל 10%  2_דיווחים נוספים_1_פירוט אגח תשואה מעל 10% _15" xfId="10918"/>
    <cellStyle name="6_פירוט אגח תשואה מעל 10%  2_דיווחים נוספים_15" xfId="10916"/>
    <cellStyle name="6_פירוט אגח תשואה מעל 10%  2_דיווחים נוספים_פירוט אגח תשואה מעל 10% " xfId="5443"/>
    <cellStyle name="6_פירוט אגח תשואה מעל 10%  2_דיווחים נוספים_פירוט אגח תשואה מעל 10% _15" xfId="10919"/>
    <cellStyle name="6_פירוט אגח תשואה מעל 10%  2_פירוט אגח תשואה מעל 10% " xfId="5444"/>
    <cellStyle name="6_פירוט אגח תשואה מעל 10%  2_פירוט אגח תשואה מעל 10% _1" xfId="5445"/>
    <cellStyle name="6_פירוט אגח תשואה מעל 10%  2_פירוט אגח תשואה מעל 10% _1_15" xfId="10921"/>
    <cellStyle name="6_פירוט אגח תשואה מעל 10%  2_פירוט אגח תשואה מעל 10% _15" xfId="10920"/>
    <cellStyle name="6_פירוט אגח תשואה מעל 10%  2_פירוט אגח תשואה מעל 10% _פירוט אגח תשואה מעל 10% " xfId="5446"/>
    <cellStyle name="6_פירוט אגח תשואה מעל 10%  2_פירוט אגח תשואה מעל 10% _פירוט אגח תשואה מעל 10% _15" xfId="10922"/>
    <cellStyle name="6_פירוט אגח תשואה מעל 10% _1" xfId="5447"/>
    <cellStyle name="6_פירוט אגח תשואה מעל 10% _1_15" xfId="10923"/>
    <cellStyle name="6_פירוט אגח תשואה מעל 10% _15" xfId="10914"/>
    <cellStyle name="6_פירוט אגח תשואה מעל 10% _2" xfId="5448"/>
    <cellStyle name="6_פירוט אגח תשואה מעל 10% _2_15" xfId="10924"/>
    <cellStyle name="6_פירוט אגח תשואה מעל 10% _4.4." xfId="5449"/>
    <cellStyle name="6_פירוט אגח תשואה מעל 10% _4.4. 2" xfId="5450"/>
    <cellStyle name="6_פירוט אגח תשואה מעל 10% _4.4. 2_15" xfId="10926"/>
    <cellStyle name="6_פירוט אגח תשואה מעל 10% _4.4. 2_דיווחים נוספים" xfId="5451"/>
    <cellStyle name="6_פירוט אגח תשואה מעל 10% _4.4. 2_דיווחים נוספים_1" xfId="5452"/>
    <cellStyle name="6_פירוט אגח תשואה מעל 10% _4.4. 2_דיווחים נוספים_1_15" xfId="10928"/>
    <cellStyle name="6_פירוט אגח תשואה מעל 10% _4.4. 2_דיווחים נוספים_1_פירוט אגח תשואה מעל 10% " xfId="5453"/>
    <cellStyle name="6_פירוט אגח תשואה מעל 10% _4.4. 2_דיווחים נוספים_1_פירוט אגח תשואה מעל 10% _15" xfId="10929"/>
    <cellStyle name="6_פירוט אגח תשואה מעל 10% _4.4. 2_דיווחים נוספים_15" xfId="10927"/>
    <cellStyle name="6_פירוט אגח תשואה מעל 10% _4.4. 2_דיווחים נוספים_פירוט אגח תשואה מעל 10% " xfId="5454"/>
    <cellStyle name="6_פירוט אגח תשואה מעל 10% _4.4. 2_דיווחים נוספים_פירוט אגח תשואה מעל 10% _15" xfId="10930"/>
    <cellStyle name="6_פירוט אגח תשואה מעל 10% _4.4. 2_פירוט אגח תשואה מעל 10% " xfId="5455"/>
    <cellStyle name="6_פירוט אגח תשואה מעל 10% _4.4. 2_פירוט אגח תשואה מעל 10% _1" xfId="5456"/>
    <cellStyle name="6_פירוט אגח תשואה מעל 10% _4.4. 2_פירוט אגח תשואה מעל 10% _1_15" xfId="10932"/>
    <cellStyle name="6_פירוט אגח תשואה מעל 10% _4.4. 2_פירוט אגח תשואה מעל 10% _15" xfId="10931"/>
    <cellStyle name="6_פירוט אגח תשואה מעל 10% _4.4. 2_פירוט אגח תשואה מעל 10% _פירוט אגח תשואה מעל 10% " xfId="5457"/>
    <cellStyle name="6_פירוט אגח תשואה מעל 10% _4.4. 2_פירוט אגח תשואה מעל 10% _פירוט אגח תשואה מעל 10% _15" xfId="10933"/>
    <cellStyle name="6_פירוט אגח תשואה מעל 10% _4.4._15" xfId="10925"/>
    <cellStyle name="6_פירוט אגח תשואה מעל 10% _4.4._דיווחים נוספים" xfId="5458"/>
    <cellStyle name="6_פירוט אגח תשואה מעל 10% _4.4._דיווחים נוספים_15" xfId="10934"/>
    <cellStyle name="6_פירוט אגח תשואה מעל 10% _4.4._דיווחים נוספים_פירוט אגח תשואה מעל 10% " xfId="5459"/>
    <cellStyle name="6_פירוט אגח תשואה מעל 10% _4.4._דיווחים נוספים_פירוט אגח תשואה מעל 10% _15" xfId="10935"/>
    <cellStyle name="6_פירוט אגח תשואה מעל 10% _4.4._פירוט אגח תשואה מעל 10% " xfId="5460"/>
    <cellStyle name="6_פירוט אגח תשואה מעל 10% _4.4._פירוט אגח תשואה מעל 10% _1" xfId="5461"/>
    <cellStyle name="6_פירוט אגח תשואה מעל 10% _4.4._פירוט אגח תשואה מעל 10% _1_15" xfId="10937"/>
    <cellStyle name="6_פירוט אגח תשואה מעל 10% _4.4._פירוט אגח תשואה מעל 10% _15" xfId="10936"/>
    <cellStyle name="6_פירוט אגח תשואה מעל 10% _4.4._פירוט אגח תשואה מעל 10% _פירוט אגח תשואה מעל 10% " xfId="5462"/>
    <cellStyle name="6_פירוט אגח תשואה מעל 10% _4.4._פירוט אגח תשואה מעל 10% _פירוט אגח תשואה מעל 10% _15" xfId="10938"/>
    <cellStyle name="6_פירוט אגח תשואה מעל 10% _דיווחים נוספים" xfId="5463"/>
    <cellStyle name="6_פירוט אגח תשואה מעל 10% _דיווחים נוספים_1" xfId="5464"/>
    <cellStyle name="6_פירוט אגח תשואה מעל 10% _דיווחים נוספים_1_15" xfId="10940"/>
    <cellStyle name="6_פירוט אגח תשואה מעל 10% _דיווחים נוספים_1_פירוט אגח תשואה מעל 10% " xfId="5465"/>
    <cellStyle name="6_פירוט אגח תשואה מעל 10% _דיווחים נוספים_1_פירוט אגח תשואה מעל 10% _15" xfId="10941"/>
    <cellStyle name="6_פירוט אגח תשואה מעל 10% _דיווחים נוספים_15" xfId="10939"/>
    <cellStyle name="6_פירוט אגח תשואה מעל 10% _דיווחים נוספים_פירוט אגח תשואה מעל 10% " xfId="5466"/>
    <cellStyle name="6_פירוט אגח תשואה מעל 10% _דיווחים נוספים_פירוט אגח תשואה מעל 10% _15" xfId="10942"/>
    <cellStyle name="6_פירוט אגח תשואה מעל 10% _פירוט אגח תשואה מעל 10% " xfId="5467"/>
    <cellStyle name="6_פירוט אגח תשואה מעל 10% _פירוט אגח תשואה מעל 10% _1" xfId="5468"/>
    <cellStyle name="6_פירוט אגח תשואה מעל 10% _פירוט אגח תשואה מעל 10% _1_15" xfId="10944"/>
    <cellStyle name="6_פירוט אגח תשואה מעל 10% _פירוט אגח תשואה מעל 10% _15" xfId="10943"/>
    <cellStyle name="6_פירוט אגח תשואה מעל 10% _פירוט אגח תשואה מעל 10% _פירוט אגח תשואה מעל 10% " xfId="5469"/>
    <cellStyle name="6_פירוט אגח תשואה מעל 10% _פירוט אגח תשואה מעל 10% _פירוט אגח תשואה מעל 10% _15" xfId="10945"/>
    <cellStyle name="60% - Accent1" xfId="5470"/>
    <cellStyle name="60% - Accent2" xfId="5471"/>
    <cellStyle name="60% - Accent3" xfId="5472"/>
    <cellStyle name="60% - Accent4" xfId="5473"/>
    <cellStyle name="60% - Accent5" xfId="5474"/>
    <cellStyle name="60% - Accent6" xfId="5475"/>
    <cellStyle name="60% - הדגשה1 2" xfId="5476"/>
    <cellStyle name="60% - הדגשה1 2 2" xfId="5477"/>
    <cellStyle name="60% - הדגשה1 2 3" xfId="5478"/>
    <cellStyle name="60% - הדגשה1 2_15" xfId="10946"/>
    <cellStyle name="60% - הדגשה1 3" xfId="5479"/>
    <cellStyle name="60% - הדגשה1 4" xfId="5480"/>
    <cellStyle name="60% - הדגשה1 5" xfId="5481"/>
    <cellStyle name="60% - הדגשה1 6" xfId="5482"/>
    <cellStyle name="60% - הדגשה1 7" xfId="5483"/>
    <cellStyle name="60% - הדגשה2 2" xfId="5484"/>
    <cellStyle name="60% - הדגשה2 2 2" xfId="5485"/>
    <cellStyle name="60% - הדגשה2 2 3" xfId="5486"/>
    <cellStyle name="60% - הדגשה2 2_15" xfId="10947"/>
    <cellStyle name="60% - הדגשה2 3" xfId="5487"/>
    <cellStyle name="60% - הדגשה2 4" xfId="5488"/>
    <cellStyle name="60% - הדגשה2 5" xfId="5489"/>
    <cellStyle name="60% - הדגשה2 6" xfId="5490"/>
    <cellStyle name="60% - הדגשה2 7" xfId="5491"/>
    <cellStyle name="60% - הדגשה3 2" xfId="5492"/>
    <cellStyle name="60% - הדגשה3 2 2" xfId="5493"/>
    <cellStyle name="60% - הדגשה3 2 3" xfId="5494"/>
    <cellStyle name="60% - הדגשה3 2_15" xfId="10948"/>
    <cellStyle name="60% - הדגשה3 3" xfId="5495"/>
    <cellStyle name="60% - הדגשה3 4" xfId="5496"/>
    <cellStyle name="60% - הדגשה3 5" xfId="5497"/>
    <cellStyle name="60% - הדגשה3 6" xfId="5498"/>
    <cellStyle name="60% - הדגשה3 7" xfId="5499"/>
    <cellStyle name="60% - הדגשה4 2" xfId="5500"/>
    <cellStyle name="60% - הדגשה4 2 2" xfId="5501"/>
    <cellStyle name="60% - הדגשה4 2 3" xfId="5502"/>
    <cellStyle name="60% - הדגשה4 2_15" xfId="10949"/>
    <cellStyle name="60% - הדגשה4 3" xfId="5503"/>
    <cellStyle name="60% - הדגשה4 4" xfId="5504"/>
    <cellStyle name="60% - הדגשה4 5" xfId="5505"/>
    <cellStyle name="60% - הדגשה4 6" xfId="5506"/>
    <cellStyle name="60% - הדגשה4 7" xfId="5507"/>
    <cellStyle name="60% - הדגשה5 2" xfId="5508"/>
    <cellStyle name="60% - הדגשה5 2 2" xfId="5509"/>
    <cellStyle name="60% - הדגשה5 2 3" xfId="5510"/>
    <cellStyle name="60% - הדגשה5 2_15" xfId="10950"/>
    <cellStyle name="60% - הדגשה5 3" xfId="5511"/>
    <cellStyle name="60% - הדגשה5 4" xfId="5512"/>
    <cellStyle name="60% - הדגשה5 5" xfId="5513"/>
    <cellStyle name="60% - הדגשה5 6" xfId="5514"/>
    <cellStyle name="60% - הדגשה5 7" xfId="5515"/>
    <cellStyle name="60% - הדגשה6 2" xfId="5516"/>
    <cellStyle name="60% - הדגשה6 2 2" xfId="5517"/>
    <cellStyle name="60% - הדגשה6 2 3" xfId="5518"/>
    <cellStyle name="60% - הדגשה6 2_15" xfId="10951"/>
    <cellStyle name="60% - הדגשה6 3" xfId="5519"/>
    <cellStyle name="60% - הדגשה6 4" xfId="5520"/>
    <cellStyle name="60% - הדגשה6 5" xfId="5521"/>
    <cellStyle name="60% - הדגשה6 6" xfId="5522"/>
    <cellStyle name="60% - הדגשה6 7" xfId="5523"/>
    <cellStyle name="7" xfId="5524"/>
    <cellStyle name="7 2" xfId="5525"/>
    <cellStyle name="7 2 2" xfId="5526"/>
    <cellStyle name="7 2_15" xfId="10953"/>
    <cellStyle name="7 3" xfId="5527"/>
    <cellStyle name="7_15" xfId="10952"/>
    <cellStyle name="7_15_1" xfId="16680"/>
    <cellStyle name="7_16" xfId="14720"/>
    <cellStyle name="7_4.4." xfId="5528"/>
    <cellStyle name="7_4.4. 2" xfId="5529"/>
    <cellStyle name="7_4.4. 2_15" xfId="10955"/>
    <cellStyle name="7_4.4. 2_דיווחים נוספים" xfId="5530"/>
    <cellStyle name="7_4.4. 2_דיווחים נוספים_1" xfId="5531"/>
    <cellStyle name="7_4.4. 2_דיווחים נוספים_1_15" xfId="10957"/>
    <cellStyle name="7_4.4. 2_דיווחים נוספים_1_פירוט אגח תשואה מעל 10% " xfId="5532"/>
    <cellStyle name="7_4.4. 2_דיווחים נוספים_1_פירוט אגח תשואה מעל 10% _15" xfId="10958"/>
    <cellStyle name="7_4.4. 2_דיווחים נוספים_15" xfId="10956"/>
    <cellStyle name="7_4.4. 2_דיווחים נוספים_פירוט אגח תשואה מעל 10% " xfId="5533"/>
    <cellStyle name="7_4.4. 2_דיווחים נוספים_פירוט אגח תשואה מעל 10% _15" xfId="10959"/>
    <cellStyle name="7_4.4. 2_פירוט אגח תשואה מעל 10% " xfId="5534"/>
    <cellStyle name="7_4.4. 2_פירוט אגח תשואה מעל 10% _1" xfId="5535"/>
    <cellStyle name="7_4.4. 2_פירוט אגח תשואה מעל 10% _1_15" xfId="10961"/>
    <cellStyle name="7_4.4. 2_פירוט אגח תשואה מעל 10% _15" xfId="10960"/>
    <cellStyle name="7_4.4. 2_פירוט אגח תשואה מעל 10% _פירוט אגח תשואה מעל 10% " xfId="5536"/>
    <cellStyle name="7_4.4. 2_פירוט אגח תשואה מעל 10% _פירוט אגח תשואה מעל 10% _15" xfId="10962"/>
    <cellStyle name="7_4.4._15" xfId="10954"/>
    <cellStyle name="7_4.4._דיווחים נוספים" xfId="5537"/>
    <cellStyle name="7_4.4._דיווחים נוספים_15" xfId="10963"/>
    <cellStyle name="7_4.4._דיווחים נוספים_פירוט אגח תשואה מעל 10% " xfId="5538"/>
    <cellStyle name="7_4.4._דיווחים נוספים_פירוט אגח תשואה מעל 10% _15" xfId="10964"/>
    <cellStyle name="7_4.4._פירוט אגח תשואה מעל 10% " xfId="5539"/>
    <cellStyle name="7_4.4._פירוט אגח תשואה מעל 10% _1" xfId="5540"/>
    <cellStyle name="7_4.4._פירוט אגח תשואה מעל 10% _1_15" xfId="10966"/>
    <cellStyle name="7_4.4._פירוט אגח תשואה מעל 10% _15" xfId="10965"/>
    <cellStyle name="7_4.4._פירוט אגח תשואה מעל 10% _פירוט אגח תשואה מעל 10% " xfId="5541"/>
    <cellStyle name="7_4.4._פירוט אגח תשואה מעל 10% _פירוט אגח תשואה מעל 10% _15" xfId="10967"/>
    <cellStyle name="7_Anafim" xfId="5542"/>
    <cellStyle name="7_Anafim 2" xfId="5543"/>
    <cellStyle name="7_Anafim 2 2" xfId="5544"/>
    <cellStyle name="7_Anafim 2 2_15" xfId="10970"/>
    <cellStyle name="7_Anafim 2 2_דיווחים נוספים" xfId="5545"/>
    <cellStyle name="7_Anafim 2 2_דיווחים נוספים_1" xfId="5546"/>
    <cellStyle name="7_Anafim 2 2_דיווחים נוספים_1_15" xfId="10972"/>
    <cellStyle name="7_Anafim 2 2_דיווחים נוספים_1_פירוט אגח תשואה מעל 10% " xfId="5547"/>
    <cellStyle name="7_Anafim 2 2_דיווחים נוספים_1_פירוט אגח תשואה מעל 10% _15" xfId="10973"/>
    <cellStyle name="7_Anafim 2 2_דיווחים נוספים_15" xfId="10971"/>
    <cellStyle name="7_Anafim 2 2_דיווחים נוספים_פירוט אגח תשואה מעל 10% " xfId="5548"/>
    <cellStyle name="7_Anafim 2 2_דיווחים נוספים_פירוט אגח תשואה מעל 10% _15" xfId="10974"/>
    <cellStyle name="7_Anafim 2 2_פירוט אגח תשואה מעל 10% " xfId="5549"/>
    <cellStyle name="7_Anafim 2 2_פירוט אגח תשואה מעל 10% _1" xfId="5550"/>
    <cellStyle name="7_Anafim 2 2_פירוט אגח תשואה מעל 10% _1_15" xfId="10976"/>
    <cellStyle name="7_Anafim 2 2_פירוט אגח תשואה מעל 10% _15" xfId="10975"/>
    <cellStyle name="7_Anafim 2 2_פירוט אגח תשואה מעל 10% _פירוט אגח תשואה מעל 10% " xfId="5551"/>
    <cellStyle name="7_Anafim 2 2_פירוט אגח תשואה מעל 10% _פירוט אגח תשואה מעל 10% _15" xfId="10977"/>
    <cellStyle name="7_Anafim 2_15" xfId="10969"/>
    <cellStyle name="7_Anafim 2_4.4." xfId="5552"/>
    <cellStyle name="7_Anafim 2_4.4. 2" xfId="5553"/>
    <cellStyle name="7_Anafim 2_4.4. 2_15" xfId="10979"/>
    <cellStyle name="7_Anafim 2_4.4. 2_דיווחים נוספים" xfId="5554"/>
    <cellStyle name="7_Anafim 2_4.4. 2_דיווחים נוספים_1" xfId="5555"/>
    <cellStyle name="7_Anafim 2_4.4. 2_דיווחים נוספים_1_15" xfId="10981"/>
    <cellStyle name="7_Anafim 2_4.4. 2_דיווחים נוספים_1_פירוט אגח תשואה מעל 10% " xfId="5556"/>
    <cellStyle name="7_Anafim 2_4.4. 2_דיווחים נוספים_1_פירוט אגח תשואה מעל 10% _15" xfId="10982"/>
    <cellStyle name="7_Anafim 2_4.4. 2_דיווחים נוספים_15" xfId="10980"/>
    <cellStyle name="7_Anafim 2_4.4. 2_דיווחים נוספים_פירוט אגח תשואה מעל 10% " xfId="5557"/>
    <cellStyle name="7_Anafim 2_4.4. 2_דיווחים נוספים_פירוט אגח תשואה מעל 10% _15" xfId="10983"/>
    <cellStyle name="7_Anafim 2_4.4. 2_פירוט אגח תשואה מעל 10% " xfId="5558"/>
    <cellStyle name="7_Anafim 2_4.4. 2_פירוט אגח תשואה מעל 10% _1" xfId="5559"/>
    <cellStyle name="7_Anafim 2_4.4. 2_פירוט אגח תשואה מעל 10% _1_15" xfId="10985"/>
    <cellStyle name="7_Anafim 2_4.4. 2_פירוט אגח תשואה מעל 10% _15" xfId="10984"/>
    <cellStyle name="7_Anafim 2_4.4. 2_פירוט אגח תשואה מעל 10% _פירוט אגח תשואה מעל 10% " xfId="5560"/>
    <cellStyle name="7_Anafim 2_4.4. 2_פירוט אגח תשואה מעל 10% _פירוט אגח תשואה מעל 10% _15" xfId="10986"/>
    <cellStyle name="7_Anafim 2_4.4._15" xfId="10978"/>
    <cellStyle name="7_Anafim 2_4.4._דיווחים נוספים" xfId="5561"/>
    <cellStyle name="7_Anafim 2_4.4._דיווחים נוספים_15" xfId="10987"/>
    <cellStyle name="7_Anafim 2_4.4._דיווחים נוספים_פירוט אגח תשואה מעל 10% " xfId="5562"/>
    <cellStyle name="7_Anafim 2_4.4._דיווחים נוספים_פירוט אגח תשואה מעל 10% _15" xfId="10988"/>
    <cellStyle name="7_Anafim 2_4.4._פירוט אגח תשואה מעל 10% " xfId="5563"/>
    <cellStyle name="7_Anafim 2_4.4._פירוט אגח תשואה מעל 10% _1" xfId="5564"/>
    <cellStyle name="7_Anafim 2_4.4._פירוט אגח תשואה מעל 10% _1_15" xfId="10990"/>
    <cellStyle name="7_Anafim 2_4.4._פירוט אגח תשואה מעל 10% _15" xfId="10989"/>
    <cellStyle name="7_Anafim 2_4.4._פירוט אגח תשואה מעל 10% _פירוט אגח תשואה מעל 10% " xfId="5565"/>
    <cellStyle name="7_Anafim 2_4.4._פירוט אגח תשואה מעל 10% _פירוט אגח תשואה מעל 10% _15" xfId="10991"/>
    <cellStyle name="7_Anafim 2_דיווחים נוספים" xfId="5566"/>
    <cellStyle name="7_Anafim 2_דיווחים נוספים 2" xfId="5567"/>
    <cellStyle name="7_Anafim 2_דיווחים נוספים 2_15" xfId="10993"/>
    <cellStyle name="7_Anafim 2_דיווחים נוספים 2_דיווחים נוספים" xfId="5568"/>
    <cellStyle name="7_Anafim 2_דיווחים נוספים 2_דיווחים נוספים_1" xfId="5569"/>
    <cellStyle name="7_Anafim 2_דיווחים נוספים 2_דיווחים נוספים_1_15" xfId="10995"/>
    <cellStyle name="7_Anafim 2_דיווחים נוספים 2_דיווחים נוספים_1_פירוט אגח תשואה מעל 10% " xfId="5570"/>
    <cellStyle name="7_Anafim 2_דיווחים נוספים 2_דיווחים נוספים_1_פירוט אגח תשואה מעל 10% _15" xfId="10996"/>
    <cellStyle name="7_Anafim 2_דיווחים נוספים 2_דיווחים נוספים_15" xfId="10994"/>
    <cellStyle name="7_Anafim 2_דיווחים נוספים 2_דיווחים נוספים_פירוט אגח תשואה מעל 10% " xfId="5571"/>
    <cellStyle name="7_Anafim 2_דיווחים נוספים 2_דיווחים נוספים_פירוט אגח תשואה מעל 10% _15" xfId="10997"/>
    <cellStyle name="7_Anafim 2_דיווחים נוספים 2_פירוט אגח תשואה מעל 10% " xfId="5572"/>
    <cellStyle name="7_Anafim 2_דיווחים נוספים 2_פירוט אגח תשואה מעל 10% _1" xfId="5573"/>
    <cellStyle name="7_Anafim 2_דיווחים נוספים 2_פירוט אגח תשואה מעל 10% _1_15" xfId="10999"/>
    <cellStyle name="7_Anafim 2_דיווחים נוספים 2_פירוט אגח תשואה מעל 10% _15" xfId="10998"/>
    <cellStyle name="7_Anafim 2_דיווחים נוספים 2_פירוט אגח תשואה מעל 10% _פירוט אגח תשואה מעל 10% " xfId="5574"/>
    <cellStyle name="7_Anafim 2_דיווחים נוספים 2_פירוט אגח תשואה מעל 10% _פירוט אגח תשואה מעל 10% _15" xfId="11000"/>
    <cellStyle name="7_Anafim 2_דיווחים נוספים_1" xfId="5575"/>
    <cellStyle name="7_Anafim 2_דיווחים נוספים_1 2" xfId="5576"/>
    <cellStyle name="7_Anafim 2_דיווחים נוספים_1 2_15" xfId="11002"/>
    <cellStyle name="7_Anafim 2_דיווחים נוספים_1 2_דיווחים נוספים" xfId="5577"/>
    <cellStyle name="7_Anafim 2_דיווחים נוספים_1 2_דיווחים נוספים_1" xfId="5578"/>
    <cellStyle name="7_Anafim 2_דיווחים נוספים_1 2_דיווחים נוספים_1_15" xfId="11004"/>
    <cellStyle name="7_Anafim 2_דיווחים נוספים_1 2_דיווחים נוספים_1_פירוט אגח תשואה מעל 10% " xfId="5579"/>
    <cellStyle name="7_Anafim 2_דיווחים נוספים_1 2_דיווחים נוספים_1_פירוט אגח תשואה מעל 10% _15" xfId="11005"/>
    <cellStyle name="7_Anafim 2_דיווחים נוספים_1 2_דיווחים נוספים_15" xfId="11003"/>
    <cellStyle name="7_Anafim 2_דיווחים נוספים_1 2_דיווחים נוספים_פירוט אגח תשואה מעל 10% " xfId="5580"/>
    <cellStyle name="7_Anafim 2_דיווחים נוספים_1 2_דיווחים נוספים_פירוט אגח תשואה מעל 10% _15" xfId="11006"/>
    <cellStyle name="7_Anafim 2_דיווחים נוספים_1 2_פירוט אגח תשואה מעל 10% " xfId="5581"/>
    <cellStyle name="7_Anafim 2_דיווחים נוספים_1 2_פירוט אגח תשואה מעל 10% _1" xfId="5582"/>
    <cellStyle name="7_Anafim 2_דיווחים נוספים_1 2_פירוט אגח תשואה מעל 10% _1_15" xfId="11008"/>
    <cellStyle name="7_Anafim 2_דיווחים נוספים_1 2_פירוט אגח תשואה מעל 10% _15" xfId="11007"/>
    <cellStyle name="7_Anafim 2_דיווחים נוספים_1 2_פירוט אגח תשואה מעל 10% _פירוט אגח תשואה מעל 10% " xfId="5583"/>
    <cellStyle name="7_Anafim 2_דיווחים נוספים_1 2_פירוט אגח תשואה מעל 10% _פירוט אגח תשואה מעל 10% _15" xfId="11009"/>
    <cellStyle name="7_Anafim 2_דיווחים נוספים_1_15" xfId="11001"/>
    <cellStyle name="7_Anafim 2_דיווחים נוספים_1_4.4." xfId="5584"/>
    <cellStyle name="7_Anafim 2_דיווחים נוספים_1_4.4. 2" xfId="5585"/>
    <cellStyle name="7_Anafim 2_דיווחים נוספים_1_4.4. 2_15" xfId="11011"/>
    <cellStyle name="7_Anafim 2_דיווחים נוספים_1_4.4. 2_דיווחים נוספים" xfId="5586"/>
    <cellStyle name="7_Anafim 2_דיווחים נוספים_1_4.4. 2_דיווחים נוספים_1" xfId="5587"/>
    <cellStyle name="7_Anafim 2_דיווחים נוספים_1_4.4. 2_דיווחים נוספים_1_15" xfId="11013"/>
    <cellStyle name="7_Anafim 2_דיווחים נוספים_1_4.4. 2_דיווחים נוספים_1_פירוט אגח תשואה מעל 10% " xfId="5588"/>
    <cellStyle name="7_Anafim 2_דיווחים נוספים_1_4.4. 2_דיווחים נוספים_1_פירוט אגח תשואה מעל 10% _15" xfId="11014"/>
    <cellStyle name="7_Anafim 2_דיווחים נוספים_1_4.4. 2_דיווחים נוספים_15" xfId="11012"/>
    <cellStyle name="7_Anafim 2_דיווחים נוספים_1_4.4. 2_דיווחים נוספים_פירוט אגח תשואה מעל 10% " xfId="5589"/>
    <cellStyle name="7_Anafim 2_דיווחים נוספים_1_4.4. 2_דיווחים נוספים_פירוט אגח תשואה מעל 10% _15" xfId="11015"/>
    <cellStyle name="7_Anafim 2_דיווחים נוספים_1_4.4. 2_פירוט אגח תשואה מעל 10% " xfId="5590"/>
    <cellStyle name="7_Anafim 2_דיווחים נוספים_1_4.4. 2_פירוט אגח תשואה מעל 10% _1" xfId="5591"/>
    <cellStyle name="7_Anafim 2_דיווחים נוספים_1_4.4. 2_פירוט אגח תשואה מעל 10% _1_15" xfId="11017"/>
    <cellStyle name="7_Anafim 2_דיווחים נוספים_1_4.4. 2_פירוט אגח תשואה מעל 10% _15" xfId="11016"/>
    <cellStyle name="7_Anafim 2_דיווחים נוספים_1_4.4. 2_פירוט אגח תשואה מעל 10% _פירוט אגח תשואה מעל 10% " xfId="5592"/>
    <cellStyle name="7_Anafim 2_דיווחים נוספים_1_4.4. 2_פירוט אגח תשואה מעל 10% _פירוט אגח תשואה מעל 10% _15" xfId="11018"/>
    <cellStyle name="7_Anafim 2_דיווחים נוספים_1_4.4._15" xfId="11010"/>
    <cellStyle name="7_Anafim 2_דיווחים נוספים_1_4.4._דיווחים נוספים" xfId="5593"/>
    <cellStyle name="7_Anafim 2_דיווחים נוספים_1_4.4._דיווחים נוספים_15" xfId="11019"/>
    <cellStyle name="7_Anafim 2_דיווחים נוספים_1_4.4._דיווחים נוספים_פירוט אגח תשואה מעל 10% " xfId="5594"/>
    <cellStyle name="7_Anafim 2_דיווחים נוספים_1_4.4._דיווחים נוספים_פירוט אגח תשואה מעל 10% _15" xfId="11020"/>
    <cellStyle name="7_Anafim 2_דיווחים נוספים_1_4.4._פירוט אגח תשואה מעל 10% " xfId="5595"/>
    <cellStyle name="7_Anafim 2_דיווחים נוספים_1_4.4._פירוט אגח תשואה מעל 10% _1" xfId="5596"/>
    <cellStyle name="7_Anafim 2_דיווחים נוספים_1_4.4._פירוט אגח תשואה מעל 10% _1_15" xfId="11022"/>
    <cellStyle name="7_Anafim 2_דיווחים נוספים_1_4.4._פירוט אגח תשואה מעל 10% _15" xfId="11021"/>
    <cellStyle name="7_Anafim 2_דיווחים נוספים_1_4.4._פירוט אגח תשואה מעל 10% _פירוט אגח תשואה מעל 10% " xfId="5597"/>
    <cellStyle name="7_Anafim 2_דיווחים נוספים_1_4.4._פירוט אגח תשואה מעל 10% _פירוט אגח תשואה מעל 10% _15" xfId="11023"/>
    <cellStyle name="7_Anafim 2_דיווחים נוספים_1_דיווחים נוספים" xfId="5598"/>
    <cellStyle name="7_Anafim 2_דיווחים נוספים_1_דיווחים נוספים_15" xfId="11024"/>
    <cellStyle name="7_Anafim 2_דיווחים נוספים_1_דיווחים נוספים_פירוט אגח תשואה מעל 10% " xfId="5599"/>
    <cellStyle name="7_Anafim 2_דיווחים נוספים_1_דיווחים נוספים_פירוט אגח תשואה מעל 10% _15" xfId="11025"/>
    <cellStyle name="7_Anafim 2_דיווחים נוספים_1_פירוט אגח תשואה מעל 10% " xfId="5600"/>
    <cellStyle name="7_Anafim 2_דיווחים נוספים_1_פירוט אגח תשואה מעל 10% _1" xfId="5601"/>
    <cellStyle name="7_Anafim 2_דיווחים נוספים_1_פירוט אגח תשואה מעל 10% _1_15" xfId="11027"/>
    <cellStyle name="7_Anafim 2_דיווחים נוספים_1_פירוט אגח תשואה מעל 10% _15" xfId="11026"/>
    <cellStyle name="7_Anafim 2_דיווחים נוספים_1_פירוט אגח תשואה מעל 10% _פירוט אגח תשואה מעל 10% " xfId="5602"/>
    <cellStyle name="7_Anafim 2_דיווחים נוספים_1_פירוט אגח תשואה מעל 10% _פירוט אגח תשואה מעל 10% _15" xfId="11028"/>
    <cellStyle name="7_Anafim 2_דיווחים נוספים_15" xfId="10992"/>
    <cellStyle name="7_Anafim 2_דיווחים נוספים_2" xfId="5603"/>
    <cellStyle name="7_Anafim 2_דיווחים נוספים_2_15" xfId="11029"/>
    <cellStyle name="7_Anafim 2_דיווחים נוספים_2_פירוט אגח תשואה מעל 10% " xfId="5604"/>
    <cellStyle name="7_Anafim 2_דיווחים נוספים_2_פירוט אגח תשואה מעל 10% _15" xfId="11030"/>
    <cellStyle name="7_Anafim 2_דיווחים נוספים_4.4." xfId="5605"/>
    <cellStyle name="7_Anafim 2_דיווחים נוספים_4.4. 2" xfId="5606"/>
    <cellStyle name="7_Anafim 2_דיווחים נוספים_4.4. 2_15" xfId="11032"/>
    <cellStyle name="7_Anafim 2_דיווחים נוספים_4.4. 2_דיווחים נוספים" xfId="5607"/>
    <cellStyle name="7_Anafim 2_דיווחים נוספים_4.4. 2_דיווחים נוספים_1" xfId="5608"/>
    <cellStyle name="7_Anafim 2_דיווחים נוספים_4.4. 2_דיווחים נוספים_1_15" xfId="11034"/>
    <cellStyle name="7_Anafim 2_דיווחים נוספים_4.4. 2_דיווחים נוספים_1_פירוט אגח תשואה מעל 10% " xfId="5609"/>
    <cellStyle name="7_Anafim 2_דיווחים נוספים_4.4. 2_דיווחים נוספים_1_פירוט אגח תשואה מעל 10% _15" xfId="11035"/>
    <cellStyle name="7_Anafim 2_דיווחים נוספים_4.4. 2_דיווחים נוספים_15" xfId="11033"/>
    <cellStyle name="7_Anafim 2_דיווחים נוספים_4.4. 2_דיווחים נוספים_פירוט אגח תשואה מעל 10% " xfId="5610"/>
    <cellStyle name="7_Anafim 2_דיווחים נוספים_4.4. 2_דיווחים נוספים_פירוט אגח תשואה מעל 10% _15" xfId="11036"/>
    <cellStyle name="7_Anafim 2_דיווחים נוספים_4.4. 2_פירוט אגח תשואה מעל 10% " xfId="5611"/>
    <cellStyle name="7_Anafim 2_דיווחים נוספים_4.4. 2_פירוט אגח תשואה מעל 10% _1" xfId="5612"/>
    <cellStyle name="7_Anafim 2_דיווחים נוספים_4.4. 2_פירוט אגח תשואה מעל 10% _1_15" xfId="11038"/>
    <cellStyle name="7_Anafim 2_דיווחים נוספים_4.4. 2_פירוט אגח תשואה מעל 10% _15" xfId="11037"/>
    <cellStyle name="7_Anafim 2_דיווחים נוספים_4.4. 2_פירוט אגח תשואה מעל 10% _פירוט אגח תשואה מעל 10% " xfId="5613"/>
    <cellStyle name="7_Anafim 2_דיווחים נוספים_4.4. 2_פירוט אגח תשואה מעל 10% _פירוט אגח תשואה מעל 10% _15" xfId="11039"/>
    <cellStyle name="7_Anafim 2_דיווחים נוספים_4.4._15" xfId="11031"/>
    <cellStyle name="7_Anafim 2_דיווחים נוספים_4.4._דיווחים נוספים" xfId="5614"/>
    <cellStyle name="7_Anafim 2_דיווחים נוספים_4.4._דיווחים נוספים_15" xfId="11040"/>
    <cellStyle name="7_Anafim 2_דיווחים נוספים_4.4._דיווחים נוספים_פירוט אגח תשואה מעל 10% " xfId="5615"/>
    <cellStyle name="7_Anafim 2_דיווחים נוספים_4.4._דיווחים נוספים_פירוט אגח תשואה מעל 10% _15" xfId="11041"/>
    <cellStyle name="7_Anafim 2_דיווחים נוספים_4.4._פירוט אגח תשואה מעל 10% " xfId="5616"/>
    <cellStyle name="7_Anafim 2_דיווחים נוספים_4.4._פירוט אגח תשואה מעל 10% _1" xfId="5617"/>
    <cellStyle name="7_Anafim 2_דיווחים נוספים_4.4._פירוט אגח תשואה מעל 10% _1_15" xfId="11043"/>
    <cellStyle name="7_Anafim 2_דיווחים נוספים_4.4._פירוט אגח תשואה מעל 10% _15" xfId="11042"/>
    <cellStyle name="7_Anafim 2_דיווחים נוספים_4.4._פירוט אגח תשואה מעל 10% _פירוט אגח תשואה מעל 10% " xfId="5618"/>
    <cellStyle name="7_Anafim 2_דיווחים נוספים_4.4._פירוט אגח תשואה מעל 10% _פירוט אגח תשואה מעל 10% _15" xfId="11044"/>
    <cellStyle name="7_Anafim 2_דיווחים נוספים_דיווחים נוספים" xfId="5619"/>
    <cellStyle name="7_Anafim 2_דיווחים נוספים_דיווחים נוספים 2" xfId="5620"/>
    <cellStyle name="7_Anafim 2_דיווחים נוספים_דיווחים נוספים 2_15" xfId="11046"/>
    <cellStyle name="7_Anafim 2_דיווחים נוספים_דיווחים נוספים 2_דיווחים נוספים" xfId="5621"/>
    <cellStyle name="7_Anafim 2_דיווחים נוספים_דיווחים נוספים 2_דיווחים נוספים_1" xfId="5622"/>
    <cellStyle name="7_Anafim 2_דיווחים נוספים_דיווחים נוספים 2_דיווחים נוספים_1_15" xfId="11048"/>
    <cellStyle name="7_Anafim 2_דיווחים נוספים_דיווחים נוספים 2_דיווחים נוספים_1_פירוט אגח תשואה מעל 10% " xfId="5623"/>
    <cellStyle name="7_Anafim 2_דיווחים נוספים_דיווחים נוספים 2_דיווחים נוספים_1_פירוט אגח תשואה מעל 10% _15" xfId="11049"/>
    <cellStyle name="7_Anafim 2_דיווחים נוספים_דיווחים נוספים 2_דיווחים נוספים_15" xfId="11047"/>
    <cellStyle name="7_Anafim 2_דיווחים נוספים_דיווחים נוספים 2_דיווחים נוספים_פירוט אגח תשואה מעל 10% " xfId="5624"/>
    <cellStyle name="7_Anafim 2_דיווחים נוספים_דיווחים נוספים 2_דיווחים נוספים_פירוט אגח תשואה מעל 10% _15" xfId="11050"/>
    <cellStyle name="7_Anafim 2_דיווחים נוספים_דיווחים נוספים 2_פירוט אגח תשואה מעל 10% " xfId="5625"/>
    <cellStyle name="7_Anafim 2_דיווחים נוספים_דיווחים נוספים 2_פירוט אגח תשואה מעל 10% _1" xfId="5626"/>
    <cellStyle name="7_Anafim 2_דיווחים נוספים_דיווחים נוספים 2_פירוט אגח תשואה מעל 10% _1_15" xfId="11052"/>
    <cellStyle name="7_Anafim 2_דיווחים נוספים_דיווחים נוספים 2_פירוט אגח תשואה מעל 10% _15" xfId="11051"/>
    <cellStyle name="7_Anafim 2_דיווחים נוספים_דיווחים נוספים 2_פירוט אגח תשואה מעל 10% _פירוט אגח תשואה מעל 10% " xfId="5627"/>
    <cellStyle name="7_Anafim 2_דיווחים נוספים_דיווחים נוספים 2_פירוט אגח תשואה מעל 10% _פירוט אגח תשואה מעל 10% _15" xfId="11053"/>
    <cellStyle name="7_Anafim 2_דיווחים נוספים_דיווחים נוספים_1" xfId="5628"/>
    <cellStyle name="7_Anafim 2_דיווחים נוספים_דיווחים נוספים_1_15" xfId="11054"/>
    <cellStyle name="7_Anafim 2_דיווחים נוספים_דיווחים נוספים_1_פירוט אגח תשואה מעל 10% " xfId="5629"/>
    <cellStyle name="7_Anafim 2_דיווחים נוספים_דיווחים נוספים_1_פירוט אגח תשואה מעל 10% _15" xfId="11055"/>
    <cellStyle name="7_Anafim 2_דיווחים נוספים_דיווחים נוספים_15" xfId="11045"/>
    <cellStyle name="7_Anafim 2_דיווחים נוספים_דיווחים נוספים_4.4." xfId="5630"/>
    <cellStyle name="7_Anafim 2_דיווחים נוספים_דיווחים נוספים_4.4. 2" xfId="5631"/>
    <cellStyle name="7_Anafim 2_דיווחים נוספים_דיווחים נוספים_4.4. 2_15" xfId="11057"/>
    <cellStyle name="7_Anafim 2_דיווחים נוספים_דיווחים נוספים_4.4. 2_דיווחים נוספים" xfId="5632"/>
    <cellStyle name="7_Anafim 2_דיווחים נוספים_דיווחים נוספים_4.4. 2_דיווחים נוספים_1" xfId="5633"/>
    <cellStyle name="7_Anafim 2_דיווחים נוספים_דיווחים נוספים_4.4. 2_דיווחים נוספים_1_15" xfId="11059"/>
    <cellStyle name="7_Anafim 2_דיווחים נוספים_דיווחים נוספים_4.4. 2_דיווחים נוספים_1_פירוט אגח תשואה מעל 10% " xfId="5634"/>
    <cellStyle name="7_Anafim 2_דיווחים נוספים_דיווחים נוספים_4.4. 2_דיווחים נוספים_1_פירוט אגח תשואה מעל 10% _15" xfId="11060"/>
    <cellStyle name="7_Anafim 2_דיווחים נוספים_דיווחים נוספים_4.4. 2_דיווחים נוספים_15" xfId="11058"/>
    <cellStyle name="7_Anafim 2_דיווחים נוספים_דיווחים נוספים_4.4. 2_דיווחים נוספים_פירוט אגח תשואה מעל 10% " xfId="5635"/>
    <cellStyle name="7_Anafim 2_דיווחים נוספים_דיווחים נוספים_4.4. 2_דיווחים נוספים_פירוט אגח תשואה מעל 10% _15" xfId="11061"/>
    <cellStyle name="7_Anafim 2_דיווחים נוספים_דיווחים נוספים_4.4. 2_פירוט אגח תשואה מעל 10% " xfId="5636"/>
    <cellStyle name="7_Anafim 2_דיווחים נוספים_דיווחים נוספים_4.4. 2_פירוט אגח תשואה מעל 10% _1" xfId="5637"/>
    <cellStyle name="7_Anafim 2_דיווחים נוספים_דיווחים נוספים_4.4. 2_פירוט אגח תשואה מעל 10% _1_15" xfId="11063"/>
    <cellStyle name="7_Anafim 2_דיווחים נוספים_דיווחים נוספים_4.4. 2_פירוט אגח תשואה מעל 10% _15" xfId="11062"/>
    <cellStyle name="7_Anafim 2_דיווחים נוספים_דיווחים נוספים_4.4. 2_פירוט אגח תשואה מעל 10% _פירוט אגח תשואה מעל 10% " xfId="5638"/>
    <cellStyle name="7_Anafim 2_דיווחים נוספים_דיווחים נוספים_4.4. 2_פירוט אגח תשואה מעל 10% _פירוט אגח תשואה מעל 10% _15" xfId="11064"/>
    <cellStyle name="7_Anafim 2_דיווחים נוספים_דיווחים נוספים_4.4._15" xfId="11056"/>
    <cellStyle name="7_Anafim 2_דיווחים נוספים_דיווחים נוספים_4.4._דיווחים נוספים" xfId="5639"/>
    <cellStyle name="7_Anafim 2_דיווחים נוספים_דיווחים נוספים_4.4._דיווחים נוספים_15" xfId="11065"/>
    <cellStyle name="7_Anafim 2_דיווחים נוספים_דיווחים נוספים_4.4._דיווחים נוספים_פירוט אגח תשואה מעל 10% " xfId="5640"/>
    <cellStyle name="7_Anafim 2_דיווחים נוספים_דיווחים נוספים_4.4._דיווחים נוספים_פירוט אגח תשואה מעל 10% _15" xfId="11066"/>
    <cellStyle name="7_Anafim 2_דיווחים נוספים_דיווחים נוספים_4.4._פירוט אגח תשואה מעל 10% " xfId="5641"/>
    <cellStyle name="7_Anafim 2_דיווחים נוספים_דיווחים נוספים_4.4._פירוט אגח תשואה מעל 10% _1" xfId="5642"/>
    <cellStyle name="7_Anafim 2_דיווחים נוספים_דיווחים נוספים_4.4._פירוט אגח תשואה מעל 10% _1_15" xfId="11068"/>
    <cellStyle name="7_Anafim 2_דיווחים נוספים_דיווחים נוספים_4.4._פירוט אגח תשואה מעל 10% _15" xfId="11067"/>
    <cellStyle name="7_Anafim 2_דיווחים נוספים_דיווחים נוספים_4.4._פירוט אגח תשואה מעל 10% _פירוט אגח תשואה מעל 10% " xfId="5643"/>
    <cellStyle name="7_Anafim 2_דיווחים נוספים_דיווחים נוספים_4.4._פירוט אגח תשואה מעל 10% _פירוט אגח תשואה מעל 10% _15" xfId="11069"/>
    <cellStyle name="7_Anafim 2_דיווחים נוספים_דיווחים נוספים_דיווחים נוספים" xfId="5644"/>
    <cellStyle name="7_Anafim 2_דיווחים נוספים_דיווחים נוספים_דיווחים נוספים_15" xfId="11070"/>
    <cellStyle name="7_Anafim 2_דיווחים נוספים_דיווחים נוספים_דיווחים נוספים_פירוט אגח תשואה מעל 10% " xfId="5645"/>
    <cellStyle name="7_Anafim 2_דיווחים נוספים_דיווחים נוספים_דיווחים נוספים_פירוט אגח תשואה מעל 10% _15" xfId="11071"/>
    <cellStyle name="7_Anafim 2_דיווחים נוספים_דיווחים נוספים_פירוט אגח תשואה מעל 10% " xfId="5646"/>
    <cellStyle name="7_Anafim 2_דיווחים נוספים_דיווחים נוספים_פירוט אגח תשואה מעל 10% _1" xfId="5647"/>
    <cellStyle name="7_Anafim 2_דיווחים נוספים_דיווחים נוספים_פירוט אגח תשואה מעל 10% _1_15" xfId="11073"/>
    <cellStyle name="7_Anafim 2_דיווחים נוספים_דיווחים נוספים_פירוט אגח תשואה מעל 10% _15" xfId="11072"/>
    <cellStyle name="7_Anafim 2_דיווחים נוספים_דיווחים נוספים_פירוט אגח תשואה מעל 10% _פירוט אגח תשואה מעל 10% " xfId="5648"/>
    <cellStyle name="7_Anafim 2_דיווחים נוספים_דיווחים נוספים_פירוט אגח תשואה מעל 10% _פירוט אגח תשואה מעל 10% _15" xfId="11074"/>
    <cellStyle name="7_Anafim 2_דיווחים נוספים_פירוט אגח תשואה מעל 10% " xfId="5649"/>
    <cellStyle name="7_Anafim 2_דיווחים נוספים_פירוט אגח תשואה מעל 10% _1" xfId="5650"/>
    <cellStyle name="7_Anafim 2_דיווחים נוספים_פירוט אגח תשואה מעל 10% _1_15" xfId="11076"/>
    <cellStyle name="7_Anafim 2_דיווחים נוספים_פירוט אגח תשואה מעל 10% _15" xfId="11075"/>
    <cellStyle name="7_Anafim 2_דיווחים נוספים_פירוט אגח תשואה מעל 10% _פירוט אגח תשואה מעל 10% " xfId="5651"/>
    <cellStyle name="7_Anafim 2_דיווחים נוספים_פירוט אגח תשואה מעל 10% _פירוט אגח תשואה מעל 10% _15" xfId="11077"/>
    <cellStyle name="7_Anafim 2_עסקאות שאושרו וטרם בוצעו  " xfId="5652"/>
    <cellStyle name="7_Anafim 2_עסקאות שאושרו וטרם בוצעו   2" xfId="5653"/>
    <cellStyle name="7_Anafim 2_עסקאות שאושרו וטרם בוצעו   2_15" xfId="11079"/>
    <cellStyle name="7_Anafim 2_עסקאות שאושרו וטרם בוצעו   2_דיווחים נוספים" xfId="5654"/>
    <cellStyle name="7_Anafim 2_עסקאות שאושרו וטרם בוצעו   2_דיווחים נוספים_1" xfId="5655"/>
    <cellStyle name="7_Anafim 2_עסקאות שאושרו וטרם בוצעו   2_דיווחים נוספים_1_15" xfId="11081"/>
    <cellStyle name="7_Anafim 2_עסקאות שאושרו וטרם בוצעו   2_דיווחים נוספים_1_פירוט אגח תשואה מעל 10% " xfId="5656"/>
    <cellStyle name="7_Anafim 2_עסקאות שאושרו וטרם בוצעו   2_דיווחים נוספים_1_פירוט אגח תשואה מעל 10% _15" xfId="11082"/>
    <cellStyle name="7_Anafim 2_עסקאות שאושרו וטרם בוצעו   2_דיווחים נוספים_15" xfId="11080"/>
    <cellStyle name="7_Anafim 2_עסקאות שאושרו וטרם בוצעו   2_דיווחים נוספים_פירוט אגח תשואה מעל 10% " xfId="5657"/>
    <cellStyle name="7_Anafim 2_עסקאות שאושרו וטרם בוצעו   2_דיווחים נוספים_פירוט אגח תשואה מעל 10% _15" xfId="11083"/>
    <cellStyle name="7_Anafim 2_עסקאות שאושרו וטרם בוצעו   2_פירוט אגח תשואה מעל 10% " xfId="5658"/>
    <cellStyle name="7_Anafim 2_עסקאות שאושרו וטרם בוצעו   2_פירוט אגח תשואה מעל 10% _1" xfId="5659"/>
    <cellStyle name="7_Anafim 2_עסקאות שאושרו וטרם בוצעו   2_פירוט אגח תשואה מעל 10% _1_15" xfId="11085"/>
    <cellStyle name="7_Anafim 2_עסקאות שאושרו וטרם בוצעו   2_פירוט אגח תשואה מעל 10% _15" xfId="11084"/>
    <cellStyle name="7_Anafim 2_עסקאות שאושרו וטרם בוצעו   2_פירוט אגח תשואה מעל 10% _פירוט אגח תשואה מעל 10% " xfId="5660"/>
    <cellStyle name="7_Anafim 2_עסקאות שאושרו וטרם בוצעו   2_פירוט אגח תשואה מעל 10% _פירוט אגח תשואה מעל 10% _15" xfId="11086"/>
    <cellStyle name="7_Anafim 2_עסקאות שאושרו וטרם בוצעו  _15" xfId="11078"/>
    <cellStyle name="7_Anafim 2_עסקאות שאושרו וטרם בוצעו  _דיווחים נוספים" xfId="5661"/>
    <cellStyle name="7_Anafim 2_עסקאות שאושרו וטרם בוצעו  _דיווחים נוספים_15" xfId="11087"/>
    <cellStyle name="7_Anafim 2_עסקאות שאושרו וטרם בוצעו  _דיווחים נוספים_פירוט אגח תשואה מעל 10% " xfId="5662"/>
    <cellStyle name="7_Anafim 2_עסקאות שאושרו וטרם בוצעו  _דיווחים נוספים_פירוט אגח תשואה מעל 10% _15" xfId="11088"/>
    <cellStyle name="7_Anafim 2_עסקאות שאושרו וטרם בוצעו  _פירוט אגח תשואה מעל 10% " xfId="5663"/>
    <cellStyle name="7_Anafim 2_עסקאות שאושרו וטרם בוצעו  _פירוט אגח תשואה מעל 10% _1" xfId="5664"/>
    <cellStyle name="7_Anafim 2_עסקאות שאושרו וטרם בוצעו  _פירוט אגח תשואה מעל 10% _1_15" xfId="11090"/>
    <cellStyle name="7_Anafim 2_עסקאות שאושרו וטרם בוצעו  _פירוט אגח תשואה מעל 10% _15" xfId="11089"/>
    <cellStyle name="7_Anafim 2_עסקאות שאושרו וטרם בוצעו  _פירוט אגח תשואה מעל 10% _פירוט אגח תשואה מעל 10% " xfId="5665"/>
    <cellStyle name="7_Anafim 2_עסקאות שאושרו וטרם בוצעו  _פירוט אגח תשואה מעל 10% _פירוט אגח תשואה מעל 10% _15" xfId="11091"/>
    <cellStyle name="7_Anafim 2_פירוט אגח תשואה מעל 10% " xfId="5666"/>
    <cellStyle name="7_Anafim 2_פירוט אגח תשואה מעל 10%  2" xfId="5667"/>
    <cellStyle name="7_Anafim 2_פירוט אגח תשואה מעל 10%  2_15" xfId="11093"/>
    <cellStyle name="7_Anafim 2_פירוט אגח תשואה מעל 10%  2_דיווחים נוספים" xfId="5668"/>
    <cellStyle name="7_Anafim 2_פירוט אגח תשואה מעל 10%  2_דיווחים נוספים_1" xfId="5669"/>
    <cellStyle name="7_Anafim 2_פירוט אגח תשואה מעל 10%  2_דיווחים נוספים_1_15" xfId="11095"/>
    <cellStyle name="7_Anafim 2_פירוט אגח תשואה מעל 10%  2_דיווחים נוספים_1_פירוט אגח תשואה מעל 10% " xfId="5670"/>
    <cellStyle name="7_Anafim 2_פירוט אגח תשואה מעל 10%  2_דיווחים נוספים_1_פירוט אגח תשואה מעל 10% _15" xfId="11096"/>
    <cellStyle name="7_Anafim 2_פירוט אגח תשואה מעל 10%  2_דיווחים נוספים_15" xfId="11094"/>
    <cellStyle name="7_Anafim 2_פירוט אגח תשואה מעל 10%  2_דיווחים נוספים_פירוט אגח תשואה מעל 10% " xfId="5671"/>
    <cellStyle name="7_Anafim 2_פירוט אגח תשואה מעל 10%  2_דיווחים נוספים_פירוט אגח תשואה מעל 10% _15" xfId="11097"/>
    <cellStyle name="7_Anafim 2_פירוט אגח תשואה מעל 10%  2_פירוט אגח תשואה מעל 10% " xfId="5672"/>
    <cellStyle name="7_Anafim 2_פירוט אגח תשואה מעל 10%  2_פירוט אגח תשואה מעל 10% _1" xfId="5673"/>
    <cellStyle name="7_Anafim 2_פירוט אגח תשואה מעל 10%  2_פירוט אגח תשואה מעל 10% _1_15" xfId="11099"/>
    <cellStyle name="7_Anafim 2_פירוט אגח תשואה מעל 10%  2_פירוט אגח תשואה מעל 10% _15" xfId="11098"/>
    <cellStyle name="7_Anafim 2_פירוט אגח תשואה מעל 10%  2_פירוט אגח תשואה מעל 10% _פירוט אגח תשואה מעל 10% " xfId="5674"/>
    <cellStyle name="7_Anafim 2_פירוט אגח תשואה מעל 10%  2_פירוט אגח תשואה מעל 10% _פירוט אגח תשואה מעל 10% _15" xfId="11100"/>
    <cellStyle name="7_Anafim 2_פירוט אגח תשואה מעל 10% _1" xfId="5675"/>
    <cellStyle name="7_Anafim 2_פירוט אגח תשואה מעל 10% _1_15" xfId="11101"/>
    <cellStyle name="7_Anafim 2_פירוט אגח תשואה מעל 10% _1_פירוט אגח תשואה מעל 10% " xfId="5676"/>
    <cellStyle name="7_Anafim 2_פירוט אגח תשואה מעל 10% _1_פירוט אגח תשואה מעל 10% _15" xfId="11102"/>
    <cellStyle name="7_Anafim 2_פירוט אגח תשואה מעל 10% _15" xfId="11092"/>
    <cellStyle name="7_Anafim 2_פירוט אגח תשואה מעל 10% _2" xfId="5677"/>
    <cellStyle name="7_Anafim 2_פירוט אגח תשואה מעל 10% _2_15" xfId="11103"/>
    <cellStyle name="7_Anafim 2_פירוט אגח תשואה מעל 10% _4.4." xfId="5678"/>
    <cellStyle name="7_Anafim 2_פירוט אגח תשואה מעל 10% _4.4. 2" xfId="5679"/>
    <cellStyle name="7_Anafim 2_פירוט אגח תשואה מעל 10% _4.4. 2_15" xfId="11105"/>
    <cellStyle name="7_Anafim 2_פירוט אגח תשואה מעל 10% _4.4. 2_דיווחים נוספים" xfId="5680"/>
    <cellStyle name="7_Anafim 2_פירוט אגח תשואה מעל 10% _4.4. 2_דיווחים נוספים_1" xfId="5681"/>
    <cellStyle name="7_Anafim 2_פירוט אגח תשואה מעל 10% _4.4. 2_דיווחים נוספים_1_15" xfId="11107"/>
    <cellStyle name="7_Anafim 2_פירוט אגח תשואה מעל 10% _4.4. 2_דיווחים נוספים_1_פירוט אגח תשואה מעל 10% " xfId="5682"/>
    <cellStyle name="7_Anafim 2_פירוט אגח תשואה מעל 10% _4.4. 2_דיווחים נוספים_1_פירוט אגח תשואה מעל 10% _15" xfId="11108"/>
    <cellStyle name="7_Anafim 2_פירוט אגח תשואה מעל 10% _4.4. 2_דיווחים נוספים_15" xfId="11106"/>
    <cellStyle name="7_Anafim 2_פירוט אגח תשואה מעל 10% _4.4. 2_דיווחים נוספים_פירוט אגח תשואה מעל 10% " xfId="5683"/>
    <cellStyle name="7_Anafim 2_פירוט אגח תשואה מעל 10% _4.4. 2_דיווחים נוספים_פירוט אגח תשואה מעל 10% _15" xfId="11109"/>
    <cellStyle name="7_Anafim 2_פירוט אגח תשואה מעל 10% _4.4. 2_פירוט אגח תשואה מעל 10% " xfId="5684"/>
    <cellStyle name="7_Anafim 2_פירוט אגח תשואה מעל 10% _4.4. 2_פירוט אגח תשואה מעל 10% _1" xfId="5685"/>
    <cellStyle name="7_Anafim 2_פירוט אגח תשואה מעל 10% _4.4. 2_פירוט אגח תשואה מעל 10% _1_15" xfId="11111"/>
    <cellStyle name="7_Anafim 2_פירוט אגח תשואה מעל 10% _4.4. 2_פירוט אגח תשואה מעל 10% _15" xfId="11110"/>
    <cellStyle name="7_Anafim 2_פירוט אגח תשואה מעל 10% _4.4. 2_פירוט אגח תשואה מעל 10% _פירוט אגח תשואה מעל 10% " xfId="5686"/>
    <cellStyle name="7_Anafim 2_פירוט אגח תשואה מעל 10% _4.4. 2_פירוט אגח תשואה מעל 10% _פירוט אגח תשואה מעל 10% _15" xfId="11112"/>
    <cellStyle name="7_Anafim 2_פירוט אגח תשואה מעל 10% _4.4._15" xfId="11104"/>
    <cellStyle name="7_Anafim 2_פירוט אגח תשואה מעל 10% _4.4._דיווחים נוספים" xfId="5687"/>
    <cellStyle name="7_Anafim 2_פירוט אגח תשואה מעל 10% _4.4._דיווחים נוספים_15" xfId="11113"/>
    <cellStyle name="7_Anafim 2_פירוט אגח תשואה מעל 10% _4.4._דיווחים נוספים_פירוט אגח תשואה מעל 10% " xfId="5688"/>
    <cellStyle name="7_Anafim 2_פירוט אגח תשואה מעל 10% _4.4._דיווחים נוספים_פירוט אגח תשואה מעל 10% _15" xfId="11114"/>
    <cellStyle name="7_Anafim 2_פירוט אגח תשואה מעל 10% _4.4._פירוט אגח תשואה מעל 10% " xfId="5689"/>
    <cellStyle name="7_Anafim 2_פירוט אגח תשואה מעל 10% _4.4._פירוט אגח תשואה מעל 10% _1" xfId="5690"/>
    <cellStyle name="7_Anafim 2_פירוט אגח תשואה מעל 10% _4.4._פירוט אגח תשואה מעל 10% _1_15" xfId="11116"/>
    <cellStyle name="7_Anafim 2_פירוט אגח תשואה מעל 10% _4.4._פירוט אגח תשואה מעל 10% _15" xfId="11115"/>
    <cellStyle name="7_Anafim 2_פירוט אגח תשואה מעל 10% _4.4._פירוט אגח תשואה מעל 10% _פירוט אגח תשואה מעל 10% " xfId="5691"/>
    <cellStyle name="7_Anafim 2_פירוט אגח תשואה מעל 10% _4.4._פירוט אגח תשואה מעל 10% _פירוט אגח תשואה מעל 10% _15" xfId="11117"/>
    <cellStyle name="7_Anafim 2_פירוט אגח תשואה מעל 10% _דיווחים נוספים" xfId="5692"/>
    <cellStyle name="7_Anafim 2_פירוט אגח תשואה מעל 10% _דיווחים נוספים_1" xfId="5693"/>
    <cellStyle name="7_Anafim 2_פירוט אגח תשואה מעל 10% _דיווחים נוספים_1_15" xfId="11119"/>
    <cellStyle name="7_Anafim 2_פירוט אגח תשואה מעל 10% _דיווחים נוספים_1_פירוט אגח תשואה מעל 10% " xfId="5694"/>
    <cellStyle name="7_Anafim 2_פירוט אגח תשואה מעל 10% _דיווחים נוספים_1_פירוט אגח תשואה מעל 10% _15" xfId="11120"/>
    <cellStyle name="7_Anafim 2_פירוט אגח תשואה מעל 10% _דיווחים נוספים_15" xfId="11118"/>
    <cellStyle name="7_Anafim 2_פירוט אגח תשואה מעל 10% _דיווחים נוספים_פירוט אגח תשואה מעל 10% " xfId="5695"/>
    <cellStyle name="7_Anafim 2_פירוט אגח תשואה מעל 10% _דיווחים נוספים_פירוט אגח תשואה מעל 10% _15" xfId="11121"/>
    <cellStyle name="7_Anafim 2_פירוט אגח תשואה מעל 10% _פירוט אגח תשואה מעל 10% " xfId="5696"/>
    <cellStyle name="7_Anafim 2_פירוט אגח תשואה מעל 10% _פירוט אגח תשואה מעל 10% _1" xfId="5697"/>
    <cellStyle name="7_Anafim 2_פירוט אגח תשואה מעל 10% _פירוט אגח תשואה מעל 10% _1_15" xfId="11123"/>
    <cellStyle name="7_Anafim 2_פירוט אגח תשואה מעל 10% _פירוט אגח תשואה מעל 10% _15" xfId="11122"/>
    <cellStyle name="7_Anafim 2_פירוט אגח תשואה מעל 10% _פירוט אגח תשואה מעל 10% _פירוט אגח תשואה מעל 10% " xfId="5698"/>
    <cellStyle name="7_Anafim 2_פירוט אגח תשואה מעל 10% _פירוט אגח תשואה מעל 10% _פירוט אגח תשואה מעל 10% _15" xfId="11124"/>
    <cellStyle name="7_Anafim 3" xfId="5699"/>
    <cellStyle name="7_Anafim 3_15" xfId="11125"/>
    <cellStyle name="7_Anafim 3_דיווחים נוספים" xfId="5700"/>
    <cellStyle name="7_Anafim 3_דיווחים נוספים_1" xfId="5701"/>
    <cellStyle name="7_Anafim 3_דיווחים נוספים_1_15" xfId="11127"/>
    <cellStyle name="7_Anafim 3_דיווחים נוספים_1_פירוט אגח תשואה מעל 10% " xfId="5702"/>
    <cellStyle name="7_Anafim 3_דיווחים נוספים_1_פירוט אגח תשואה מעל 10% _15" xfId="11128"/>
    <cellStyle name="7_Anafim 3_דיווחים נוספים_15" xfId="11126"/>
    <cellStyle name="7_Anafim 3_דיווחים נוספים_פירוט אגח תשואה מעל 10% " xfId="5703"/>
    <cellStyle name="7_Anafim 3_דיווחים נוספים_פירוט אגח תשואה מעל 10% _15" xfId="11129"/>
    <cellStyle name="7_Anafim 3_פירוט אגח תשואה מעל 10% " xfId="5704"/>
    <cellStyle name="7_Anafim 3_פירוט אגח תשואה מעל 10% _1" xfId="5705"/>
    <cellStyle name="7_Anafim 3_פירוט אגח תשואה מעל 10% _1_15" xfId="11131"/>
    <cellStyle name="7_Anafim 3_פירוט אגח תשואה מעל 10% _15" xfId="11130"/>
    <cellStyle name="7_Anafim 3_פירוט אגח תשואה מעל 10% _פירוט אגח תשואה מעל 10% " xfId="5706"/>
    <cellStyle name="7_Anafim 3_פירוט אגח תשואה מעל 10% _פירוט אגח תשואה מעל 10% _15" xfId="11132"/>
    <cellStyle name="7_Anafim_15" xfId="10968"/>
    <cellStyle name="7_Anafim_4.4." xfId="5707"/>
    <cellStyle name="7_Anafim_4.4. 2" xfId="5708"/>
    <cellStyle name="7_Anafim_4.4. 2_15" xfId="11134"/>
    <cellStyle name="7_Anafim_4.4. 2_דיווחים נוספים" xfId="5709"/>
    <cellStyle name="7_Anafim_4.4. 2_דיווחים נוספים_1" xfId="5710"/>
    <cellStyle name="7_Anafim_4.4. 2_דיווחים נוספים_1_15" xfId="11136"/>
    <cellStyle name="7_Anafim_4.4. 2_דיווחים נוספים_1_פירוט אגח תשואה מעל 10% " xfId="5711"/>
    <cellStyle name="7_Anafim_4.4. 2_דיווחים נוספים_1_פירוט אגח תשואה מעל 10% _15" xfId="11137"/>
    <cellStyle name="7_Anafim_4.4. 2_דיווחים נוספים_15" xfId="11135"/>
    <cellStyle name="7_Anafim_4.4. 2_דיווחים נוספים_פירוט אגח תשואה מעל 10% " xfId="5712"/>
    <cellStyle name="7_Anafim_4.4. 2_דיווחים נוספים_פירוט אגח תשואה מעל 10% _15" xfId="11138"/>
    <cellStyle name="7_Anafim_4.4. 2_פירוט אגח תשואה מעל 10% " xfId="5713"/>
    <cellStyle name="7_Anafim_4.4. 2_פירוט אגח תשואה מעל 10% _1" xfId="5714"/>
    <cellStyle name="7_Anafim_4.4. 2_פירוט אגח תשואה מעל 10% _1_15" xfId="11140"/>
    <cellStyle name="7_Anafim_4.4. 2_פירוט אגח תשואה מעל 10% _15" xfId="11139"/>
    <cellStyle name="7_Anafim_4.4. 2_פירוט אגח תשואה מעל 10% _פירוט אגח תשואה מעל 10% " xfId="5715"/>
    <cellStyle name="7_Anafim_4.4. 2_פירוט אגח תשואה מעל 10% _פירוט אגח תשואה מעל 10% _15" xfId="11141"/>
    <cellStyle name="7_Anafim_4.4._15" xfId="11133"/>
    <cellStyle name="7_Anafim_4.4._דיווחים נוספים" xfId="5716"/>
    <cellStyle name="7_Anafim_4.4._דיווחים נוספים_15" xfId="11142"/>
    <cellStyle name="7_Anafim_4.4._דיווחים נוספים_פירוט אגח תשואה מעל 10% " xfId="5717"/>
    <cellStyle name="7_Anafim_4.4._דיווחים נוספים_פירוט אגח תשואה מעל 10% _15" xfId="11143"/>
    <cellStyle name="7_Anafim_4.4._פירוט אגח תשואה מעל 10% " xfId="5718"/>
    <cellStyle name="7_Anafim_4.4._פירוט אגח תשואה מעל 10% _1" xfId="5719"/>
    <cellStyle name="7_Anafim_4.4._פירוט אגח תשואה מעל 10% _1_15" xfId="11145"/>
    <cellStyle name="7_Anafim_4.4._פירוט אגח תשואה מעל 10% _15" xfId="11144"/>
    <cellStyle name="7_Anafim_4.4._פירוט אגח תשואה מעל 10% _פירוט אגח תשואה מעל 10% " xfId="5720"/>
    <cellStyle name="7_Anafim_4.4._פירוט אגח תשואה מעל 10% _פירוט אגח תשואה מעל 10% _15" xfId="11146"/>
    <cellStyle name="7_Anafim_דיווחים נוספים" xfId="5721"/>
    <cellStyle name="7_Anafim_דיווחים נוספים 2" xfId="5722"/>
    <cellStyle name="7_Anafim_דיווחים נוספים 2_15" xfId="11148"/>
    <cellStyle name="7_Anafim_דיווחים נוספים 2_דיווחים נוספים" xfId="5723"/>
    <cellStyle name="7_Anafim_דיווחים נוספים 2_דיווחים נוספים_1" xfId="5724"/>
    <cellStyle name="7_Anafim_דיווחים נוספים 2_דיווחים נוספים_1_15" xfId="11150"/>
    <cellStyle name="7_Anafim_דיווחים נוספים 2_דיווחים נוספים_1_פירוט אגח תשואה מעל 10% " xfId="5725"/>
    <cellStyle name="7_Anafim_דיווחים נוספים 2_דיווחים נוספים_1_פירוט אגח תשואה מעל 10% _15" xfId="11151"/>
    <cellStyle name="7_Anafim_דיווחים נוספים 2_דיווחים נוספים_15" xfId="11149"/>
    <cellStyle name="7_Anafim_דיווחים נוספים 2_דיווחים נוספים_פירוט אגח תשואה מעל 10% " xfId="5726"/>
    <cellStyle name="7_Anafim_דיווחים נוספים 2_דיווחים נוספים_פירוט אגח תשואה מעל 10% _15" xfId="11152"/>
    <cellStyle name="7_Anafim_דיווחים נוספים 2_פירוט אגח תשואה מעל 10% " xfId="5727"/>
    <cellStyle name="7_Anafim_דיווחים נוספים 2_פירוט אגח תשואה מעל 10% _1" xfId="5728"/>
    <cellStyle name="7_Anafim_דיווחים נוספים 2_פירוט אגח תשואה מעל 10% _1_15" xfId="11154"/>
    <cellStyle name="7_Anafim_דיווחים נוספים 2_פירוט אגח תשואה מעל 10% _15" xfId="11153"/>
    <cellStyle name="7_Anafim_דיווחים נוספים 2_פירוט אגח תשואה מעל 10% _פירוט אגח תשואה מעל 10% " xfId="5729"/>
    <cellStyle name="7_Anafim_דיווחים נוספים 2_פירוט אגח תשואה מעל 10% _פירוט אגח תשואה מעל 10% _15" xfId="11155"/>
    <cellStyle name="7_Anafim_דיווחים נוספים_1" xfId="5730"/>
    <cellStyle name="7_Anafim_דיווחים נוספים_1 2" xfId="5731"/>
    <cellStyle name="7_Anafim_דיווחים נוספים_1 2_15" xfId="11157"/>
    <cellStyle name="7_Anafim_דיווחים נוספים_1 2_דיווחים נוספים" xfId="5732"/>
    <cellStyle name="7_Anafim_דיווחים נוספים_1 2_דיווחים נוספים_1" xfId="5733"/>
    <cellStyle name="7_Anafim_דיווחים נוספים_1 2_דיווחים נוספים_1_15" xfId="11159"/>
    <cellStyle name="7_Anafim_דיווחים נוספים_1 2_דיווחים נוספים_1_פירוט אגח תשואה מעל 10% " xfId="5734"/>
    <cellStyle name="7_Anafim_דיווחים נוספים_1 2_דיווחים נוספים_1_פירוט אגח תשואה מעל 10% _15" xfId="11160"/>
    <cellStyle name="7_Anafim_דיווחים נוספים_1 2_דיווחים נוספים_15" xfId="11158"/>
    <cellStyle name="7_Anafim_דיווחים נוספים_1 2_דיווחים נוספים_פירוט אגח תשואה מעל 10% " xfId="5735"/>
    <cellStyle name="7_Anafim_דיווחים נוספים_1 2_דיווחים נוספים_פירוט אגח תשואה מעל 10% _15" xfId="11161"/>
    <cellStyle name="7_Anafim_דיווחים נוספים_1 2_פירוט אגח תשואה מעל 10% " xfId="5736"/>
    <cellStyle name="7_Anafim_דיווחים נוספים_1 2_פירוט אגח תשואה מעל 10% _1" xfId="5737"/>
    <cellStyle name="7_Anafim_דיווחים נוספים_1 2_פירוט אגח תשואה מעל 10% _1_15" xfId="11163"/>
    <cellStyle name="7_Anafim_דיווחים נוספים_1 2_פירוט אגח תשואה מעל 10% _15" xfId="11162"/>
    <cellStyle name="7_Anafim_דיווחים נוספים_1 2_פירוט אגח תשואה מעל 10% _פירוט אגח תשואה מעל 10% " xfId="5738"/>
    <cellStyle name="7_Anafim_דיווחים נוספים_1 2_פירוט אגח תשואה מעל 10% _פירוט אגח תשואה מעל 10% _15" xfId="11164"/>
    <cellStyle name="7_Anafim_דיווחים נוספים_1_15" xfId="11156"/>
    <cellStyle name="7_Anafim_דיווחים נוספים_1_4.4." xfId="5739"/>
    <cellStyle name="7_Anafim_דיווחים נוספים_1_4.4. 2" xfId="5740"/>
    <cellStyle name="7_Anafim_דיווחים נוספים_1_4.4. 2_15" xfId="11166"/>
    <cellStyle name="7_Anafim_דיווחים נוספים_1_4.4. 2_דיווחים נוספים" xfId="5741"/>
    <cellStyle name="7_Anafim_דיווחים נוספים_1_4.4. 2_דיווחים נוספים_1" xfId="5742"/>
    <cellStyle name="7_Anafim_דיווחים נוספים_1_4.4. 2_דיווחים נוספים_1_15" xfId="11168"/>
    <cellStyle name="7_Anafim_דיווחים נוספים_1_4.4. 2_דיווחים נוספים_1_פירוט אגח תשואה מעל 10% " xfId="5743"/>
    <cellStyle name="7_Anafim_דיווחים נוספים_1_4.4. 2_דיווחים נוספים_1_פירוט אגח תשואה מעל 10% _15" xfId="11169"/>
    <cellStyle name="7_Anafim_דיווחים נוספים_1_4.4. 2_דיווחים נוספים_15" xfId="11167"/>
    <cellStyle name="7_Anafim_דיווחים נוספים_1_4.4. 2_דיווחים נוספים_פירוט אגח תשואה מעל 10% " xfId="5744"/>
    <cellStyle name="7_Anafim_דיווחים נוספים_1_4.4. 2_דיווחים נוספים_פירוט אגח תשואה מעל 10% _15" xfId="11170"/>
    <cellStyle name="7_Anafim_דיווחים נוספים_1_4.4. 2_פירוט אגח תשואה מעל 10% " xfId="5745"/>
    <cellStyle name="7_Anafim_דיווחים נוספים_1_4.4. 2_פירוט אגח תשואה מעל 10% _1" xfId="5746"/>
    <cellStyle name="7_Anafim_דיווחים נוספים_1_4.4. 2_פירוט אגח תשואה מעל 10% _1_15" xfId="11172"/>
    <cellStyle name="7_Anafim_דיווחים נוספים_1_4.4. 2_פירוט אגח תשואה מעל 10% _15" xfId="11171"/>
    <cellStyle name="7_Anafim_דיווחים נוספים_1_4.4. 2_פירוט אגח תשואה מעל 10% _פירוט אגח תשואה מעל 10% " xfId="5747"/>
    <cellStyle name="7_Anafim_דיווחים נוספים_1_4.4. 2_פירוט אגח תשואה מעל 10% _פירוט אגח תשואה מעל 10% _15" xfId="11173"/>
    <cellStyle name="7_Anafim_דיווחים נוספים_1_4.4._15" xfId="11165"/>
    <cellStyle name="7_Anafim_דיווחים נוספים_1_4.4._דיווחים נוספים" xfId="5748"/>
    <cellStyle name="7_Anafim_דיווחים נוספים_1_4.4._דיווחים נוספים_15" xfId="11174"/>
    <cellStyle name="7_Anafim_דיווחים נוספים_1_4.4._דיווחים נוספים_פירוט אגח תשואה מעל 10% " xfId="5749"/>
    <cellStyle name="7_Anafim_דיווחים נוספים_1_4.4._דיווחים נוספים_פירוט אגח תשואה מעל 10% _15" xfId="11175"/>
    <cellStyle name="7_Anafim_דיווחים נוספים_1_4.4._פירוט אגח תשואה מעל 10% " xfId="5750"/>
    <cellStyle name="7_Anafim_דיווחים נוספים_1_4.4._פירוט אגח תשואה מעל 10% _1" xfId="5751"/>
    <cellStyle name="7_Anafim_דיווחים נוספים_1_4.4._פירוט אגח תשואה מעל 10% _1_15" xfId="11177"/>
    <cellStyle name="7_Anafim_דיווחים נוספים_1_4.4._פירוט אגח תשואה מעל 10% _15" xfId="11176"/>
    <cellStyle name="7_Anafim_דיווחים נוספים_1_4.4._פירוט אגח תשואה מעל 10% _פירוט אגח תשואה מעל 10% " xfId="5752"/>
    <cellStyle name="7_Anafim_דיווחים נוספים_1_4.4._פירוט אגח תשואה מעל 10% _פירוט אגח תשואה מעל 10% _15" xfId="11178"/>
    <cellStyle name="7_Anafim_דיווחים נוספים_1_דיווחים נוספים" xfId="5753"/>
    <cellStyle name="7_Anafim_דיווחים נוספים_1_דיווחים נוספים 2" xfId="5754"/>
    <cellStyle name="7_Anafim_דיווחים נוספים_1_דיווחים נוספים 2_15" xfId="11180"/>
    <cellStyle name="7_Anafim_דיווחים נוספים_1_דיווחים נוספים 2_דיווחים נוספים" xfId="5755"/>
    <cellStyle name="7_Anafim_דיווחים נוספים_1_דיווחים נוספים 2_דיווחים נוספים_1" xfId="5756"/>
    <cellStyle name="7_Anafim_דיווחים נוספים_1_דיווחים נוספים 2_דיווחים נוספים_1_15" xfId="11182"/>
    <cellStyle name="7_Anafim_דיווחים נוספים_1_דיווחים נוספים 2_דיווחים נוספים_1_פירוט אגח תשואה מעל 10% " xfId="5757"/>
    <cellStyle name="7_Anafim_דיווחים נוספים_1_דיווחים נוספים 2_דיווחים נוספים_1_פירוט אגח תשואה מעל 10% _15" xfId="11183"/>
    <cellStyle name="7_Anafim_דיווחים נוספים_1_דיווחים נוספים 2_דיווחים נוספים_15" xfId="11181"/>
    <cellStyle name="7_Anafim_דיווחים נוספים_1_דיווחים נוספים 2_דיווחים נוספים_פירוט אגח תשואה מעל 10% " xfId="5758"/>
    <cellStyle name="7_Anafim_דיווחים נוספים_1_דיווחים נוספים 2_דיווחים נוספים_פירוט אגח תשואה מעל 10% _15" xfId="11184"/>
    <cellStyle name="7_Anafim_דיווחים נוספים_1_דיווחים נוספים 2_פירוט אגח תשואה מעל 10% " xfId="5759"/>
    <cellStyle name="7_Anafim_דיווחים נוספים_1_דיווחים נוספים 2_פירוט אגח תשואה מעל 10% _1" xfId="5760"/>
    <cellStyle name="7_Anafim_דיווחים נוספים_1_דיווחים נוספים 2_פירוט אגח תשואה מעל 10% _1_15" xfId="11186"/>
    <cellStyle name="7_Anafim_דיווחים נוספים_1_דיווחים נוספים 2_פירוט אגח תשואה מעל 10% _15" xfId="11185"/>
    <cellStyle name="7_Anafim_דיווחים נוספים_1_דיווחים נוספים 2_פירוט אגח תשואה מעל 10% _פירוט אגח תשואה מעל 10% " xfId="5761"/>
    <cellStyle name="7_Anafim_דיווחים נוספים_1_דיווחים נוספים 2_פירוט אגח תשואה מעל 10% _פירוט אגח תשואה מעל 10% _15" xfId="11187"/>
    <cellStyle name="7_Anafim_דיווחים נוספים_1_דיווחים נוספים_1" xfId="5762"/>
    <cellStyle name="7_Anafim_דיווחים נוספים_1_דיווחים נוספים_1_15" xfId="11188"/>
    <cellStyle name="7_Anafim_דיווחים נוספים_1_דיווחים נוספים_1_פירוט אגח תשואה מעל 10% " xfId="5763"/>
    <cellStyle name="7_Anafim_דיווחים נוספים_1_דיווחים נוספים_1_פירוט אגח תשואה מעל 10% _15" xfId="11189"/>
    <cellStyle name="7_Anafim_דיווחים נוספים_1_דיווחים נוספים_15" xfId="11179"/>
    <cellStyle name="7_Anafim_דיווחים נוספים_1_דיווחים נוספים_4.4." xfId="5764"/>
    <cellStyle name="7_Anafim_דיווחים נוספים_1_דיווחים נוספים_4.4. 2" xfId="5765"/>
    <cellStyle name="7_Anafim_דיווחים נוספים_1_דיווחים נוספים_4.4. 2_15" xfId="11191"/>
    <cellStyle name="7_Anafim_דיווחים נוספים_1_דיווחים נוספים_4.4. 2_דיווחים נוספים" xfId="5766"/>
    <cellStyle name="7_Anafim_דיווחים נוספים_1_דיווחים נוספים_4.4. 2_דיווחים נוספים_1" xfId="5767"/>
    <cellStyle name="7_Anafim_דיווחים נוספים_1_דיווחים נוספים_4.4. 2_דיווחים נוספים_1_15" xfId="11193"/>
    <cellStyle name="7_Anafim_דיווחים נוספים_1_דיווחים נוספים_4.4. 2_דיווחים נוספים_1_פירוט אגח תשואה מעל 10% " xfId="5768"/>
    <cellStyle name="7_Anafim_דיווחים נוספים_1_דיווחים נוספים_4.4. 2_דיווחים נוספים_1_פירוט אגח תשואה מעל 10% _15" xfId="11194"/>
    <cellStyle name="7_Anafim_דיווחים נוספים_1_דיווחים נוספים_4.4. 2_דיווחים נוספים_15" xfId="11192"/>
    <cellStyle name="7_Anafim_דיווחים נוספים_1_דיווחים נוספים_4.4. 2_דיווחים נוספים_פירוט אגח תשואה מעל 10% " xfId="5769"/>
    <cellStyle name="7_Anafim_דיווחים נוספים_1_דיווחים נוספים_4.4. 2_דיווחים נוספים_פירוט אגח תשואה מעל 10% _15" xfId="11195"/>
    <cellStyle name="7_Anafim_דיווחים נוספים_1_דיווחים נוספים_4.4. 2_פירוט אגח תשואה מעל 10% " xfId="5770"/>
    <cellStyle name="7_Anafim_דיווחים נוספים_1_דיווחים נוספים_4.4. 2_פירוט אגח תשואה מעל 10% _1" xfId="5771"/>
    <cellStyle name="7_Anafim_דיווחים נוספים_1_דיווחים נוספים_4.4. 2_פירוט אגח תשואה מעל 10% _1_15" xfId="11197"/>
    <cellStyle name="7_Anafim_דיווחים נוספים_1_דיווחים נוספים_4.4. 2_פירוט אגח תשואה מעל 10% _15" xfId="11196"/>
    <cellStyle name="7_Anafim_דיווחים נוספים_1_דיווחים נוספים_4.4. 2_פירוט אגח תשואה מעל 10% _פירוט אגח תשואה מעל 10% " xfId="5772"/>
    <cellStyle name="7_Anafim_דיווחים נוספים_1_דיווחים נוספים_4.4. 2_פירוט אגח תשואה מעל 10% _פירוט אגח תשואה מעל 10% _15" xfId="11198"/>
    <cellStyle name="7_Anafim_דיווחים נוספים_1_דיווחים נוספים_4.4._15" xfId="11190"/>
    <cellStyle name="7_Anafim_דיווחים נוספים_1_דיווחים נוספים_4.4._דיווחים נוספים" xfId="5773"/>
    <cellStyle name="7_Anafim_דיווחים נוספים_1_דיווחים נוספים_4.4._דיווחים נוספים_15" xfId="11199"/>
    <cellStyle name="7_Anafim_דיווחים נוספים_1_דיווחים נוספים_4.4._דיווחים נוספים_פירוט אגח תשואה מעל 10% " xfId="5774"/>
    <cellStyle name="7_Anafim_דיווחים נוספים_1_דיווחים נוספים_4.4._דיווחים נוספים_פירוט אגח תשואה מעל 10% _15" xfId="11200"/>
    <cellStyle name="7_Anafim_דיווחים נוספים_1_דיווחים נוספים_4.4._פירוט אגח תשואה מעל 10% " xfId="5775"/>
    <cellStyle name="7_Anafim_דיווחים נוספים_1_דיווחים נוספים_4.4._פירוט אגח תשואה מעל 10% _1" xfId="5776"/>
    <cellStyle name="7_Anafim_דיווחים נוספים_1_דיווחים נוספים_4.4._פירוט אגח תשואה מעל 10% _1_15" xfId="11202"/>
    <cellStyle name="7_Anafim_דיווחים נוספים_1_דיווחים נוספים_4.4._פירוט אגח תשואה מעל 10% _15" xfId="11201"/>
    <cellStyle name="7_Anafim_דיווחים נוספים_1_דיווחים נוספים_4.4._פירוט אגח תשואה מעל 10% _פירוט אגח תשואה מעל 10% " xfId="5777"/>
    <cellStyle name="7_Anafim_דיווחים נוספים_1_דיווחים נוספים_4.4._פירוט אגח תשואה מעל 10% _פירוט אגח תשואה מעל 10% _15" xfId="11203"/>
    <cellStyle name="7_Anafim_דיווחים נוספים_1_דיווחים נוספים_דיווחים נוספים" xfId="5778"/>
    <cellStyle name="7_Anafim_דיווחים נוספים_1_דיווחים נוספים_דיווחים נוספים_15" xfId="11204"/>
    <cellStyle name="7_Anafim_דיווחים נוספים_1_דיווחים נוספים_דיווחים נוספים_פירוט אגח תשואה מעל 10% " xfId="5779"/>
    <cellStyle name="7_Anafim_דיווחים נוספים_1_דיווחים נוספים_דיווחים נוספים_פירוט אגח תשואה מעל 10% _15" xfId="11205"/>
    <cellStyle name="7_Anafim_דיווחים נוספים_1_דיווחים נוספים_פירוט אגח תשואה מעל 10% " xfId="5780"/>
    <cellStyle name="7_Anafim_דיווחים נוספים_1_דיווחים נוספים_פירוט אגח תשואה מעל 10% _1" xfId="5781"/>
    <cellStyle name="7_Anafim_דיווחים נוספים_1_דיווחים נוספים_פירוט אגח תשואה מעל 10% _1_15" xfId="11207"/>
    <cellStyle name="7_Anafim_דיווחים נוספים_1_דיווחים נוספים_פירוט אגח תשואה מעל 10% _15" xfId="11206"/>
    <cellStyle name="7_Anafim_דיווחים נוספים_1_דיווחים נוספים_פירוט אגח תשואה מעל 10% _פירוט אגח תשואה מעל 10% " xfId="5782"/>
    <cellStyle name="7_Anafim_דיווחים נוספים_1_דיווחים נוספים_פירוט אגח תשואה מעל 10% _פירוט אגח תשואה מעל 10% _15" xfId="11208"/>
    <cellStyle name="7_Anafim_דיווחים נוספים_1_פירוט אגח תשואה מעל 10% " xfId="5783"/>
    <cellStyle name="7_Anafim_דיווחים נוספים_1_פירוט אגח תשואה מעל 10% _1" xfId="5784"/>
    <cellStyle name="7_Anafim_דיווחים נוספים_1_פירוט אגח תשואה מעל 10% _1_15" xfId="11210"/>
    <cellStyle name="7_Anafim_דיווחים נוספים_1_פירוט אגח תשואה מעל 10% _15" xfId="11209"/>
    <cellStyle name="7_Anafim_דיווחים נוספים_1_פירוט אגח תשואה מעל 10% _פירוט אגח תשואה מעל 10% " xfId="5785"/>
    <cellStyle name="7_Anafim_דיווחים נוספים_1_פירוט אגח תשואה מעל 10% _פירוט אגח תשואה מעל 10% _15" xfId="11211"/>
    <cellStyle name="7_Anafim_דיווחים נוספים_15" xfId="11147"/>
    <cellStyle name="7_Anafim_דיווחים נוספים_2" xfId="5786"/>
    <cellStyle name="7_Anafim_דיווחים נוספים_2 2" xfId="5787"/>
    <cellStyle name="7_Anafim_דיווחים נוספים_2 2_15" xfId="11213"/>
    <cellStyle name="7_Anafim_דיווחים נוספים_2 2_דיווחים נוספים" xfId="5788"/>
    <cellStyle name="7_Anafim_דיווחים נוספים_2 2_דיווחים נוספים_1" xfId="5789"/>
    <cellStyle name="7_Anafim_דיווחים נוספים_2 2_דיווחים נוספים_1_15" xfId="11215"/>
    <cellStyle name="7_Anafim_דיווחים נוספים_2 2_דיווחים נוספים_1_פירוט אגח תשואה מעל 10% " xfId="5790"/>
    <cellStyle name="7_Anafim_דיווחים נוספים_2 2_דיווחים נוספים_1_פירוט אגח תשואה מעל 10% _15" xfId="11216"/>
    <cellStyle name="7_Anafim_דיווחים נוספים_2 2_דיווחים נוספים_15" xfId="11214"/>
    <cellStyle name="7_Anafim_דיווחים נוספים_2 2_דיווחים נוספים_פירוט אגח תשואה מעל 10% " xfId="5791"/>
    <cellStyle name="7_Anafim_דיווחים נוספים_2 2_דיווחים נוספים_פירוט אגח תשואה מעל 10% _15" xfId="11217"/>
    <cellStyle name="7_Anafim_דיווחים נוספים_2 2_פירוט אגח תשואה מעל 10% " xfId="5792"/>
    <cellStyle name="7_Anafim_דיווחים נוספים_2 2_פירוט אגח תשואה מעל 10% _1" xfId="5793"/>
    <cellStyle name="7_Anafim_דיווחים נוספים_2 2_פירוט אגח תשואה מעל 10% _1_15" xfId="11219"/>
    <cellStyle name="7_Anafim_דיווחים נוספים_2 2_פירוט אגח תשואה מעל 10% _15" xfId="11218"/>
    <cellStyle name="7_Anafim_דיווחים נוספים_2 2_פירוט אגח תשואה מעל 10% _פירוט אגח תשואה מעל 10% " xfId="5794"/>
    <cellStyle name="7_Anafim_דיווחים נוספים_2 2_פירוט אגח תשואה מעל 10% _פירוט אגח תשואה מעל 10% _15" xfId="11220"/>
    <cellStyle name="7_Anafim_דיווחים נוספים_2_15" xfId="11212"/>
    <cellStyle name="7_Anafim_דיווחים נוספים_2_4.4." xfId="5795"/>
    <cellStyle name="7_Anafim_דיווחים נוספים_2_4.4. 2" xfId="5796"/>
    <cellStyle name="7_Anafim_דיווחים נוספים_2_4.4. 2_15" xfId="11222"/>
    <cellStyle name="7_Anafim_דיווחים נוספים_2_4.4. 2_דיווחים נוספים" xfId="5797"/>
    <cellStyle name="7_Anafim_דיווחים נוספים_2_4.4. 2_דיווחים נוספים_1" xfId="5798"/>
    <cellStyle name="7_Anafim_דיווחים נוספים_2_4.4. 2_דיווחים נוספים_1_15" xfId="11224"/>
    <cellStyle name="7_Anafim_דיווחים נוספים_2_4.4. 2_דיווחים נוספים_1_פירוט אגח תשואה מעל 10% " xfId="5799"/>
    <cellStyle name="7_Anafim_דיווחים נוספים_2_4.4. 2_דיווחים נוספים_1_פירוט אגח תשואה מעל 10% _15" xfId="11225"/>
    <cellStyle name="7_Anafim_דיווחים נוספים_2_4.4. 2_דיווחים נוספים_15" xfId="11223"/>
    <cellStyle name="7_Anafim_דיווחים נוספים_2_4.4. 2_דיווחים נוספים_פירוט אגח תשואה מעל 10% " xfId="5800"/>
    <cellStyle name="7_Anafim_דיווחים נוספים_2_4.4. 2_דיווחים נוספים_פירוט אגח תשואה מעל 10% _15" xfId="11226"/>
    <cellStyle name="7_Anafim_דיווחים נוספים_2_4.4. 2_פירוט אגח תשואה מעל 10% " xfId="5801"/>
    <cellStyle name="7_Anafim_דיווחים נוספים_2_4.4. 2_פירוט אגח תשואה מעל 10% _1" xfId="5802"/>
    <cellStyle name="7_Anafim_דיווחים נוספים_2_4.4. 2_פירוט אגח תשואה מעל 10% _1_15" xfId="11228"/>
    <cellStyle name="7_Anafim_דיווחים נוספים_2_4.4. 2_פירוט אגח תשואה מעל 10% _15" xfId="11227"/>
    <cellStyle name="7_Anafim_דיווחים נוספים_2_4.4. 2_פירוט אגח תשואה מעל 10% _פירוט אגח תשואה מעל 10% " xfId="5803"/>
    <cellStyle name="7_Anafim_דיווחים נוספים_2_4.4. 2_פירוט אגח תשואה מעל 10% _פירוט אגח תשואה מעל 10% _15" xfId="11229"/>
    <cellStyle name="7_Anafim_דיווחים נוספים_2_4.4._15" xfId="11221"/>
    <cellStyle name="7_Anafim_דיווחים נוספים_2_4.4._דיווחים נוספים" xfId="5804"/>
    <cellStyle name="7_Anafim_דיווחים נוספים_2_4.4._דיווחים נוספים_15" xfId="11230"/>
    <cellStyle name="7_Anafim_דיווחים נוספים_2_4.4._דיווחים נוספים_פירוט אגח תשואה מעל 10% " xfId="5805"/>
    <cellStyle name="7_Anafim_דיווחים נוספים_2_4.4._דיווחים נוספים_פירוט אגח תשואה מעל 10% _15" xfId="11231"/>
    <cellStyle name="7_Anafim_דיווחים נוספים_2_4.4._פירוט אגח תשואה מעל 10% " xfId="5806"/>
    <cellStyle name="7_Anafim_דיווחים נוספים_2_4.4._פירוט אגח תשואה מעל 10% _1" xfId="5807"/>
    <cellStyle name="7_Anafim_דיווחים נוספים_2_4.4._פירוט אגח תשואה מעל 10% _1_15" xfId="11233"/>
    <cellStyle name="7_Anafim_דיווחים נוספים_2_4.4._פירוט אגח תשואה מעל 10% _15" xfId="11232"/>
    <cellStyle name="7_Anafim_דיווחים נוספים_2_4.4._פירוט אגח תשואה מעל 10% _פירוט אגח תשואה מעל 10% " xfId="5808"/>
    <cellStyle name="7_Anafim_דיווחים נוספים_2_4.4._פירוט אגח תשואה מעל 10% _פירוט אגח תשואה מעל 10% _15" xfId="11234"/>
    <cellStyle name="7_Anafim_דיווחים נוספים_2_דיווחים נוספים" xfId="5809"/>
    <cellStyle name="7_Anafim_דיווחים נוספים_2_דיווחים נוספים_15" xfId="11235"/>
    <cellStyle name="7_Anafim_דיווחים נוספים_2_דיווחים נוספים_פירוט אגח תשואה מעל 10% " xfId="5810"/>
    <cellStyle name="7_Anafim_דיווחים נוספים_2_דיווחים נוספים_פירוט אגח תשואה מעל 10% _15" xfId="11236"/>
    <cellStyle name="7_Anafim_דיווחים נוספים_2_פירוט אגח תשואה מעל 10% " xfId="5811"/>
    <cellStyle name="7_Anafim_דיווחים נוספים_2_פירוט אגח תשואה מעל 10% _1" xfId="5812"/>
    <cellStyle name="7_Anafim_דיווחים נוספים_2_פירוט אגח תשואה מעל 10% _1_15" xfId="11238"/>
    <cellStyle name="7_Anafim_דיווחים נוספים_2_פירוט אגח תשואה מעל 10% _15" xfId="11237"/>
    <cellStyle name="7_Anafim_דיווחים נוספים_2_פירוט אגח תשואה מעל 10% _פירוט אגח תשואה מעל 10% " xfId="5813"/>
    <cellStyle name="7_Anafim_דיווחים נוספים_2_פירוט אגח תשואה מעל 10% _פירוט אגח תשואה מעל 10% _15" xfId="11239"/>
    <cellStyle name="7_Anafim_דיווחים נוספים_3" xfId="5814"/>
    <cellStyle name="7_Anafim_דיווחים נוספים_3_15" xfId="11240"/>
    <cellStyle name="7_Anafim_דיווחים נוספים_3_פירוט אגח תשואה מעל 10% " xfId="5815"/>
    <cellStyle name="7_Anafim_דיווחים נוספים_3_פירוט אגח תשואה מעל 10% _15" xfId="11241"/>
    <cellStyle name="7_Anafim_דיווחים נוספים_4.4." xfId="5816"/>
    <cellStyle name="7_Anafim_דיווחים נוספים_4.4. 2" xfId="5817"/>
    <cellStyle name="7_Anafim_דיווחים נוספים_4.4. 2_15" xfId="11243"/>
    <cellStyle name="7_Anafim_דיווחים נוספים_4.4. 2_דיווחים נוספים" xfId="5818"/>
    <cellStyle name="7_Anafim_דיווחים נוספים_4.4. 2_דיווחים נוספים_1" xfId="5819"/>
    <cellStyle name="7_Anafim_דיווחים נוספים_4.4. 2_דיווחים נוספים_1_15" xfId="11245"/>
    <cellStyle name="7_Anafim_דיווחים נוספים_4.4. 2_דיווחים נוספים_1_פירוט אגח תשואה מעל 10% " xfId="5820"/>
    <cellStyle name="7_Anafim_דיווחים נוספים_4.4. 2_דיווחים נוספים_1_פירוט אגח תשואה מעל 10% _15" xfId="11246"/>
    <cellStyle name="7_Anafim_דיווחים נוספים_4.4. 2_דיווחים נוספים_15" xfId="11244"/>
    <cellStyle name="7_Anafim_דיווחים נוספים_4.4. 2_דיווחים נוספים_פירוט אגח תשואה מעל 10% " xfId="5821"/>
    <cellStyle name="7_Anafim_דיווחים נוספים_4.4. 2_דיווחים נוספים_פירוט אגח תשואה מעל 10% _15" xfId="11247"/>
    <cellStyle name="7_Anafim_דיווחים נוספים_4.4. 2_פירוט אגח תשואה מעל 10% " xfId="5822"/>
    <cellStyle name="7_Anafim_דיווחים נוספים_4.4. 2_פירוט אגח תשואה מעל 10% _1" xfId="5823"/>
    <cellStyle name="7_Anafim_דיווחים נוספים_4.4. 2_פירוט אגח תשואה מעל 10% _1_15" xfId="11249"/>
    <cellStyle name="7_Anafim_דיווחים נוספים_4.4. 2_פירוט אגח תשואה מעל 10% _15" xfId="11248"/>
    <cellStyle name="7_Anafim_דיווחים נוספים_4.4. 2_פירוט אגח תשואה מעל 10% _פירוט אגח תשואה מעל 10% " xfId="5824"/>
    <cellStyle name="7_Anafim_דיווחים נוספים_4.4. 2_פירוט אגח תשואה מעל 10% _פירוט אגח תשואה מעל 10% _15" xfId="11250"/>
    <cellStyle name="7_Anafim_דיווחים נוספים_4.4._15" xfId="11242"/>
    <cellStyle name="7_Anafim_דיווחים נוספים_4.4._דיווחים נוספים" xfId="5825"/>
    <cellStyle name="7_Anafim_דיווחים נוספים_4.4._דיווחים נוספים_15" xfId="11251"/>
    <cellStyle name="7_Anafim_דיווחים נוספים_4.4._דיווחים נוספים_פירוט אגח תשואה מעל 10% " xfId="5826"/>
    <cellStyle name="7_Anafim_דיווחים נוספים_4.4._דיווחים נוספים_פירוט אגח תשואה מעל 10% _15" xfId="11252"/>
    <cellStyle name="7_Anafim_דיווחים נוספים_4.4._פירוט אגח תשואה מעל 10% " xfId="5827"/>
    <cellStyle name="7_Anafim_דיווחים נוספים_4.4._פירוט אגח תשואה מעל 10% _1" xfId="5828"/>
    <cellStyle name="7_Anafim_דיווחים נוספים_4.4._פירוט אגח תשואה מעל 10% _1_15" xfId="11254"/>
    <cellStyle name="7_Anafim_דיווחים נוספים_4.4._פירוט אגח תשואה מעל 10% _15" xfId="11253"/>
    <cellStyle name="7_Anafim_דיווחים נוספים_4.4._פירוט אגח תשואה מעל 10% _פירוט אגח תשואה מעל 10% " xfId="5829"/>
    <cellStyle name="7_Anafim_דיווחים נוספים_4.4._פירוט אגח תשואה מעל 10% _פירוט אגח תשואה מעל 10% _15" xfId="11255"/>
    <cellStyle name="7_Anafim_דיווחים נוספים_דיווחים נוספים" xfId="5830"/>
    <cellStyle name="7_Anafim_דיווחים נוספים_דיווחים נוספים 2" xfId="5831"/>
    <cellStyle name="7_Anafim_דיווחים נוספים_דיווחים נוספים 2_15" xfId="11257"/>
    <cellStyle name="7_Anafim_דיווחים נוספים_דיווחים נוספים 2_דיווחים נוספים" xfId="5832"/>
    <cellStyle name="7_Anafim_דיווחים נוספים_דיווחים נוספים 2_דיווחים נוספים_1" xfId="5833"/>
    <cellStyle name="7_Anafim_דיווחים נוספים_דיווחים נוספים 2_דיווחים נוספים_1_15" xfId="11259"/>
    <cellStyle name="7_Anafim_דיווחים נוספים_דיווחים נוספים 2_דיווחים נוספים_1_פירוט אגח תשואה מעל 10% " xfId="5834"/>
    <cellStyle name="7_Anafim_דיווחים נוספים_דיווחים נוספים 2_דיווחים נוספים_1_פירוט אגח תשואה מעל 10% _15" xfId="11260"/>
    <cellStyle name="7_Anafim_דיווחים נוספים_דיווחים נוספים 2_דיווחים נוספים_15" xfId="11258"/>
    <cellStyle name="7_Anafim_דיווחים נוספים_דיווחים נוספים 2_דיווחים נוספים_פירוט אגח תשואה מעל 10% " xfId="5835"/>
    <cellStyle name="7_Anafim_דיווחים נוספים_דיווחים נוספים 2_דיווחים נוספים_פירוט אגח תשואה מעל 10% _15" xfId="11261"/>
    <cellStyle name="7_Anafim_דיווחים נוספים_דיווחים נוספים 2_פירוט אגח תשואה מעל 10% " xfId="5836"/>
    <cellStyle name="7_Anafim_דיווחים נוספים_דיווחים נוספים 2_פירוט אגח תשואה מעל 10% _1" xfId="5837"/>
    <cellStyle name="7_Anafim_דיווחים נוספים_דיווחים נוספים 2_פירוט אגח תשואה מעל 10% _1_15" xfId="11263"/>
    <cellStyle name="7_Anafim_דיווחים נוספים_דיווחים נוספים 2_פירוט אגח תשואה מעל 10% _15" xfId="11262"/>
    <cellStyle name="7_Anafim_דיווחים נוספים_דיווחים נוספים 2_פירוט אגח תשואה מעל 10% _פירוט אגח תשואה מעל 10% " xfId="5838"/>
    <cellStyle name="7_Anafim_דיווחים נוספים_דיווחים נוספים 2_פירוט אגח תשואה מעל 10% _פירוט אגח תשואה מעל 10% _15" xfId="11264"/>
    <cellStyle name="7_Anafim_דיווחים נוספים_דיווחים נוספים_1" xfId="5839"/>
    <cellStyle name="7_Anafim_דיווחים נוספים_דיווחים נוספים_1_15" xfId="11265"/>
    <cellStyle name="7_Anafim_דיווחים נוספים_דיווחים נוספים_1_פירוט אגח תשואה מעל 10% " xfId="5840"/>
    <cellStyle name="7_Anafim_דיווחים נוספים_דיווחים נוספים_1_פירוט אגח תשואה מעל 10% _15" xfId="11266"/>
    <cellStyle name="7_Anafim_דיווחים נוספים_דיווחים נוספים_15" xfId="11256"/>
    <cellStyle name="7_Anafim_דיווחים נוספים_דיווחים נוספים_4.4." xfId="5841"/>
    <cellStyle name="7_Anafim_דיווחים נוספים_דיווחים נוספים_4.4. 2" xfId="5842"/>
    <cellStyle name="7_Anafim_דיווחים נוספים_דיווחים נוספים_4.4. 2_15" xfId="11268"/>
    <cellStyle name="7_Anafim_דיווחים נוספים_דיווחים נוספים_4.4. 2_דיווחים נוספים" xfId="5843"/>
    <cellStyle name="7_Anafim_דיווחים נוספים_דיווחים נוספים_4.4. 2_דיווחים נוספים_1" xfId="5844"/>
    <cellStyle name="7_Anafim_דיווחים נוספים_דיווחים נוספים_4.4. 2_דיווחים נוספים_1_15" xfId="11270"/>
    <cellStyle name="7_Anafim_דיווחים נוספים_דיווחים נוספים_4.4. 2_דיווחים נוספים_1_פירוט אגח תשואה מעל 10% " xfId="5845"/>
    <cellStyle name="7_Anafim_דיווחים נוספים_דיווחים נוספים_4.4. 2_דיווחים נוספים_1_פירוט אגח תשואה מעל 10% _15" xfId="11271"/>
    <cellStyle name="7_Anafim_דיווחים נוספים_דיווחים נוספים_4.4. 2_דיווחים נוספים_15" xfId="11269"/>
    <cellStyle name="7_Anafim_דיווחים נוספים_דיווחים נוספים_4.4. 2_דיווחים נוספים_פירוט אגח תשואה מעל 10% " xfId="5846"/>
    <cellStyle name="7_Anafim_דיווחים נוספים_דיווחים נוספים_4.4. 2_דיווחים נוספים_פירוט אגח תשואה מעל 10% _15" xfId="11272"/>
    <cellStyle name="7_Anafim_דיווחים נוספים_דיווחים נוספים_4.4. 2_פירוט אגח תשואה מעל 10% " xfId="5847"/>
    <cellStyle name="7_Anafim_דיווחים נוספים_דיווחים נוספים_4.4. 2_פירוט אגח תשואה מעל 10% _1" xfId="5848"/>
    <cellStyle name="7_Anafim_דיווחים נוספים_דיווחים נוספים_4.4. 2_פירוט אגח תשואה מעל 10% _1_15" xfId="11274"/>
    <cellStyle name="7_Anafim_דיווחים נוספים_דיווחים נוספים_4.4. 2_פירוט אגח תשואה מעל 10% _15" xfId="11273"/>
    <cellStyle name="7_Anafim_דיווחים נוספים_דיווחים נוספים_4.4. 2_פירוט אגח תשואה מעל 10% _פירוט אגח תשואה מעל 10% " xfId="5849"/>
    <cellStyle name="7_Anafim_דיווחים נוספים_דיווחים נוספים_4.4. 2_פירוט אגח תשואה מעל 10% _פירוט אגח תשואה מעל 10% _15" xfId="11275"/>
    <cellStyle name="7_Anafim_דיווחים נוספים_דיווחים נוספים_4.4._15" xfId="11267"/>
    <cellStyle name="7_Anafim_דיווחים נוספים_דיווחים נוספים_4.4._דיווחים נוספים" xfId="5850"/>
    <cellStyle name="7_Anafim_דיווחים נוספים_דיווחים נוספים_4.4._דיווחים נוספים_15" xfId="11276"/>
    <cellStyle name="7_Anafim_דיווחים נוספים_דיווחים נוספים_4.4._דיווחים נוספים_פירוט אגח תשואה מעל 10% " xfId="5851"/>
    <cellStyle name="7_Anafim_דיווחים נוספים_דיווחים נוספים_4.4._דיווחים נוספים_פירוט אגח תשואה מעל 10% _15" xfId="11277"/>
    <cellStyle name="7_Anafim_דיווחים נוספים_דיווחים נוספים_4.4._פירוט אגח תשואה מעל 10% " xfId="5852"/>
    <cellStyle name="7_Anafim_דיווחים נוספים_דיווחים נוספים_4.4._פירוט אגח תשואה מעל 10% _1" xfId="5853"/>
    <cellStyle name="7_Anafim_דיווחים נוספים_דיווחים נוספים_4.4._פירוט אגח תשואה מעל 10% _1_15" xfId="11279"/>
    <cellStyle name="7_Anafim_דיווחים נוספים_דיווחים נוספים_4.4._פירוט אגח תשואה מעל 10% _15" xfId="11278"/>
    <cellStyle name="7_Anafim_דיווחים נוספים_דיווחים נוספים_4.4._פירוט אגח תשואה מעל 10% _פירוט אגח תשואה מעל 10% " xfId="5854"/>
    <cellStyle name="7_Anafim_דיווחים נוספים_דיווחים נוספים_4.4._פירוט אגח תשואה מעל 10% _פירוט אגח תשואה מעל 10% _15" xfId="11280"/>
    <cellStyle name="7_Anafim_דיווחים נוספים_דיווחים נוספים_דיווחים נוספים" xfId="5855"/>
    <cellStyle name="7_Anafim_דיווחים נוספים_דיווחים נוספים_דיווחים נוספים_15" xfId="11281"/>
    <cellStyle name="7_Anafim_דיווחים נוספים_דיווחים נוספים_דיווחים נוספים_פירוט אגח תשואה מעל 10% " xfId="5856"/>
    <cellStyle name="7_Anafim_דיווחים נוספים_דיווחים נוספים_דיווחים נוספים_פירוט אגח תשואה מעל 10% _15" xfId="11282"/>
    <cellStyle name="7_Anafim_דיווחים נוספים_דיווחים נוספים_פירוט אגח תשואה מעל 10% " xfId="5857"/>
    <cellStyle name="7_Anafim_דיווחים נוספים_דיווחים נוספים_פירוט אגח תשואה מעל 10% _1" xfId="5858"/>
    <cellStyle name="7_Anafim_דיווחים נוספים_דיווחים נוספים_פירוט אגח תשואה מעל 10% _1_15" xfId="11284"/>
    <cellStyle name="7_Anafim_דיווחים נוספים_דיווחים נוספים_פירוט אגח תשואה מעל 10% _15" xfId="11283"/>
    <cellStyle name="7_Anafim_דיווחים נוספים_דיווחים נוספים_פירוט אגח תשואה מעל 10% _פירוט אגח תשואה מעל 10% " xfId="5859"/>
    <cellStyle name="7_Anafim_דיווחים נוספים_דיווחים נוספים_פירוט אגח תשואה מעל 10% _פירוט אגח תשואה מעל 10% _15" xfId="11285"/>
    <cellStyle name="7_Anafim_דיווחים נוספים_פירוט אגח תשואה מעל 10% " xfId="5860"/>
    <cellStyle name="7_Anafim_דיווחים נוספים_פירוט אגח תשואה מעל 10% _1" xfId="5861"/>
    <cellStyle name="7_Anafim_דיווחים נוספים_פירוט אגח תשואה מעל 10% _1_15" xfId="11287"/>
    <cellStyle name="7_Anafim_דיווחים נוספים_פירוט אגח תשואה מעל 10% _15" xfId="11286"/>
    <cellStyle name="7_Anafim_דיווחים נוספים_פירוט אגח תשואה מעל 10% _פירוט אגח תשואה מעל 10% " xfId="5862"/>
    <cellStyle name="7_Anafim_דיווחים נוספים_פירוט אגח תשואה מעל 10% _פירוט אגח תשואה מעל 10% _15" xfId="11288"/>
    <cellStyle name="7_Anafim_הערות" xfId="5863"/>
    <cellStyle name="7_Anafim_הערות 2" xfId="5864"/>
    <cellStyle name="7_Anafim_הערות 2_15" xfId="11290"/>
    <cellStyle name="7_Anafim_הערות 2_דיווחים נוספים" xfId="5865"/>
    <cellStyle name="7_Anafim_הערות 2_דיווחים נוספים_1" xfId="5866"/>
    <cellStyle name="7_Anafim_הערות 2_דיווחים נוספים_1_15" xfId="11292"/>
    <cellStyle name="7_Anafim_הערות 2_דיווחים נוספים_1_פירוט אגח תשואה מעל 10% " xfId="5867"/>
    <cellStyle name="7_Anafim_הערות 2_דיווחים נוספים_1_פירוט אגח תשואה מעל 10% _15" xfId="11293"/>
    <cellStyle name="7_Anafim_הערות 2_דיווחים נוספים_15" xfId="11291"/>
    <cellStyle name="7_Anafim_הערות 2_דיווחים נוספים_פירוט אגח תשואה מעל 10% " xfId="5868"/>
    <cellStyle name="7_Anafim_הערות 2_דיווחים נוספים_פירוט אגח תשואה מעל 10% _15" xfId="11294"/>
    <cellStyle name="7_Anafim_הערות 2_פירוט אגח תשואה מעל 10% " xfId="5869"/>
    <cellStyle name="7_Anafim_הערות 2_פירוט אגח תשואה מעל 10% _1" xfId="5870"/>
    <cellStyle name="7_Anafim_הערות 2_פירוט אגח תשואה מעל 10% _1_15" xfId="11296"/>
    <cellStyle name="7_Anafim_הערות 2_פירוט אגח תשואה מעל 10% _15" xfId="11295"/>
    <cellStyle name="7_Anafim_הערות 2_פירוט אגח תשואה מעל 10% _פירוט אגח תשואה מעל 10% " xfId="5871"/>
    <cellStyle name="7_Anafim_הערות 2_פירוט אגח תשואה מעל 10% _פירוט אגח תשואה מעל 10% _15" xfId="11297"/>
    <cellStyle name="7_Anafim_הערות_15" xfId="11289"/>
    <cellStyle name="7_Anafim_הערות_4.4." xfId="5872"/>
    <cellStyle name="7_Anafim_הערות_4.4. 2" xfId="5873"/>
    <cellStyle name="7_Anafim_הערות_4.4. 2_15" xfId="11299"/>
    <cellStyle name="7_Anafim_הערות_4.4. 2_דיווחים נוספים" xfId="5874"/>
    <cellStyle name="7_Anafim_הערות_4.4. 2_דיווחים נוספים_1" xfId="5875"/>
    <cellStyle name="7_Anafim_הערות_4.4. 2_דיווחים נוספים_1_15" xfId="11301"/>
    <cellStyle name="7_Anafim_הערות_4.4. 2_דיווחים נוספים_1_פירוט אגח תשואה מעל 10% " xfId="5876"/>
    <cellStyle name="7_Anafim_הערות_4.4. 2_דיווחים נוספים_1_פירוט אגח תשואה מעל 10% _15" xfId="11302"/>
    <cellStyle name="7_Anafim_הערות_4.4. 2_דיווחים נוספים_15" xfId="11300"/>
    <cellStyle name="7_Anafim_הערות_4.4. 2_דיווחים נוספים_פירוט אגח תשואה מעל 10% " xfId="5877"/>
    <cellStyle name="7_Anafim_הערות_4.4. 2_דיווחים נוספים_פירוט אגח תשואה מעל 10% _15" xfId="11303"/>
    <cellStyle name="7_Anafim_הערות_4.4. 2_פירוט אגח תשואה מעל 10% " xfId="5878"/>
    <cellStyle name="7_Anafim_הערות_4.4. 2_פירוט אגח תשואה מעל 10% _1" xfId="5879"/>
    <cellStyle name="7_Anafim_הערות_4.4. 2_פירוט אגח תשואה מעל 10% _1_15" xfId="11305"/>
    <cellStyle name="7_Anafim_הערות_4.4. 2_פירוט אגח תשואה מעל 10% _15" xfId="11304"/>
    <cellStyle name="7_Anafim_הערות_4.4. 2_פירוט אגח תשואה מעל 10% _פירוט אגח תשואה מעל 10% " xfId="5880"/>
    <cellStyle name="7_Anafim_הערות_4.4. 2_פירוט אגח תשואה מעל 10% _פירוט אגח תשואה מעל 10% _15" xfId="11306"/>
    <cellStyle name="7_Anafim_הערות_4.4._15" xfId="11298"/>
    <cellStyle name="7_Anafim_הערות_4.4._דיווחים נוספים" xfId="5881"/>
    <cellStyle name="7_Anafim_הערות_4.4._דיווחים נוספים_15" xfId="11307"/>
    <cellStyle name="7_Anafim_הערות_4.4._דיווחים נוספים_פירוט אגח תשואה מעל 10% " xfId="5882"/>
    <cellStyle name="7_Anafim_הערות_4.4._דיווחים נוספים_פירוט אגח תשואה מעל 10% _15" xfId="11308"/>
    <cellStyle name="7_Anafim_הערות_4.4._פירוט אגח תשואה מעל 10% " xfId="5883"/>
    <cellStyle name="7_Anafim_הערות_4.4._פירוט אגח תשואה מעל 10% _1" xfId="5884"/>
    <cellStyle name="7_Anafim_הערות_4.4._פירוט אגח תשואה מעל 10% _1_15" xfId="11310"/>
    <cellStyle name="7_Anafim_הערות_4.4._פירוט אגח תשואה מעל 10% _15" xfId="11309"/>
    <cellStyle name="7_Anafim_הערות_4.4._פירוט אגח תשואה מעל 10% _פירוט אגח תשואה מעל 10% " xfId="5885"/>
    <cellStyle name="7_Anafim_הערות_4.4._פירוט אגח תשואה מעל 10% _פירוט אגח תשואה מעל 10% _15" xfId="11311"/>
    <cellStyle name="7_Anafim_הערות_דיווחים נוספים" xfId="5886"/>
    <cellStyle name="7_Anafim_הערות_דיווחים נוספים_1" xfId="5887"/>
    <cellStyle name="7_Anafim_הערות_דיווחים נוספים_1_15" xfId="11313"/>
    <cellStyle name="7_Anafim_הערות_דיווחים נוספים_1_פירוט אגח תשואה מעל 10% " xfId="5888"/>
    <cellStyle name="7_Anafim_הערות_דיווחים נוספים_1_פירוט אגח תשואה מעל 10% _15" xfId="11314"/>
    <cellStyle name="7_Anafim_הערות_דיווחים נוספים_15" xfId="11312"/>
    <cellStyle name="7_Anafim_הערות_דיווחים נוספים_פירוט אגח תשואה מעל 10% " xfId="5889"/>
    <cellStyle name="7_Anafim_הערות_דיווחים נוספים_פירוט אגח תשואה מעל 10% _15" xfId="11315"/>
    <cellStyle name="7_Anafim_הערות_פירוט אגח תשואה מעל 10% " xfId="5890"/>
    <cellStyle name="7_Anafim_הערות_פירוט אגח תשואה מעל 10% _1" xfId="5891"/>
    <cellStyle name="7_Anafim_הערות_פירוט אגח תשואה מעל 10% _1_15" xfId="11317"/>
    <cellStyle name="7_Anafim_הערות_פירוט אגח תשואה מעל 10% _15" xfId="11316"/>
    <cellStyle name="7_Anafim_הערות_פירוט אגח תשואה מעל 10% _פירוט אגח תשואה מעל 10% " xfId="5892"/>
    <cellStyle name="7_Anafim_הערות_פירוט אגח תשואה מעל 10% _פירוט אגח תשואה מעל 10% _15" xfId="11318"/>
    <cellStyle name="7_Anafim_יתרת מסגרות אשראי לניצול " xfId="5893"/>
    <cellStyle name="7_Anafim_יתרת מסגרות אשראי לניצול  2" xfId="5894"/>
    <cellStyle name="7_Anafim_יתרת מסגרות אשראי לניצול  2_15" xfId="11320"/>
    <cellStyle name="7_Anafim_יתרת מסגרות אשראי לניצול  2_דיווחים נוספים" xfId="5895"/>
    <cellStyle name="7_Anafim_יתרת מסגרות אשראי לניצול  2_דיווחים נוספים_1" xfId="5896"/>
    <cellStyle name="7_Anafim_יתרת מסגרות אשראי לניצול  2_דיווחים נוספים_1_15" xfId="11322"/>
    <cellStyle name="7_Anafim_יתרת מסגרות אשראי לניצול  2_דיווחים נוספים_1_פירוט אגח תשואה מעל 10% " xfId="5897"/>
    <cellStyle name="7_Anafim_יתרת מסגרות אשראי לניצול  2_דיווחים נוספים_1_פירוט אגח תשואה מעל 10% _15" xfId="11323"/>
    <cellStyle name="7_Anafim_יתרת מסגרות אשראי לניצול  2_דיווחים נוספים_15" xfId="11321"/>
    <cellStyle name="7_Anafim_יתרת מסגרות אשראי לניצול  2_דיווחים נוספים_פירוט אגח תשואה מעל 10% " xfId="5898"/>
    <cellStyle name="7_Anafim_יתרת מסגרות אשראי לניצול  2_דיווחים נוספים_פירוט אגח תשואה מעל 10% _15" xfId="11324"/>
    <cellStyle name="7_Anafim_יתרת מסגרות אשראי לניצול  2_פירוט אגח תשואה מעל 10% " xfId="5899"/>
    <cellStyle name="7_Anafim_יתרת מסגרות אשראי לניצול  2_פירוט אגח תשואה מעל 10% _1" xfId="5900"/>
    <cellStyle name="7_Anafim_יתרת מסגרות אשראי לניצול  2_פירוט אגח תשואה מעל 10% _1_15" xfId="11326"/>
    <cellStyle name="7_Anafim_יתרת מסגרות אשראי לניצול  2_פירוט אגח תשואה מעל 10% _15" xfId="11325"/>
    <cellStyle name="7_Anafim_יתרת מסגרות אשראי לניצול  2_פירוט אגח תשואה מעל 10% _פירוט אגח תשואה מעל 10% " xfId="5901"/>
    <cellStyle name="7_Anafim_יתרת מסגרות אשראי לניצול  2_פירוט אגח תשואה מעל 10% _פירוט אגח תשואה מעל 10% _15" xfId="11327"/>
    <cellStyle name="7_Anafim_יתרת מסגרות אשראי לניצול _15" xfId="11319"/>
    <cellStyle name="7_Anafim_יתרת מסגרות אשראי לניצול _4.4." xfId="5902"/>
    <cellStyle name="7_Anafim_יתרת מסגרות אשראי לניצול _4.4. 2" xfId="5903"/>
    <cellStyle name="7_Anafim_יתרת מסגרות אשראי לניצול _4.4. 2_15" xfId="11329"/>
    <cellStyle name="7_Anafim_יתרת מסגרות אשראי לניצול _4.4. 2_דיווחים נוספים" xfId="5904"/>
    <cellStyle name="7_Anafim_יתרת מסגרות אשראי לניצול _4.4. 2_דיווחים נוספים_1" xfId="5905"/>
    <cellStyle name="7_Anafim_יתרת מסגרות אשראי לניצול _4.4. 2_דיווחים נוספים_1_15" xfId="11331"/>
    <cellStyle name="7_Anafim_יתרת מסגרות אשראי לניצול _4.4. 2_דיווחים נוספים_1_פירוט אגח תשואה מעל 10% " xfId="5906"/>
    <cellStyle name="7_Anafim_יתרת מסגרות אשראי לניצול _4.4. 2_דיווחים נוספים_1_פירוט אגח תשואה מעל 10% _15" xfId="11332"/>
    <cellStyle name="7_Anafim_יתרת מסגרות אשראי לניצול _4.4. 2_דיווחים נוספים_15" xfId="11330"/>
    <cellStyle name="7_Anafim_יתרת מסגרות אשראי לניצול _4.4. 2_דיווחים נוספים_פירוט אגח תשואה מעל 10% " xfId="5907"/>
    <cellStyle name="7_Anafim_יתרת מסגרות אשראי לניצול _4.4. 2_דיווחים נוספים_פירוט אגח תשואה מעל 10% _15" xfId="11333"/>
    <cellStyle name="7_Anafim_יתרת מסגרות אשראי לניצול _4.4. 2_פירוט אגח תשואה מעל 10% " xfId="5908"/>
    <cellStyle name="7_Anafim_יתרת מסגרות אשראי לניצול _4.4. 2_פירוט אגח תשואה מעל 10% _1" xfId="5909"/>
    <cellStyle name="7_Anafim_יתרת מסגרות אשראי לניצול _4.4. 2_פירוט אגח תשואה מעל 10% _1_15" xfId="11335"/>
    <cellStyle name="7_Anafim_יתרת מסגרות אשראי לניצול _4.4. 2_פירוט אגח תשואה מעל 10% _15" xfId="11334"/>
    <cellStyle name="7_Anafim_יתרת מסגרות אשראי לניצול _4.4. 2_פירוט אגח תשואה מעל 10% _פירוט אגח תשואה מעל 10% " xfId="5910"/>
    <cellStyle name="7_Anafim_יתרת מסגרות אשראי לניצול _4.4. 2_פירוט אגח תשואה מעל 10% _פירוט אגח תשואה מעל 10% _15" xfId="11336"/>
    <cellStyle name="7_Anafim_יתרת מסגרות אשראי לניצול _4.4._15" xfId="11328"/>
    <cellStyle name="7_Anafim_יתרת מסגרות אשראי לניצול _4.4._דיווחים נוספים" xfId="5911"/>
    <cellStyle name="7_Anafim_יתרת מסגרות אשראי לניצול _4.4._דיווחים נוספים_15" xfId="11337"/>
    <cellStyle name="7_Anafim_יתרת מסגרות אשראי לניצול _4.4._דיווחים נוספים_פירוט אגח תשואה מעל 10% " xfId="5912"/>
    <cellStyle name="7_Anafim_יתרת מסגרות אשראי לניצול _4.4._דיווחים נוספים_פירוט אגח תשואה מעל 10% _15" xfId="11338"/>
    <cellStyle name="7_Anafim_יתרת מסגרות אשראי לניצול _4.4._פירוט אגח תשואה מעל 10% " xfId="5913"/>
    <cellStyle name="7_Anafim_יתרת מסגרות אשראי לניצול _4.4._פירוט אגח תשואה מעל 10% _1" xfId="5914"/>
    <cellStyle name="7_Anafim_יתרת מסגרות אשראי לניצול _4.4._פירוט אגח תשואה מעל 10% _1_15" xfId="11340"/>
    <cellStyle name="7_Anafim_יתרת מסגרות אשראי לניצול _4.4._פירוט אגח תשואה מעל 10% _15" xfId="11339"/>
    <cellStyle name="7_Anafim_יתרת מסגרות אשראי לניצול _4.4._פירוט אגח תשואה מעל 10% _פירוט אגח תשואה מעל 10% " xfId="5915"/>
    <cellStyle name="7_Anafim_יתרת מסגרות אשראי לניצול _4.4._פירוט אגח תשואה מעל 10% _פירוט אגח תשואה מעל 10% _15" xfId="11341"/>
    <cellStyle name="7_Anafim_יתרת מסגרות אשראי לניצול _דיווחים נוספים" xfId="5916"/>
    <cellStyle name="7_Anafim_יתרת מסגרות אשראי לניצול _דיווחים נוספים_1" xfId="5917"/>
    <cellStyle name="7_Anafim_יתרת מסגרות אשראי לניצול _דיווחים נוספים_1_15" xfId="11343"/>
    <cellStyle name="7_Anafim_יתרת מסגרות אשראי לניצול _דיווחים נוספים_1_פירוט אגח תשואה מעל 10% " xfId="5918"/>
    <cellStyle name="7_Anafim_יתרת מסגרות אשראי לניצול _דיווחים נוספים_1_פירוט אגח תשואה מעל 10% _15" xfId="11344"/>
    <cellStyle name="7_Anafim_יתרת מסגרות אשראי לניצול _דיווחים נוספים_15" xfId="11342"/>
    <cellStyle name="7_Anafim_יתרת מסגרות אשראי לניצול _דיווחים נוספים_פירוט אגח תשואה מעל 10% " xfId="5919"/>
    <cellStyle name="7_Anafim_יתרת מסגרות אשראי לניצול _דיווחים נוספים_פירוט אגח תשואה מעל 10% _15" xfId="11345"/>
    <cellStyle name="7_Anafim_יתרת מסגרות אשראי לניצול _פירוט אגח תשואה מעל 10% " xfId="5920"/>
    <cellStyle name="7_Anafim_יתרת מסגרות אשראי לניצול _פירוט אגח תשואה מעל 10% _1" xfId="5921"/>
    <cellStyle name="7_Anafim_יתרת מסגרות אשראי לניצול _פירוט אגח תשואה מעל 10% _1_15" xfId="11347"/>
    <cellStyle name="7_Anafim_יתרת מסגרות אשראי לניצול _פירוט אגח תשואה מעל 10% _15" xfId="11346"/>
    <cellStyle name="7_Anafim_יתרת מסגרות אשראי לניצול _פירוט אגח תשואה מעל 10% _פירוט אגח תשואה מעל 10% " xfId="5922"/>
    <cellStyle name="7_Anafim_יתרת מסגרות אשראי לניצול _פירוט אגח תשואה מעל 10% _פירוט אגח תשואה מעל 10% _15" xfId="11348"/>
    <cellStyle name="7_Anafim_עסקאות שאושרו וטרם בוצעו  " xfId="5923"/>
    <cellStyle name="7_Anafim_עסקאות שאושרו וטרם בוצעו   2" xfId="5924"/>
    <cellStyle name="7_Anafim_עסקאות שאושרו וטרם בוצעו   2_15" xfId="11350"/>
    <cellStyle name="7_Anafim_עסקאות שאושרו וטרם בוצעו   2_דיווחים נוספים" xfId="5925"/>
    <cellStyle name="7_Anafim_עסקאות שאושרו וטרם בוצעו   2_דיווחים נוספים_1" xfId="5926"/>
    <cellStyle name="7_Anafim_עסקאות שאושרו וטרם בוצעו   2_דיווחים נוספים_1_15" xfId="11352"/>
    <cellStyle name="7_Anafim_עסקאות שאושרו וטרם בוצעו   2_דיווחים נוספים_1_פירוט אגח תשואה מעל 10% " xfId="5927"/>
    <cellStyle name="7_Anafim_עסקאות שאושרו וטרם בוצעו   2_דיווחים נוספים_1_פירוט אגח תשואה מעל 10% _15" xfId="11353"/>
    <cellStyle name="7_Anafim_עסקאות שאושרו וטרם בוצעו   2_דיווחים נוספים_15" xfId="11351"/>
    <cellStyle name="7_Anafim_עסקאות שאושרו וטרם בוצעו   2_דיווחים נוספים_פירוט אגח תשואה מעל 10% " xfId="5928"/>
    <cellStyle name="7_Anafim_עסקאות שאושרו וטרם בוצעו   2_דיווחים נוספים_פירוט אגח תשואה מעל 10% _15" xfId="11354"/>
    <cellStyle name="7_Anafim_עסקאות שאושרו וטרם בוצעו   2_פירוט אגח תשואה מעל 10% " xfId="5929"/>
    <cellStyle name="7_Anafim_עסקאות שאושרו וטרם בוצעו   2_פירוט אגח תשואה מעל 10% _1" xfId="5930"/>
    <cellStyle name="7_Anafim_עסקאות שאושרו וטרם בוצעו   2_פירוט אגח תשואה מעל 10% _1_15" xfId="11356"/>
    <cellStyle name="7_Anafim_עסקאות שאושרו וטרם בוצעו   2_פירוט אגח תשואה מעל 10% _15" xfId="11355"/>
    <cellStyle name="7_Anafim_עסקאות שאושרו וטרם בוצעו   2_פירוט אגח תשואה מעל 10% _פירוט אגח תשואה מעל 10% " xfId="5931"/>
    <cellStyle name="7_Anafim_עסקאות שאושרו וטרם בוצעו   2_פירוט אגח תשואה מעל 10% _פירוט אגח תשואה מעל 10% _15" xfId="11357"/>
    <cellStyle name="7_Anafim_עסקאות שאושרו וטרם בוצעו  _1" xfId="5932"/>
    <cellStyle name="7_Anafim_עסקאות שאושרו וטרם בוצעו  _1 2" xfId="5933"/>
    <cellStyle name="7_Anafim_עסקאות שאושרו וטרם בוצעו  _1 2_15" xfId="11359"/>
    <cellStyle name="7_Anafim_עסקאות שאושרו וטרם בוצעו  _1 2_דיווחים נוספים" xfId="5934"/>
    <cellStyle name="7_Anafim_עסקאות שאושרו וטרם בוצעו  _1 2_דיווחים נוספים_1" xfId="5935"/>
    <cellStyle name="7_Anafim_עסקאות שאושרו וטרם בוצעו  _1 2_דיווחים נוספים_1_15" xfId="11361"/>
    <cellStyle name="7_Anafim_עסקאות שאושרו וטרם בוצעו  _1 2_דיווחים נוספים_1_פירוט אגח תשואה מעל 10% " xfId="5936"/>
    <cellStyle name="7_Anafim_עסקאות שאושרו וטרם בוצעו  _1 2_דיווחים נוספים_1_פירוט אגח תשואה מעל 10% _15" xfId="11362"/>
    <cellStyle name="7_Anafim_עסקאות שאושרו וטרם בוצעו  _1 2_דיווחים נוספים_15" xfId="11360"/>
    <cellStyle name="7_Anafim_עסקאות שאושרו וטרם בוצעו  _1 2_דיווחים נוספים_פירוט אגח תשואה מעל 10% " xfId="5937"/>
    <cellStyle name="7_Anafim_עסקאות שאושרו וטרם בוצעו  _1 2_דיווחים נוספים_פירוט אגח תשואה מעל 10% _15" xfId="11363"/>
    <cellStyle name="7_Anafim_עסקאות שאושרו וטרם בוצעו  _1 2_פירוט אגח תשואה מעל 10% " xfId="5938"/>
    <cellStyle name="7_Anafim_עסקאות שאושרו וטרם בוצעו  _1 2_פירוט אגח תשואה מעל 10% _1" xfId="5939"/>
    <cellStyle name="7_Anafim_עסקאות שאושרו וטרם בוצעו  _1 2_פירוט אגח תשואה מעל 10% _1_15" xfId="11365"/>
    <cellStyle name="7_Anafim_עסקאות שאושרו וטרם בוצעו  _1 2_פירוט אגח תשואה מעל 10% _15" xfId="11364"/>
    <cellStyle name="7_Anafim_עסקאות שאושרו וטרם בוצעו  _1 2_פירוט אגח תשואה מעל 10% _פירוט אגח תשואה מעל 10% " xfId="5940"/>
    <cellStyle name="7_Anafim_עסקאות שאושרו וטרם בוצעו  _1 2_פירוט אגח תשואה מעל 10% _פירוט אגח תשואה מעל 10% _15" xfId="11366"/>
    <cellStyle name="7_Anafim_עסקאות שאושרו וטרם בוצעו  _1_15" xfId="11358"/>
    <cellStyle name="7_Anafim_עסקאות שאושרו וטרם בוצעו  _1_דיווחים נוספים" xfId="5941"/>
    <cellStyle name="7_Anafim_עסקאות שאושרו וטרם בוצעו  _1_דיווחים נוספים_15" xfId="11367"/>
    <cellStyle name="7_Anafim_עסקאות שאושרו וטרם בוצעו  _1_דיווחים נוספים_פירוט אגח תשואה מעל 10% " xfId="5942"/>
    <cellStyle name="7_Anafim_עסקאות שאושרו וטרם בוצעו  _1_דיווחים נוספים_פירוט אגח תשואה מעל 10% _15" xfId="11368"/>
    <cellStyle name="7_Anafim_עסקאות שאושרו וטרם בוצעו  _1_פירוט אגח תשואה מעל 10% " xfId="5943"/>
    <cellStyle name="7_Anafim_עסקאות שאושרו וטרם בוצעו  _1_פירוט אגח תשואה מעל 10% _1" xfId="5944"/>
    <cellStyle name="7_Anafim_עסקאות שאושרו וטרם בוצעו  _1_פירוט אגח תשואה מעל 10% _1_15" xfId="11370"/>
    <cellStyle name="7_Anafim_עסקאות שאושרו וטרם בוצעו  _1_פירוט אגח תשואה מעל 10% _15" xfId="11369"/>
    <cellStyle name="7_Anafim_עסקאות שאושרו וטרם בוצעו  _1_פירוט אגח תשואה מעל 10% _פירוט אגח תשואה מעל 10% " xfId="5945"/>
    <cellStyle name="7_Anafim_עסקאות שאושרו וטרם בוצעו  _1_פירוט אגח תשואה מעל 10% _פירוט אגח תשואה מעל 10% _15" xfId="11371"/>
    <cellStyle name="7_Anafim_עסקאות שאושרו וטרם בוצעו  _15" xfId="11349"/>
    <cellStyle name="7_Anafim_עסקאות שאושרו וטרם בוצעו  _4.4." xfId="5946"/>
    <cellStyle name="7_Anafim_עסקאות שאושרו וטרם בוצעו  _4.4. 2" xfId="5947"/>
    <cellStyle name="7_Anafim_עסקאות שאושרו וטרם בוצעו  _4.4. 2_15" xfId="11373"/>
    <cellStyle name="7_Anafim_עסקאות שאושרו וטרם בוצעו  _4.4. 2_דיווחים נוספים" xfId="5948"/>
    <cellStyle name="7_Anafim_עסקאות שאושרו וטרם בוצעו  _4.4. 2_דיווחים נוספים_1" xfId="5949"/>
    <cellStyle name="7_Anafim_עסקאות שאושרו וטרם בוצעו  _4.4. 2_דיווחים נוספים_1_15" xfId="11375"/>
    <cellStyle name="7_Anafim_עסקאות שאושרו וטרם בוצעו  _4.4. 2_דיווחים נוספים_1_פירוט אגח תשואה מעל 10% " xfId="5950"/>
    <cellStyle name="7_Anafim_עסקאות שאושרו וטרם בוצעו  _4.4. 2_דיווחים נוספים_1_פירוט אגח תשואה מעל 10% _15" xfId="11376"/>
    <cellStyle name="7_Anafim_עסקאות שאושרו וטרם בוצעו  _4.4. 2_דיווחים נוספים_15" xfId="11374"/>
    <cellStyle name="7_Anafim_עסקאות שאושרו וטרם בוצעו  _4.4. 2_דיווחים נוספים_פירוט אגח תשואה מעל 10% " xfId="5951"/>
    <cellStyle name="7_Anafim_עסקאות שאושרו וטרם בוצעו  _4.4. 2_דיווחים נוספים_פירוט אגח תשואה מעל 10% _15" xfId="11377"/>
    <cellStyle name="7_Anafim_עסקאות שאושרו וטרם בוצעו  _4.4. 2_פירוט אגח תשואה מעל 10% " xfId="5952"/>
    <cellStyle name="7_Anafim_עסקאות שאושרו וטרם בוצעו  _4.4. 2_פירוט אגח תשואה מעל 10% _1" xfId="5953"/>
    <cellStyle name="7_Anafim_עסקאות שאושרו וטרם בוצעו  _4.4. 2_פירוט אגח תשואה מעל 10% _1_15" xfId="11379"/>
    <cellStyle name="7_Anafim_עסקאות שאושרו וטרם בוצעו  _4.4. 2_פירוט אגח תשואה מעל 10% _15" xfId="11378"/>
    <cellStyle name="7_Anafim_עסקאות שאושרו וטרם בוצעו  _4.4. 2_פירוט אגח תשואה מעל 10% _פירוט אגח תשואה מעל 10% " xfId="5954"/>
    <cellStyle name="7_Anafim_עסקאות שאושרו וטרם בוצעו  _4.4. 2_פירוט אגח תשואה מעל 10% _פירוט אגח תשואה מעל 10% _15" xfId="11380"/>
    <cellStyle name="7_Anafim_עסקאות שאושרו וטרם בוצעו  _4.4._15" xfId="11372"/>
    <cellStyle name="7_Anafim_עסקאות שאושרו וטרם בוצעו  _4.4._דיווחים נוספים" xfId="5955"/>
    <cellStyle name="7_Anafim_עסקאות שאושרו וטרם בוצעו  _4.4._דיווחים נוספים_15" xfId="11381"/>
    <cellStyle name="7_Anafim_עסקאות שאושרו וטרם בוצעו  _4.4._דיווחים נוספים_פירוט אגח תשואה מעל 10% " xfId="5956"/>
    <cellStyle name="7_Anafim_עסקאות שאושרו וטרם בוצעו  _4.4._דיווחים נוספים_פירוט אגח תשואה מעל 10% _15" xfId="11382"/>
    <cellStyle name="7_Anafim_עסקאות שאושרו וטרם בוצעו  _4.4._פירוט אגח תשואה מעל 10% " xfId="5957"/>
    <cellStyle name="7_Anafim_עסקאות שאושרו וטרם בוצעו  _4.4._פירוט אגח תשואה מעל 10% _1" xfId="5958"/>
    <cellStyle name="7_Anafim_עסקאות שאושרו וטרם בוצעו  _4.4._פירוט אגח תשואה מעל 10% _1_15" xfId="11384"/>
    <cellStyle name="7_Anafim_עסקאות שאושרו וטרם בוצעו  _4.4._פירוט אגח תשואה מעל 10% _15" xfId="11383"/>
    <cellStyle name="7_Anafim_עסקאות שאושרו וטרם בוצעו  _4.4._פירוט אגח תשואה מעל 10% _פירוט אגח תשואה מעל 10% " xfId="5959"/>
    <cellStyle name="7_Anafim_עסקאות שאושרו וטרם בוצעו  _4.4._פירוט אגח תשואה מעל 10% _פירוט אגח תשואה מעל 10% _15" xfId="11385"/>
    <cellStyle name="7_Anafim_עסקאות שאושרו וטרם בוצעו  _דיווחים נוספים" xfId="5960"/>
    <cellStyle name="7_Anafim_עסקאות שאושרו וטרם בוצעו  _דיווחים נוספים_1" xfId="5961"/>
    <cellStyle name="7_Anafim_עסקאות שאושרו וטרם בוצעו  _דיווחים נוספים_1_15" xfId="11387"/>
    <cellStyle name="7_Anafim_עסקאות שאושרו וטרם בוצעו  _דיווחים נוספים_1_פירוט אגח תשואה מעל 10% " xfId="5962"/>
    <cellStyle name="7_Anafim_עסקאות שאושרו וטרם בוצעו  _דיווחים נוספים_1_פירוט אגח תשואה מעל 10% _15" xfId="11388"/>
    <cellStyle name="7_Anafim_עסקאות שאושרו וטרם בוצעו  _דיווחים נוספים_15" xfId="11386"/>
    <cellStyle name="7_Anafim_עסקאות שאושרו וטרם בוצעו  _דיווחים נוספים_פירוט אגח תשואה מעל 10% " xfId="5963"/>
    <cellStyle name="7_Anafim_עסקאות שאושרו וטרם בוצעו  _דיווחים נוספים_פירוט אגח תשואה מעל 10% _15" xfId="11389"/>
    <cellStyle name="7_Anafim_עסקאות שאושרו וטרם בוצעו  _פירוט אגח תשואה מעל 10% " xfId="5964"/>
    <cellStyle name="7_Anafim_עסקאות שאושרו וטרם בוצעו  _פירוט אגח תשואה מעל 10% _1" xfId="5965"/>
    <cellStyle name="7_Anafim_עסקאות שאושרו וטרם בוצעו  _פירוט אגח תשואה מעל 10% _1_15" xfId="11391"/>
    <cellStyle name="7_Anafim_עסקאות שאושרו וטרם בוצעו  _פירוט אגח תשואה מעל 10% _15" xfId="11390"/>
    <cellStyle name="7_Anafim_עסקאות שאושרו וטרם בוצעו  _פירוט אגח תשואה מעל 10% _פירוט אגח תשואה מעל 10% " xfId="5966"/>
    <cellStyle name="7_Anafim_עסקאות שאושרו וטרם בוצעו  _פירוט אגח תשואה מעל 10% _פירוט אגח תשואה מעל 10% _15" xfId="11392"/>
    <cellStyle name="7_Anafim_פירוט אגח תשואה מעל 10% " xfId="5967"/>
    <cellStyle name="7_Anafim_פירוט אגח תשואה מעל 10%  2" xfId="5968"/>
    <cellStyle name="7_Anafim_פירוט אגח תשואה מעל 10%  2_15" xfId="11394"/>
    <cellStyle name="7_Anafim_פירוט אגח תשואה מעל 10%  2_דיווחים נוספים" xfId="5969"/>
    <cellStyle name="7_Anafim_פירוט אגח תשואה מעל 10%  2_דיווחים נוספים_1" xfId="5970"/>
    <cellStyle name="7_Anafim_פירוט אגח תשואה מעל 10%  2_דיווחים נוספים_1_15" xfId="11396"/>
    <cellStyle name="7_Anafim_פירוט אגח תשואה מעל 10%  2_דיווחים נוספים_1_פירוט אגח תשואה מעל 10% " xfId="5971"/>
    <cellStyle name="7_Anafim_פירוט אגח תשואה מעל 10%  2_דיווחים נוספים_1_פירוט אגח תשואה מעל 10% _15" xfId="11397"/>
    <cellStyle name="7_Anafim_פירוט אגח תשואה מעל 10%  2_דיווחים נוספים_15" xfId="11395"/>
    <cellStyle name="7_Anafim_פירוט אגח תשואה מעל 10%  2_דיווחים נוספים_פירוט אגח תשואה מעל 10% " xfId="5972"/>
    <cellStyle name="7_Anafim_פירוט אגח תשואה מעל 10%  2_דיווחים נוספים_פירוט אגח תשואה מעל 10% _15" xfId="11398"/>
    <cellStyle name="7_Anafim_פירוט אגח תשואה מעל 10%  2_פירוט אגח תשואה מעל 10% " xfId="5973"/>
    <cellStyle name="7_Anafim_פירוט אגח תשואה מעל 10%  2_פירוט אגח תשואה מעל 10% _1" xfId="5974"/>
    <cellStyle name="7_Anafim_פירוט אגח תשואה מעל 10%  2_פירוט אגח תשואה מעל 10% _1_15" xfId="11400"/>
    <cellStyle name="7_Anafim_פירוט אגח תשואה מעל 10%  2_פירוט אגח תשואה מעל 10% _15" xfId="11399"/>
    <cellStyle name="7_Anafim_פירוט אגח תשואה מעל 10%  2_פירוט אגח תשואה מעל 10% _פירוט אגח תשואה מעל 10% " xfId="5975"/>
    <cellStyle name="7_Anafim_פירוט אגח תשואה מעל 10%  2_פירוט אגח תשואה מעל 10% _פירוט אגח תשואה מעל 10% _15" xfId="11401"/>
    <cellStyle name="7_Anafim_פירוט אגח תשואה מעל 10% _1" xfId="5976"/>
    <cellStyle name="7_Anafim_פירוט אגח תשואה מעל 10% _1_15" xfId="11402"/>
    <cellStyle name="7_Anafim_פירוט אגח תשואה מעל 10% _1_פירוט אגח תשואה מעל 10% " xfId="5977"/>
    <cellStyle name="7_Anafim_פירוט אגח תשואה מעל 10% _1_פירוט אגח תשואה מעל 10% _15" xfId="11403"/>
    <cellStyle name="7_Anafim_פירוט אגח תשואה מעל 10% _15" xfId="11393"/>
    <cellStyle name="7_Anafim_פירוט אגח תשואה מעל 10% _2" xfId="5978"/>
    <cellStyle name="7_Anafim_פירוט אגח תשואה מעל 10% _2_15" xfId="11404"/>
    <cellStyle name="7_Anafim_פירוט אגח תשואה מעל 10% _4.4." xfId="5979"/>
    <cellStyle name="7_Anafim_פירוט אגח תשואה מעל 10% _4.4. 2" xfId="5980"/>
    <cellStyle name="7_Anafim_פירוט אגח תשואה מעל 10% _4.4. 2_15" xfId="11406"/>
    <cellStyle name="7_Anafim_פירוט אגח תשואה מעל 10% _4.4. 2_דיווחים נוספים" xfId="5981"/>
    <cellStyle name="7_Anafim_פירוט אגח תשואה מעל 10% _4.4. 2_דיווחים נוספים_1" xfId="5982"/>
    <cellStyle name="7_Anafim_פירוט אגח תשואה מעל 10% _4.4. 2_דיווחים נוספים_1_15" xfId="11408"/>
    <cellStyle name="7_Anafim_פירוט אגח תשואה מעל 10% _4.4. 2_דיווחים נוספים_1_פירוט אגח תשואה מעל 10% " xfId="5983"/>
    <cellStyle name="7_Anafim_פירוט אגח תשואה מעל 10% _4.4. 2_דיווחים נוספים_1_פירוט אגח תשואה מעל 10% _15" xfId="11409"/>
    <cellStyle name="7_Anafim_פירוט אגח תשואה מעל 10% _4.4. 2_דיווחים נוספים_15" xfId="11407"/>
    <cellStyle name="7_Anafim_פירוט אגח תשואה מעל 10% _4.4. 2_דיווחים נוספים_פירוט אגח תשואה מעל 10% " xfId="5984"/>
    <cellStyle name="7_Anafim_פירוט אגח תשואה מעל 10% _4.4. 2_דיווחים נוספים_פירוט אגח תשואה מעל 10% _15" xfId="11410"/>
    <cellStyle name="7_Anafim_פירוט אגח תשואה מעל 10% _4.4. 2_פירוט אגח תשואה מעל 10% " xfId="5985"/>
    <cellStyle name="7_Anafim_פירוט אגח תשואה מעל 10% _4.4. 2_פירוט אגח תשואה מעל 10% _1" xfId="5986"/>
    <cellStyle name="7_Anafim_פירוט אגח תשואה מעל 10% _4.4. 2_פירוט אגח תשואה מעל 10% _1_15" xfId="11412"/>
    <cellStyle name="7_Anafim_פירוט אגח תשואה מעל 10% _4.4. 2_פירוט אגח תשואה מעל 10% _15" xfId="11411"/>
    <cellStyle name="7_Anafim_פירוט אגח תשואה מעל 10% _4.4. 2_פירוט אגח תשואה מעל 10% _פירוט אגח תשואה מעל 10% " xfId="5987"/>
    <cellStyle name="7_Anafim_פירוט אגח תשואה מעל 10% _4.4. 2_פירוט אגח תשואה מעל 10% _פירוט אגח תשואה מעל 10% _15" xfId="11413"/>
    <cellStyle name="7_Anafim_פירוט אגח תשואה מעל 10% _4.4._15" xfId="11405"/>
    <cellStyle name="7_Anafim_פירוט אגח תשואה מעל 10% _4.4._דיווחים נוספים" xfId="5988"/>
    <cellStyle name="7_Anafim_פירוט אגח תשואה מעל 10% _4.4._דיווחים נוספים_15" xfId="11414"/>
    <cellStyle name="7_Anafim_פירוט אגח תשואה מעל 10% _4.4._דיווחים נוספים_פירוט אגח תשואה מעל 10% " xfId="5989"/>
    <cellStyle name="7_Anafim_פירוט אגח תשואה מעל 10% _4.4._דיווחים נוספים_פירוט אגח תשואה מעל 10% _15" xfId="11415"/>
    <cellStyle name="7_Anafim_פירוט אגח תשואה מעל 10% _4.4._פירוט אגח תשואה מעל 10% " xfId="5990"/>
    <cellStyle name="7_Anafim_פירוט אגח תשואה מעל 10% _4.4._פירוט אגח תשואה מעל 10% _1" xfId="5991"/>
    <cellStyle name="7_Anafim_פירוט אגח תשואה מעל 10% _4.4._פירוט אגח תשואה מעל 10% _1_15" xfId="11417"/>
    <cellStyle name="7_Anafim_פירוט אגח תשואה מעל 10% _4.4._פירוט אגח תשואה מעל 10% _15" xfId="11416"/>
    <cellStyle name="7_Anafim_פירוט אגח תשואה מעל 10% _4.4._פירוט אגח תשואה מעל 10% _פירוט אגח תשואה מעל 10% " xfId="5992"/>
    <cellStyle name="7_Anafim_פירוט אגח תשואה מעל 10% _4.4._פירוט אגח תשואה מעל 10% _פירוט אגח תשואה מעל 10% _15" xfId="11418"/>
    <cellStyle name="7_Anafim_פירוט אגח תשואה מעל 10% _דיווחים נוספים" xfId="5993"/>
    <cellStyle name="7_Anafim_פירוט אגח תשואה מעל 10% _דיווחים נוספים_1" xfId="5994"/>
    <cellStyle name="7_Anafim_פירוט אגח תשואה מעל 10% _דיווחים נוספים_1_15" xfId="11420"/>
    <cellStyle name="7_Anafim_פירוט אגח תשואה מעל 10% _דיווחים נוספים_1_פירוט אגח תשואה מעל 10% " xfId="5995"/>
    <cellStyle name="7_Anafim_פירוט אגח תשואה מעל 10% _דיווחים נוספים_1_פירוט אגח תשואה מעל 10% _15" xfId="11421"/>
    <cellStyle name="7_Anafim_פירוט אגח תשואה מעל 10% _דיווחים נוספים_15" xfId="11419"/>
    <cellStyle name="7_Anafim_פירוט אגח תשואה מעל 10% _דיווחים נוספים_פירוט אגח תשואה מעל 10% " xfId="5996"/>
    <cellStyle name="7_Anafim_פירוט אגח תשואה מעל 10% _דיווחים נוספים_פירוט אגח תשואה מעל 10% _15" xfId="11422"/>
    <cellStyle name="7_Anafim_פירוט אגח תשואה מעל 10% _פירוט אגח תשואה מעל 10% " xfId="5997"/>
    <cellStyle name="7_Anafim_פירוט אגח תשואה מעל 10% _פירוט אגח תשואה מעל 10% _1" xfId="5998"/>
    <cellStyle name="7_Anafim_פירוט אגח תשואה מעל 10% _פירוט אגח תשואה מעל 10% _1_15" xfId="11424"/>
    <cellStyle name="7_Anafim_פירוט אגח תשואה מעל 10% _פירוט אגח תשואה מעל 10% _15" xfId="11423"/>
    <cellStyle name="7_Anafim_פירוט אגח תשואה מעל 10% _פירוט אגח תשואה מעל 10% _פירוט אגח תשואה מעל 10% " xfId="5999"/>
    <cellStyle name="7_Anafim_פירוט אגח תשואה מעל 10% _פירוט אגח תשואה מעל 10% _פירוט אגח תשואה מעל 10% _15" xfId="11425"/>
    <cellStyle name="7_אחזקות בעלי ענין -DATA - ערכים" xfId="14721"/>
    <cellStyle name="7_דיווחים נוספים" xfId="6000"/>
    <cellStyle name="7_דיווחים נוספים 2" xfId="6001"/>
    <cellStyle name="7_דיווחים נוספים 2_15" xfId="11427"/>
    <cellStyle name="7_דיווחים נוספים 2_דיווחים נוספים" xfId="6002"/>
    <cellStyle name="7_דיווחים נוספים 2_דיווחים נוספים_1" xfId="6003"/>
    <cellStyle name="7_דיווחים נוספים 2_דיווחים נוספים_1_15" xfId="11429"/>
    <cellStyle name="7_דיווחים נוספים 2_דיווחים נוספים_1_פירוט אגח תשואה מעל 10% " xfId="6004"/>
    <cellStyle name="7_דיווחים נוספים 2_דיווחים נוספים_1_פירוט אגח תשואה מעל 10% _15" xfId="11430"/>
    <cellStyle name="7_דיווחים נוספים 2_דיווחים נוספים_15" xfId="11428"/>
    <cellStyle name="7_דיווחים נוספים 2_דיווחים נוספים_פירוט אגח תשואה מעל 10% " xfId="6005"/>
    <cellStyle name="7_דיווחים נוספים 2_דיווחים נוספים_פירוט אגח תשואה מעל 10% _15" xfId="11431"/>
    <cellStyle name="7_דיווחים נוספים 2_פירוט אגח תשואה מעל 10% " xfId="6006"/>
    <cellStyle name="7_דיווחים נוספים 2_פירוט אגח תשואה מעל 10% _1" xfId="6007"/>
    <cellStyle name="7_דיווחים נוספים 2_פירוט אגח תשואה מעל 10% _1_15" xfId="11433"/>
    <cellStyle name="7_דיווחים נוספים 2_פירוט אגח תשואה מעל 10% _15" xfId="11432"/>
    <cellStyle name="7_דיווחים נוספים 2_פירוט אגח תשואה מעל 10% _פירוט אגח תשואה מעל 10% " xfId="6008"/>
    <cellStyle name="7_דיווחים נוספים 2_פירוט אגח תשואה מעל 10% _פירוט אגח תשואה מעל 10% _15" xfId="11434"/>
    <cellStyle name="7_דיווחים נוספים_1" xfId="6009"/>
    <cellStyle name="7_דיווחים נוספים_1 2" xfId="6010"/>
    <cellStyle name="7_דיווחים נוספים_1 2_15" xfId="11436"/>
    <cellStyle name="7_דיווחים נוספים_1 2_דיווחים נוספים" xfId="6011"/>
    <cellStyle name="7_דיווחים נוספים_1 2_דיווחים נוספים_1" xfId="6012"/>
    <cellStyle name="7_דיווחים נוספים_1 2_דיווחים נוספים_1_15" xfId="11438"/>
    <cellStyle name="7_דיווחים נוספים_1 2_דיווחים נוספים_1_פירוט אגח תשואה מעל 10% " xfId="6013"/>
    <cellStyle name="7_דיווחים נוספים_1 2_דיווחים נוספים_1_פירוט אגח תשואה מעל 10% _15" xfId="11439"/>
    <cellStyle name="7_דיווחים נוספים_1 2_דיווחים נוספים_15" xfId="11437"/>
    <cellStyle name="7_דיווחים נוספים_1 2_דיווחים נוספים_פירוט אגח תשואה מעל 10% " xfId="6014"/>
    <cellStyle name="7_דיווחים נוספים_1 2_דיווחים נוספים_פירוט אגח תשואה מעל 10% _15" xfId="11440"/>
    <cellStyle name="7_דיווחים נוספים_1 2_פירוט אגח תשואה מעל 10% " xfId="6015"/>
    <cellStyle name="7_דיווחים נוספים_1 2_פירוט אגח תשואה מעל 10% _1" xfId="6016"/>
    <cellStyle name="7_דיווחים נוספים_1 2_פירוט אגח תשואה מעל 10% _1_15" xfId="11442"/>
    <cellStyle name="7_דיווחים נוספים_1 2_פירוט אגח תשואה מעל 10% _15" xfId="11441"/>
    <cellStyle name="7_דיווחים נוספים_1 2_פירוט אגח תשואה מעל 10% _פירוט אגח תשואה מעל 10% " xfId="6017"/>
    <cellStyle name="7_דיווחים נוספים_1 2_פירוט אגח תשואה מעל 10% _פירוט אגח תשואה מעל 10% _15" xfId="11443"/>
    <cellStyle name="7_דיווחים נוספים_1_15" xfId="11435"/>
    <cellStyle name="7_דיווחים נוספים_1_4.4." xfId="6018"/>
    <cellStyle name="7_דיווחים נוספים_1_4.4. 2" xfId="6019"/>
    <cellStyle name="7_דיווחים נוספים_1_4.4. 2_15" xfId="11445"/>
    <cellStyle name="7_דיווחים נוספים_1_4.4. 2_דיווחים נוספים" xfId="6020"/>
    <cellStyle name="7_דיווחים נוספים_1_4.4. 2_דיווחים נוספים_1" xfId="6021"/>
    <cellStyle name="7_דיווחים נוספים_1_4.4. 2_דיווחים נוספים_1_15" xfId="11447"/>
    <cellStyle name="7_דיווחים נוספים_1_4.4. 2_דיווחים נוספים_1_פירוט אגח תשואה מעל 10% " xfId="6022"/>
    <cellStyle name="7_דיווחים נוספים_1_4.4. 2_דיווחים נוספים_1_פירוט אגח תשואה מעל 10% _15" xfId="11448"/>
    <cellStyle name="7_דיווחים נוספים_1_4.4. 2_דיווחים נוספים_15" xfId="11446"/>
    <cellStyle name="7_דיווחים נוספים_1_4.4. 2_דיווחים נוספים_פירוט אגח תשואה מעל 10% " xfId="6023"/>
    <cellStyle name="7_דיווחים נוספים_1_4.4. 2_דיווחים נוספים_פירוט אגח תשואה מעל 10% _15" xfId="11449"/>
    <cellStyle name="7_דיווחים נוספים_1_4.4. 2_פירוט אגח תשואה מעל 10% " xfId="6024"/>
    <cellStyle name="7_דיווחים נוספים_1_4.4. 2_פירוט אגח תשואה מעל 10% _1" xfId="6025"/>
    <cellStyle name="7_דיווחים נוספים_1_4.4. 2_פירוט אגח תשואה מעל 10% _1_15" xfId="11451"/>
    <cellStyle name="7_דיווחים נוספים_1_4.4. 2_פירוט אגח תשואה מעל 10% _15" xfId="11450"/>
    <cellStyle name="7_דיווחים נוספים_1_4.4. 2_פירוט אגח תשואה מעל 10% _פירוט אגח תשואה מעל 10% " xfId="6026"/>
    <cellStyle name="7_דיווחים נוספים_1_4.4. 2_פירוט אגח תשואה מעל 10% _פירוט אגח תשואה מעל 10% _15" xfId="11452"/>
    <cellStyle name="7_דיווחים נוספים_1_4.4._15" xfId="11444"/>
    <cellStyle name="7_דיווחים נוספים_1_4.4._דיווחים נוספים" xfId="6027"/>
    <cellStyle name="7_דיווחים נוספים_1_4.4._דיווחים נוספים_15" xfId="11453"/>
    <cellStyle name="7_דיווחים נוספים_1_4.4._דיווחים נוספים_פירוט אגח תשואה מעל 10% " xfId="6028"/>
    <cellStyle name="7_דיווחים נוספים_1_4.4._דיווחים נוספים_פירוט אגח תשואה מעל 10% _15" xfId="11454"/>
    <cellStyle name="7_דיווחים נוספים_1_4.4._פירוט אגח תשואה מעל 10% " xfId="6029"/>
    <cellStyle name="7_דיווחים נוספים_1_4.4._פירוט אגח תשואה מעל 10% _1" xfId="6030"/>
    <cellStyle name="7_דיווחים נוספים_1_4.4._פירוט אגח תשואה מעל 10% _1_15" xfId="11456"/>
    <cellStyle name="7_דיווחים נוספים_1_4.4._פירוט אגח תשואה מעל 10% _15" xfId="11455"/>
    <cellStyle name="7_דיווחים נוספים_1_4.4._פירוט אגח תשואה מעל 10% _פירוט אגח תשואה מעל 10% " xfId="6031"/>
    <cellStyle name="7_דיווחים נוספים_1_4.4._פירוט אגח תשואה מעל 10% _פירוט אגח תשואה מעל 10% _15" xfId="11457"/>
    <cellStyle name="7_דיווחים נוספים_1_דיווחים נוספים" xfId="6032"/>
    <cellStyle name="7_דיווחים נוספים_1_דיווחים נוספים 2" xfId="6033"/>
    <cellStyle name="7_דיווחים נוספים_1_דיווחים נוספים 2_15" xfId="11459"/>
    <cellStyle name="7_דיווחים נוספים_1_דיווחים נוספים 2_דיווחים נוספים" xfId="6034"/>
    <cellStyle name="7_דיווחים נוספים_1_דיווחים נוספים 2_דיווחים נוספים_1" xfId="6035"/>
    <cellStyle name="7_דיווחים נוספים_1_דיווחים נוספים 2_דיווחים נוספים_1_15" xfId="11461"/>
    <cellStyle name="7_דיווחים נוספים_1_דיווחים נוספים 2_דיווחים נוספים_1_פירוט אגח תשואה מעל 10% " xfId="6036"/>
    <cellStyle name="7_דיווחים נוספים_1_דיווחים נוספים 2_דיווחים נוספים_1_פירוט אגח תשואה מעל 10% _15" xfId="11462"/>
    <cellStyle name="7_דיווחים נוספים_1_דיווחים נוספים 2_דיווחים נוספים_15" xfId="11460"/>
    <cellStyle name="7_דיווחים נוספים_1_דיווחים נוספים 2_דיווחים נוספים_פירוט אגח תשואה מעל 10% " xfId="6037"/>
    <cellStyle name="7_דיווחים נוספים_1_דיווחים נוספים 2_דיווחים נוספים_פירוט אגח תשואה מעל 10% _15" xfId="11463"/>
    <cellStyle name="7_דיווחים נוספים_1_דיווחים נוספים 2_פירוט אגח תשואה מעל 10% " xfId="6038"/>
    <cellStyle name="7_דיווחים נוספים_1_דיווחים נוספים 2_פירוט אגח תשואה מעל 10% _1" xfId="6039"/>
    <cellStyle name="7_דיווחים נוספים_1_דיווחים נוספים 2_פירוט אגח תשואה מעל 10% _1_15" xfId="11465"/>
    <cellStyle name="7_דיווחים נוספים_1_דיווחים נוספים 2_פירוט אגח תשואה מעל 10% _15" xfId="11464"/>
    <cellStyle name="7_דיווחים נוספים_1_דיווחים נוספים 2_פירוט אגח תשואה מעל 10% _פירוט אגח תשואה מעל 10% " xfId="6040"/>
    <cellStyle name="7_דיווחים נוספים_1_דיווחים נוספים 2_פירוט אגח תשואה מעל 10% _פירוט אגח תשואה מעל 10% _15" xfId="11466"/>
    <cellStyle name="7_דיווחים נוספים_1_דיווחים נוספים_1" xfId="6041"/>
    <cellStyle name="7_דיווחים נוספים_1_דיווחים נוספים_1_15" xfId="11467"/>
    <cellStyle name="7_דיווחים נוספים_1_דיווחים נוספים_1_פירוט אגח תשואה מעל 10% " xfId="6042"/>
    <cellStyle name="7_דיווחים נוספים_1_דיווחים נוספים_1_פירוט אגח תשואה מעל 10% _15" xfId="11468"/>
    <cellStyle name="7_דיווחים נוספים_1_דיווחים נוספים_15" xfId="11458"/>
    <cellStyle name="7_דיווחים נוספים_1_דיווחים נוספים_4.4." xfId="6043"/>
    <cellStyle name="7_דיווחים נוספים_1_דיווחים נוספים_4.4. 2" xfId="6044"/>
    <cellStyle name="7_דיווחים נוספים_1_דיווחים נוספים_4.4. 2_15" xfId="11470"/>
    <cellStyle name="7_דיווחים נוספים_1_דיווחים נוספים_4.4. 2_דיווחים נוספים" xfId="6045"/>
    <cellStyle name="7_דיווחים נוספים_1_דיווחים נוספים_4.4. 2_דיווחים נוספים_1" xfId="6046"/>
    <cellStyle name="7_דיווחים נוספים_1_דיווחים נוספים_4.4. 2_דיווחים נוספים_1_15" xfId="11472"/>
    <cellStyle name="7_דיווחים נוספים_1_דיווחים נוספים_4.4. 2_דיווחים נוספים_1_פירוט אגח תשואה מעל 10% " xfId="6047"/>
    <cellStyle name="7_דיווחים נוספים_1_דיווחים נוספים_4.4. 2_דיווחים נוספים_1_פירוט אגח תשואה מעל 10% _15" xfId="11473"/>
    <cellStyle name="7_דיווחים נוספים_1_דיווחים נוספים_4.4. 2_דיווחים נוספים_15" xfId="11471"/>
    <cellStyle name="7_דיווחים נוספים_1_דיווחים נוספים_4.4. 2_דיווחים נוספים_פירוט אגח תשואה מעל 10% " xfId="6048"/>
    <cellStyle name="7_דיווחים נוספים_1_דיווחים נוספים_4.4. 2_דיווחים נוספים_פירוט אגח תשואה מעל 10% _15" xfId="11474"/>
    <cellStyle name="7_דיווחים נוספים_1_דיווחים נוספים_4.4. 2_פירוט אגח תשואה מעל 10% " xfId="6049"/>
    <cellStyle name="7_דיווחים נוספים_1_דיווחים נוספים_4.4. 2_פירוט אגח תשואה מעל 10% _1" xfId="6050"/>
    <cellStyle name="7_דיווחים נוספים_1_דיווחים נוספים_4.4. 2_פירוט אגח תשואה מעל 10% _1_15" xfId="11476"/>
    <cellStyle name="7_דיווחים נוספים_1_דיווחים נוספים_4.4. 2_פירוט אגח תשואה מעל 10% _15" xfId="11475"/>
    <cellStyle name="7_דיווחים נוספים_1_דיווחים נוספים_4.4. 2_פירוט אגח תשואה מעל 10% _פירוט אגח תשואה מעל 10% " xfId="6051"/>
    <cellStyle name="7_דיווחים נוספים_1_דיווחים נוספים_4.4. 2_פירוט אגח תשואה מעל 10% _פירוט אגח תשואה מעל 10% _15" xfId="11477"/>
    <cellStyle name="7_דיווחים נוספים_1_דיווחים נוספים_4.4._15" xfId="11469"/>
    <cellStyle name="7_דיווחים נוספים_1_דיווחים נוספים_4.4._דיווחים נוספים" xfId="6052"/>
    <cellStyle name="7_דיווחים נוספים_1_דיווחים נוספים_4.4._דיווחים נוספים_15" xfId="11478"/>
    <cellStyle name="7_דיווחים נוספים_1_דיווחים נוספים_4.4._דיווחים נוספים_פירוט אגח תשואה מעל 10% " xfId="6053"/>
    <cellStyle name="7_דיווחים נוספים_1_דיווחים נוספים_4.4._דיווחים נוספים_פירוט אגח תשואה מעל 10% _15" xfId="11479"/>
    <cellStyle name="7_דיווחים נוספים_1_דיווחים נוספים_4.4._פירוט אגח תשואה מעל 10% " xfId="6054"/>
    <cellStyle name="7_דיווחים נוספים_1_דיווחים נוספים_4.4._פירוט אגח תשואה מעל 10% _1" xfId="6055"/>
    <cellStyle name="7_דיווחים נוספים_1_דיווחים נוספים_4.4._פירוט אגח תשואה מעל 10% _1_15" xfId="11481"/>
    <cellStyle name="7_דיווחים נוספים_1_דיווחים נוספים_4.4._פירוט אגח תשואה מעל 10% _15" xfId="11480"/>
    <cellStyle name="7_דיווחים נוספים_1_דיווחים נוספים_4.4._פירוט אגח תשואה מעל 10% _פירוט אגח תשואה מעל 10% " xfId="6056"/>
    <cellStyle name="7_דיווחים נוספים_1_דיווחים נוספים_4.4._פירוט אגח תשואה מעל 10% _פירוט אגח תשואה מעל 10% _15" xfId="11482"/>
    <cellStyle name="7_דיווחים נוספים_1_דיווחים נוספים_דיווחים נוספים" xfId="6057"/>
    <cellStyle name="7_דיווחים נוספים_1_דיווחים נוספים_דיווחים נוספים_15" xfId="11483"/>
    <cellStyle name="7_דיווחים נוספים_1_דיווחים נוספים_דיווחים נוספים_פירוט אגח תשואה מעל 10% " xfId="6058"/>
    <cellStyle name="7_דיווחים נוספים_1_דיווחים נוספים_דיווחים נוספים_פירוט אגח תשואה מעל 10% _15" xfId="11484"/>
    <cellStyle name="7_דיווחים נוספים_1_דיווחים נוספים_פירוט אגח תשואה מעל 10% " xfId="6059"/>
    <cellStyle name="7_דיווחים נוספים_1_דיווחים נוספים_פירוט אגח תשואה מעל 10% _1" xfId="6060"/>
    <cellStyle name="7_דיווחים נוספים_1_דיווחים נוספים_פירוט אגח תשואה מעל 10% _1_15" xfId="11486"/>
    <cellStyle name="7_דיווחים נוספים_1_דיווחים נוספים_פירוט אגח תשואה מעל 10% _15" xfId="11485"/>
    <cellStyle name="7_דיווחים נוספים_1_דיווחים נוספים_פירוט אגח תשואה מעל 10% _פירוט אגח תשואה מעל 10% " xfId="6061"/>
    <cellStyle name="7_דיווחים נוספים_1_דיווחים נוספים_פירוט אגח תשואה מעל 10% _פירוט אגח תשואה מעל 10% _15" xfId="11487"/>
    <cellStyle name="7_דיווחים נוספים_1_פירוט אגח תשואה מעל 10% " xfId="6062"/>
    <cellStyle name="7_דיווחים נוספים_1_פירוט אגח תשואה מעל 10% _1" xfId="6063"/>
    <cellStyle name="7_דיווחים נוספים_1_פירוט אגח תשואה מעל 10% _1_15" xfId="11489"/>
    <cellStyle name="7_דיווחים נוספים_1_פירוט אגח תשואה מעל 10% _15" xfId="11488"/>
    <cellStyle name="7_דיווחים נוספים_1_פירוט אגח תשואה מעל 10% _פירוט אגח תשואה מעל 10% " xfId="6064"/>
    <cellStyle name="7_דיווחים נוספים_1_פירוט אגח תשואה מעל 10% _פירוט אגח תשואה מעל 10% _15" xfId="11490"/>
    <cellStyle name="7_דיווחים נוספים_15" xfId="11426"/>
    <cellStyle name="7_דיווחים נוספים_2" xfId="6065"/>
    <cellStyle name="7_דיווחים נוספים_2 2" xfId="6066"/>
    <cellStyle name="7_דיווחים נוספים_2 2_15" xfId="11492"/>
    <cellStyle name="7_דיווחים נוספים_2 2_דיווחים נוספים" xfId="6067"/>
    <cellStyle name="7_דיווחים נוספים_2 2_דיווחים נוספים_1" xfId="6068"/>
    <cellStyle name="7_דיווחים נוספים_2 2_דיווחים נוספים_1_15" xfId="11494"/>
    <cellStyle name="7_דיווחים נוספים_2 2_דיווחים נוספים_1_פירוט אגח תשואה מעל 10% " xfId="6069"/>
    <cellStyle name="7_דיווחים נוספים_2 2_דיווחים נוספים_1_פירוט אגח תשואה מעל 10% _15" xfId="11495"/>
    <cellStyle name="7_דיווחים נוספים_2 2_דיווחים נוספים_15" xfId="11493"/>
    <cellStyle name="7_דיווחים נוספים_2 2_דיווחים נוספים_פירוט אגח תשואה מעל 10% " xfId="6070"/>
    <cellStyle name="7_דיווחים נוספים_2 2_דיווחים נוספים_פירוט אגח תשואה מעל 10% _15" xfId="11496"/>
    <cellStyle name="7_דיווחים נוספים_2 2_פירוט אגח תשואה מעל 10% " xfId="6071"/>
    <cellStyle name="7_דיווחים נוספים_2 2_פירוט אגח תשואה מעל 10% _1" xfId="6072"/>
    <cellStyle name="7_דיווחים נוספים_2 2_פירוט אגח תשואה מעל 10% _1_15" xfId="11498"/>
    <cellStyle name="7_דיווחים נוספים_2 2_פירוט אגח תשואה מעל 10% _15" xfId="11497"/>
    <cellStyle name="7_דיווחים נוספים_2 2_פירוט אגח תשואה מעל 10% _פירוט אגח תשואה מעל 10% " xfId="6073"/>
    <cellStyle name="7_דיווחים נוספים_2 2_פירוט אגח תשואה מעל 10% _פירוט אגח תשואה מעל 10% _15" xfId="11499"/>
    <cellStyle name="7_דיווחים נוספים_2_15" xfId="11491"/>
    <cellStyle name="7_דיווחים נוספים_2_4.4." xfId="6074"/>
    <cellStyle name="7_דיווחים נוספים_2_4.4. 2" xfId="6075"/>
    <cellStyle name="7_דיווחים נוספים_2_4.4. 2_15" xfId="11501"/>
    <cellStyle name="7_דיווחים נוספים_2_4.4. 2_דיווחים נוספים" xfId="6076"/>
    <cellStyle name="7_דיווחים נוספים_2_4.4. 2_דיווחים נוספים_1" xfId="6077"/>
    <cellStyle name="7_דיווחים נוספים_2_4.4. 2_דיווחים נוספים_1_15" xfId="11503"/>
    <cellStyle name="7_דיווחים נוספים_2_4.4. 2_דיווחים נוספים_1_פירוט אגח תשואה מעל 10% " xfId="6078"/>
    <cellStyle name="7_דיווחים נוספים_2_4.4. 2_דיווחים נוספים_1_פירוט אגח תשואה מעל 10% _15" xfId="11504"/>
    <cellStyle name="7_דיווחים נוספים_2_4.4. 2_דיווחים נוספים_15" xfId="11502"/>
    <cellStyle name="7_דיווחים נוספים_2_4.4. 2_דיווחים נוספים_פירוט אגח תשואה מעל 10% " xfId="6079"/>
    <cellStyle name="7_דיווחים נוספים_2_4.4. 2_דיווחים נוספים_פירוט אגח תשואה מעל 10% _15" xfId="11505"/>
    <cellStyle name="7_דיווחים נוספים_2_4.4. 2_פירוט אגח תשואה מעל 10% " xfId="6080"/>
    <cellStyle name="7_דיווחים נוספים_2_4.4. 2_פירוט אגח תשואה מעל 10% _1" xfId="6081"/>
    <cellStyle name="7_דיווחים נוספים_2_4.4. 2_פירוט אגח תשואה מעל 10% _1_15" xfId="11507"/>
    <cellStyle name="7_דיווחים נוספים_2_4.4. 2_פירוט אגח תשואה מעל 10% _15" xfId="11506"/>
    <cellStyle name="7_דיווחים נוספים_2_4.4. 2_פירוט אגח תשואה מעל 10% _פירוט אגח תשואה מעל 10% " xfId="6082"/>
    <cellStyle name="7_דיווחים נוספים_2_4.4. 2_פירוט אגח תשואה מעל 10% _פירוט אגח תשואה מעל 10% _15" xfId="11508"/>
    <cellStyle name="7_דיווחים נוספים_2_4.4._15" xfId="11500"/>
    <cellStyle name="7_דיווחים נוספים_2_4.4._דיווחים נוספים" xfId="6083"/>
    <cellStyle name="7_דיווחים נוספים_2_4.4._דיווחים נוספים_15" xfId="11509"/>
    <cellStyle name="7_דיווחים נוספים_2_4.4._דיווחים נוספים_פירוט אגח תשואה מעל 10% " xfId="6084"/>
    <cellStyle name="7_דיווחים נוספים_2_4.4._דיווחים נוספים_פירוט אגח תשואה מעל 10% _15" xfId="11510"/>
    <cellStyle name="7_דיווחים נוספים_2_4.4._פירוט אגח תשואה מעל 10% " xfId="6085"/>
    <cellStyle name="7_דיווחים נוספים_2_4.4._פירוט אגח תשואה מעל 10% _1" xfId="6086"/>
    <cellStyle name="7_דיווחים נוספים_2_4.4._פירוט אגח תשואה מעל 10% _1_15" xfId="11512"/>
    <cellStyle name="7_דיווחים נוספים_2_4.4._פירוט אגח תשואה מעל 10% _15" xfId="11511"/>
    <cellStyle name="7_דיווחים נוספים_2_4.4._פירוט אגח תשואה מעל 10% _פירוט אגח תשואה מעל 10% " xfId="6087"/>
    <cellStyle name="7_דיווחים נוספים_2_4.4._פירוט אגח תשואה מעל 10% _פירוט אגח תשואה מעל 10% _15" xfId="11513"/>
    <cellStyle name="7_דיווחים נוספים_2_דיווחים נוספים" xfId="6088"/>
    <cellStyle name="7_דיווחים נוספים_2_דיווחים נוספים_15" xfId="11514"/>
    <cellStyle name="7_דיווחים נוספים_2_דיווחים נוספים_פירוט אגח תשואה מעל 10% " xfId="6089"/>
    <cellStyle name="7_דיווחים נוספים_2_דיווחים נוספים_פירוט אגח תשואה מעל 10% _15" xfId="11515"/>
    <cellStyle name="7_דיווחים נוספים_2_פירוט אגח תשואה מעל 10% " xfId="6090"/>
    <cellStyle name="7_דיווחים נוספים_2_פירוט אגח תשואה מעל 10% _1" xfId="6091"/>
    <cellStyle name="7_דיווחים נוספים_2_פירוט אגח תשואה מעל 10% _1_15" xfId="11517"/>
    <cellStyle name="7_דיווחים נוספים_2_פירוט אגח תשואה מעל 10% _15" xfId="11516"/>
    <cellStyle name="7_דיווחים נוספים_2_פירוט אגח תשואה מעל 10% _פירוט אגח תשואה מעל 10% " xfId="6092"/>
    <cellStyle name="7_דיווחים נוספים_2_פירוט אגח תשואה מעל 10% _פירוט אגח תשואה מעל 10% _15" xfId="11518"/>
    <cellStyle name="7_דיווחים נוספים_3" xfId="6093"/>
    <cellStyle name="7_דיווחים נוספים_3_15" xfId="11519"/>
    <cellStyle name="7_דיווחים נוספים_3_פירוט אגח תשואה מעל 10% " xfId="6094"/>
    <cellStyle name="7_דיווחים נוספים_3_פירוט אגח תשואה מעל 10% _15" xfId="11520"/>
    <cellStyle name="7_דיווחים נוספים_4.4." xfId="6095"/>
    <cellStyle name="7_דיווחים נוספים_4.4. 2" xfId="6096"/>
    <cellStyle name="7_דיווחים נוספים_4.4. 2_15" xfId="11522"/>
    <cellStyle name="7_דיווחים נוספים_4.4. 2_דיווחים נוספים" xfId="6097"/>
    <cellStyle name="7_דיווחים נוספים_4.4. 2_דיווחים נוספים_1" xfId="6098"/>
    <cellStyle name="7_דיווחים נוספים_4.4. 2_דיווחים נוספים_1_15" xfId="11524"/>
    <cellStyle name="7_דיווחים נוספים_4.4. 2_דיווחים נוספים_1_פירוט אגח תשואה מעל 10% " xfId="6099"/>
    <cellStyle name="7_דיווחים נוספים_4.4. 2_דיווחים נוספים_1_פירוט אגח תשואה מעל 10% _15" xfId="11525"/>
    <cellStyle name="7_דיווחים נוספים_4.4. 2_דיווחים נוספים_15" xfId="11523"/>
    <cellStyle name="7_דיווחים נוספים_4.4. 2_דיווחים נוספים_פירוט אגח תשואה מעל 10% " xfId="6100"/>
    <cellStyle name="7_דיווחים נוספים_4.4. 2_דיווחים נוספים_פירוט אגח תשואה מעל 10% _15" xfId="11526"/>
    <cellStyle name="7_דיווחים נוספים_4.4. 2_פירוט אגח תשואה מעל 10% " xfId="6101"/>
    <cellStyle name="7_דיווחים נוספים_4.4. 2_פירוט אגח תשואה מעל 10% _1" xfId="6102"/>
    <cellStyle name="7_דיווחים נוספים_4.4. 2_פירוט אגח תשואה מעל 10% _1_15" xfId="11528"/>
    <cellStyle name="7_דיווחים נוספים_4.4. 2_פירוט אגח תשואה מעל 10% _15" xfId="11527"/>
    <cellStyle name="7_דיווחים נוספים_4.4. 2_פירוט אגח תשואה מעל 10% _פירוט אגח תשואה מעל 10% " xfId="6103"/>
    <cellStyle name="7_דיווחים נוספים_4.4. 2_פירוט אגח תשואה מעל 10% _פירוט אגח תשואה מעל 10% _15" xfId="11529"/>
    <cellStyle name="7_דיווחים נוספים_4.4._15" xfId="11521"/>
    <cellStyle name="7_דיווחים נוספים_4.4._דיווחים נוספים" xfId="6104"/>
    <cellStyle name="7_דיווחים נוספים_4.4._דיווחים נוספים_15" xfId="11530"/>
    <cellStyle name="7_דיווחים נוספים_4.4._דיווחים נוספים_פירוט אגח תשואה מעל 10% " xfId="6105"/>
    <cellStyle name="7_דיווחים נוספים_4.4._דיווחים נוספים_פירוט אגח תשואה מעל 10% _15" xfId="11531"/>
    <cellStyle name="7_דיווחים נוספים_4.4._פירוט אגח תשואה מעל 10% " xfId="6106"/>
    <cellStyle name="7_דיווחים נוספים_4.4._פירוט אגח תשואה מעל 10% _1" xfId="6107"/>
    <cellStyle name="7_דיווחים נוספים_4.4._פירוט אגח תשואה מעל 10% _1_15" xfId="11533"/>
    <cellStyle name="7_דיווחים נוספים_4.4._פירוט אגח תשואה מעל 10% _15" xfId="11532"/>
    <cellStyle name="7_דיווחים נוספים_4.4._פירוט אגח תשואה מעל 10% _פירוט אגח תשואה מעל 10% " xfId="6108"/>
    <cellStyle name="7_דיווחים נוספים_4.4._פירוט אגח תשואה מעל 10% _פירוט אגח תשואה מעל 10% _15" xfId="11534"/>
    <cellStyle name="7_דיווחים נוספים_דיווחים נוספים" xfId="6109"/>
    <cellStyle name="7_דיווחים נוספים_דיווחים נוספים 2" xfId="6110"/>
    <cellStyle name="7_דיווחים נוספים_דיווחים נוספים 2_15" xfId="11536"/>
    <cellStyle name="7_דיווחים נוספים_דיווחים נוספים 2_דיווחים נוספים" xfId="6111"/>
    <cellStyle name="7_דיווחים נוספים_דיווחים נוספים 2_דיווחים נוספים_1" xfId="6112"/>
    <cellStyle name="7_דיווחים נוספים_דיווחים נוספים 2_דיווחים נוספים_1_15" xfId="11538"/>
    <cellStyle name="7_דיווחים נוספים_דיווחים נוספים 2_דיווחים נוספים_1_פירוט אגח תשואה מעל 10% " xfId="6113"/>
    <cellStyle name="7_דיווחים נוספים_דיווחים נוספים 2_דיווחים נוספים_1_פירוט אגח תשואה מעל 10% _15" xfId="11539"/>
    <cellStyle name="7_דיווחים נוספים_דיווחים נוספים 2_דיווחים נוספים_15" xfId="11537"/>
    <cellStyle name="7_דיווחים נוספים_דיווחים נוספים 2_דיווחים נוספים_פירוט אגח תשואה מעל 10% " xfId="6114"/>
    <cellStyle name="7_דיווחים נוספים_דיווחים נוספים 2_דיווחים נוספים_פירוט אגח תשואה מעל 10% _15" xfId="11540"/>
    <cellStyle name="7_דיווחים נוספים_דיווחים נוספים 2_פירוט אגח תשואה מעל 10% " xfId="6115"/>
    <cellStyle name="7_דיווחים נוספים_דיווחים נוספים 2_פירוט אגח תשואה מעל 10% _1" xfId="6116"/>
    <cellStyle name="7_דיווחים נוספים_דיווחים נוספים 2_פירוט אגח תשואה מעל 10% _1_15" xfId="11542"/>
    <cellStyle name="7_דיווחים נוספים_דיווחים נוספים 2_פירוט אגח תשואה מעל 10% _15" xfId="11541"/>
    <cellStyle name="7_דיווחים נוספים_דיווחים נוספים 2_פירוט אגח תשואה מעל 10% _פירוט אגח תשואה מעל 10% " xfId="6117"/>
    <cellStyle name="7_דיווחים נוספים_דיווחים נוספים 2_פירוט אגח תשואה מעל 10% _פירוט אגח תשואה מעל 10% _15" xfId="11543"/>
    <cellStyle name="7_דיווחים נוספים_דיווחים נוספים_1" xfId="6118"/>
    <cellStyle name="7_דיווחים נוספים_דיווחים נוספים_1_15" xfId="11544"/>
    <cellStyle name="7_דיווחים נוספים_דיווחים נוספים_1_פירוט אגח תשואה מעל 10% " xfId="6119"/>
    <cellStyle name="7_דיווחים נוספים_דיווחים נוספים_1_פירוט אגח תשואה מעל 10% _15" xfId="11545"/>
    <cellStyle name="7_דיווחים נוספים_דיווחים נוספים_15" xfId="11535"/>
    <cellStyle name="7_דיווחים נוספים_דיווחים נוספים_4.4." xfId="6120"/>
    <cellStyle name="7_דיווחים נוספים_דיווחים נוספים_4.4. 2" xfId="6121"/>
    <cellStyle name="7_דיווחים נוספים_דיווחים נוספים_4.4. 2_15" xfId="11547"/>
    <cellStyle name="7_דיווחים נוספים_דיווחים נוספים_4.4. 2_דיווחים נוספים" xfId="6122"/>
    <cellStyle name="7_דיווחים נוספים_דיווחים נוספים_4.4. 2_דיווחים נוספים_1" xfId="6123"/>
    <cellStyle name="7_דיווחים נוספים_דיווחים נוספים_4.4. 2_דיווחים נוספים_1_15" xfId="11549"/>
    <cellStyle name="7_דיווחים נוספים_דיווחים נוספים_4.4. 2_דיווחים נוספים_1_פירוט אגח תשואה מעל 10% " xfId="6124"/>
    <cellStyle name="7_דיווחים נוספים_דיווחים נוספים_4.4. 2_דיווחים נוספים_1_פירוט אגח תשואה מעל 10% _15" xfId="11550"/>
    <cellStyle name="7_דיווחים נוספים_דיווחים נוספים_4.4. 2_דיווחים נוספים_15" xfId="11548"/>
    <cellStyle name="7_דיווחים נוספים_דיווחים נוספים_4.4. 2_דיווחים נוספים_פירוט אגח תשואה מעל 10% " xfId="6125"/>
    <cellStyle name="7_דיווחים נוספים_דיווחים נוספים_4.4. 2_דיווחים נוספים_פירוט אגח תשואה מעל 10% _15" xfId="11551"/>
    <cellStyle name="7_דיווחים נוספים_דיווחים נוספים_4.4. 2_פירוט אגח תשואה מעל 10% " xfId="6126"/>
    <cellStyle name="7_דיווחים נוספים_דיווחים נוספים_4.4. 2_פירוט אגח תשואה מעל 10% _1" xfId="6127"/>
    <cellStyle name="7_דיווחים נוספים_דיווחים נוספים_4.4. 2_פירוט אגח תשואה מעל 10% _1_15" xfId="11553"/>
    <cellStyle name="7_דיווחים נוספים_דיווחים נוספים_4.4. 2_פירוט אגח תשואה מעל 10% _15" xfId="11552"/>
    <cellStyle name="7_דיווחים נוספים_דיווחים נוספים_4.4. 2_פירוט אגח תשואה מעל 10% _פירוט אגח תשואה מעל 10% " xfId="6128"/>
    <cellStyle name="7_דיווחים נוספים_דיווחים נוספים_4.4. 2_פירוט אגח תשואה מעל 10% _פירוט אגח תשואה מעל 10% _15" xfId="11554"/>
    <cellStyle name="7_דיווחים נוספים_דיווחים נוספים_4.4._15" xfId="11546"/>
    <cellStyle name="7_דיווחים נוספים_דיווחים נוספים_4.4._דיווחים נוספים" xfId="6129"/>
    <cellStyle name="7_דיווחים נוספים_דיווחים נוספים_4.4._דיווחים נוספים_15" xfId="11555"/>
    <cellStyle name="7_דיווחים נוספים_דיווחים נוספים_4.4._דיווחים נוספים_פירוט אגח תשואה מעל 10% " xfId="6130"/>
    <cellStyle name="7_דיווחים נוספים_דיווחים נוספים_4.4._דיווחים נוספים_פירוט אגח תשואה מעל 10% _15" xfId="11556"/>
    <cellStyle name="7_דיווחים נוספים_דיווחים נוספים_4.4._פירוט אגח תשואה מעל 10% " xfId="6131"/>
    <cellStyle name="7_דיווחים נוספים_דיווחים נוספים_4.4._פירוט אגח תשואה מעל 10% _1" xfId="6132"/>
    <cellStyle name="7_דיווחים נוספים_דיווחים נוספים_4.4._פירוט אגח תשואה מעל 10% _1_15" xfId="11558"/>
    <cellStyle name="7_דיווחים נוספים_דיווחים נוספים_4.4._פירוט אגח תשואה מעל 10% _15" xfId="11557"/>
    <cellStyle name="7_דיווחים נוספים_דיווחים נוספים_4.4._פירוט אגח תשואה מעל 10% _פירוט אגח תשואה מעל 10% " xfId="6133"/>
    <cellStyle name="7_דיווחים נוספים_דיווחים נוספים_4.4._פירוט אגח תשואה מעל 10% _פירוט אגח תשואה מעל 10% _15" xfId="11559"/>
    <cellStyle name="7_דיווחים נוספים_דיווחים נוספים_דיווחים נוספים" xfId="6134"/>
    <cellStyle name="7_דיווחים נוספים_דיווחים נוספים_דיווחים נוספים_15" xfId="11560"/>
    <cellStyle name="7_דיווחים נוספים_דיווחים נוספים_דיווחים נוספים_פירוט אגח תשואה מעל 10% " xfId="6135"/>
    <cellStyle name="7_דיווחים נוספים_דיווחים נוספים_דיווחים נוספים_פירוט אגח תשואה מעל 10% _15" xfId="11561"/>
    <cellStyle name="7_דיווחים נוספים_דיווחים נוספים_פירוט אגח תשואה מעל 10% " xfId="6136"/>
    <cellStyle name="7_דיווחים נוספים_דיווחים נוספים_פירוט אגח תשואה מעל 10% _1" xfId="6137"/>
    <cellStyle name="7_דיווחים נוספים_דיווחים נוספים_פירוט אגח תשואה מעל 10% _1_15" xfId="11563"/>
    <cellStyle name="7_דיווחים נוספים_דיווחים נוספים_פירוט אגח תשואה מעל 10% _15" xfId="11562"/>
    <cellStyle name="7_דיווחים נוספים_דיווחים נוספים_פירוט אגח תשואה מעל 10% _פירוט אגח תשואה מעל 10% " xfId="6138"/>
    <cellStyle name="7_דיווחים נוספים_דיווחים נוספים_פירוט אגח תשואה מעל 10% _פירוט אגח תשואה מעל 10% _15" xfId="11564"/>
    <cellStyle name="7_דיווחים נוספים_פירוט אגח תשואה מעל 10% " xfId="6139"/>
    <cellStyle name="7_דיווחים נוספים_פירוט אגח תשואה מעל 10% _1" xfId="6140"/>
    <cellStyle name="7_דיווחים נוספים_פירוט אגח תשואה מעל 10% _1_15" xfId="11566"/>
    <cellStyle name="7_דיווחים נוספים_פירוט אגח תשואה מעל 10% _15" xfId="11565"/>
    <cellStyle name="7_דיווחים נוספים_פירוט אגח תשואה מעל 10% _פירוט אגח תשואה מעל 10% " xfId="6141"/>
    <cellStyle name="7_דיווחים נוספים_פירוט אגח תשואה מעל 10% _פירוט אגח תשואה מעל 10% _15" xfId="11567"/>
    <cellStyle name="7_הערות" xfId="6142"/>
    <cellStyle name="7_הערות 2" xfId="6143"/>
    <cellStyle name="7_הערות 2_15" xfId="11569"/>
    <cellStyle name="7_הערות 2_דיווחים נוספים" xfId="6144"/>
    <cellStyle name="7_הערות 2_דיווחים נוספים_1" xfId="6145"/>
    <cellStyle name="7_הערות 2_דיווחים נוספים_1_15" xfId="11571"/>
    <cellStyle name="7_הערות 2_דיווחים נוספים_1_פירוט אגח תשואה מעל 10% " xfId="6146"/>
    <cellStyle name="7_הערות 2_דיווחים נוספים_1_פירוט אגח תשואה מעל 10% _15" xfId="11572"/>
    <cellStyle name="7_הערות 2_דיווחים נוספים_15" xfId="11570"/>
    <cellStyle name="7_הערות 2_דיווחים נוספים_פירוט אגח תשואה מעל 10% " xfId="6147"/>
    <cellStyle name="7_הערות 2_דיווחים נוספים_פירוט אגח תשואה מעל 10% _15" xfId="11573"/>
    <cellStyle name="7_הערות 2_פירוט אגח תשואה מעל 10% " xfId="6148"/>
    <cellStyle name="7_הערות 2_פירוט אגח תשואה מעל 10% _1" xfId="6149"/>
    <cellStyle name="7_הערות 2_פירוט אגח תשואה מעל 10% _1_15" xfId="11575"/>
    <cellStyle name="7_הערות 2_פירוט אגח תשואה מעל 10% _15" xfId="11574"/>
    <cellStyle name="7_הערות 2_פירוט אגח תשואה מעל 10% _פירוט אגח תשואה מעל 10% " xfId="6150"/>
    <cellStyle name="7_הערות 2_פירוט אגח תשואה מעל 10% _פירוט אגח תשואה מעל 10% _15" xfId="11576"/>
    <cellStyle name="7_הערות_15" xfId="11568"/>
    <cellStyle name="7_הערות_4.4." xfId="6151"/>
    <cellStyle name="7_הערות_4.4. 2" xfId="6152"/>
    <cellStyle name="7_הערות_4.4. 2_15" xfId="11578"/>
    <cellStyle name="7_הערות_4.4. 2_דיווחים נוספים" xfId="6153"/>
    <cellStyle name="7_הערות_4.4. 2_דיווחים נוספים_1" xfId="6154"/>
    <cellStyle name="7_הערות_4.4. 2_דיווחים נוספים_1_15" xfId="11580"/>
    <cellStyle name="7_הערות_4.4. 2_דיווחים נוספים_1_פירוט אגח תשואה מעל 10% " xfId="6155"/>
    <cellStyle name="7_הערות_4.4. 2_דיווחים נוספים_1_פירוט אגח תשואה מעל 10% _15" xfId="11581"/>
    <cellStyle name="7_הערות_4.4. 2_דיווחים נוספים_15" xfId="11579"/>
    <cellStyle name="7_הערות_4.4. 2_דיווחים נוספים_פירוט אגח תשואה מעל 10% " xfId="6156"/>
    <cellStyle name="7_הערות_4.4. 2_דיווחים נוספים_פירוט אגח תשואה מעל 10% _15" xfId="11582"/>
    <cellStyle name="7_הערות_4.4. 2_פירוט אגח תשואה מעל 10% " xfId="6157"/>
    <cellStyle name="7_הערות_4.4. 2_פירוט אגח תשואה מעל 10% _1" xfId="6158"/>
    <cellStyle name="7_הערות_4.4. 2_פירוט אגח תשואה מעל 10% _1_15" xfId="11584"/>
    <cellStyle name="7_הערות_4.4. 2_פירוט אגח תשואה מעל 10% _15" xfId="11583"/>
    <cellStyle name="7_הערות_4.4. 2_פירוט אגח תשואה מעל 10% _פירוט אגח תשואה מעל 10% " xfId="6159"/>
    <cellStyle name="7_הערות_4.4. 2_פירוט אגח תשואה מעל 10% _פירוט אגח תשואה מעל 10% _15" xfId="11585"/>
    <cellStyle name="7_הערות_4.4._15" xfId="11577"/>
    <cellStyle name="7_הערות_4.4._דיווחים נוספים" xfId="6160"/>
    <cellStyle name="7_הערות_4.4._דיווחים נוספים_15" xfId="11586"/>
    <cellStyle name="7_הערות_4.4._דיווחים נוספים_פירוט אגח תשואה מעל 10% " xfId="6161"/>
    <cellStyle name="7_הערות_4.4._דיווחים נוספים_פירוט אגח תשואה מעל 10% _15" xfId="11587"/>
    <cellStyle name="7_הערות_4.4._פירוט אגח תשואה מעל 10% " xfId="6162"/>
    <cellStyle name="7_הערות_4.4._פירוט אגח תשואה מעל 10% _1" xfId="6163"/>
    <cellStyle name="7_הערות_4.4._פירוט אגח תשואה מעל 10% _1_15" xfId="11589"/>
    <cellStyle name="7_הערות_4.4._פירוט אגח תשואה מעל 10% _15" xfId="11588"/>
    <cellStyle name="7_הערות_4.4._פירוט אגח תשואה מעל 10% _פירוט אגח תשואה מעל 10% " xfId="6164"/>
    <cellStyle name="7_הערות_4.4._פירוט אגח תשואה מעל 10% _פירוט אגח תשואה מעל 10% _15" xfId="11590"/>
    <cellStyle name="7_הערות_דיווחים נוספים" xfId="6165"/>
    <cellStyle name="7_הערות_דיווחים נוספים_1" xfId="6166"/>
    <cellStyle name="7_הערות_דיווחים נוספים_1_15" xfId="11592"/>
    <cellStyle name="7_הערות_דיווחים נוספים_1_פירוט אגח תשואה מעל 10% " xfId="6167"/>
    <cellStyle name="7_הערות_דיווחים נוספים_1_פירוט אגח תשואה מעל 10% _15" xfId="11593"/>
    <cellStyle name="7_הערות_דיווחים נוספים_15" xfId="11591"/>
    <cellStyle name="7_הערות_דיווחים נוספים_פירוט אגח תשואה מעל 10% " xfId="6168"/>
    <cellStyle name="7_הערות_דיווחים נוספים_פירוט אגח תשואה מעל 10% _15" xfId="11594"/>
    <cellStyle name="7_הערות_פירוט אגח תשואה מעל 10% " xfId="6169"/>
    <cellStyle name="7_הערות_פירוט אגח תשואה מעל 10% _1" xfId="6170"/>
    <cellStyle name="7_הערות_פירוט אגח תשואה מעל 10% _1_15" xfId="11596"/>
    <cellStyle name="7_הערות_פירוט אגח תשואה מעל 10% _15" xfId="11595"/>
    <cellStyle name="7_הערות_פירוט אגח תשואה מעל 10% _פירוט אגח תשואה מעל 10% " xfId="6171"/>
    <cellStyle name="7_הערות_פירוט אגח תשואה מעל 10% _פירוט אגח תשואה מעל 10% _15" xfId="11597"/>
    <cellStyle name="7_יתרת מסגרות אשראי לניצול " xfId="6172"/>
    <cellStyle name="7_יתרת מסגרות אשראי לניצול  2" xfId="6173"/>
    <cellStyle name="7_יתרת מסגרות אשראי לניצול  2_15" xfId="11599"/>
    <cellStyle name="7_יתרת מסגרות אשראי לניצול  2_דיווחים נוספים" xfId="6174"/>
    <cellStyle name="7_יתרת מסגרות אשראי לניצול  2_דיווחים נוספים_1" xfId="6175"/>
    <cellStyle name="7_יתרת מסגרות אשראי לניצול  2_דיווחים נוספים_1_15" xfId="11601"/>
    <cellStyle name="7_יתרת מסגרות אשראי לניצול  2_דיווחים נוספים_1_פירוט אגח תשואה מעל 10% " xfId="6176"/>
    <cellStyle name="7_יתרת מסגרות אשראי לניצול  2_דיווחים נוספים_1_פירוט אגח תשואה מעל 10% _15" xfId="11602"/>
    <cellStyle name="7_יתרת מסגרות אשראי לניצול  2_דיווחים נוספים_15" xfId="11600"/>
    <cellStyle name="7_יתרת מסגרות אשראי לניצול  2_דיווחים נוספים_פירוט אגח תשואה מעל 10% " xfId="6177"/>
    <cellStyle name="7_יתרת מסגרות אשראי לניצול  2_דיווחים נוספים_פירוט אגח תשואה מעל 10% _15" xfId="11603"/>
    <cellStyle name="7_יתרת מסגרות אשראי לניצול  2_פירוט אגח תשואה מעל 10% " xfId="6178"/>
    <cellStyle name="7_יתרת מסגרות אשראי לניצול  2_פירוט אגח תשואה מעל 10% _1" xfId="6179"/>
    <cellStyle name="7_יתרת מסגרות אשראי לניצול  2_פירוט אגח תשואה מעל 10% _1_15" xfId="11605"/>
    <cellStyle name="7_יתרת מסגרות אשראי לניצול  2_פירוט אגח תשואה מעל 10% _15" xfId="11604"/>
    <cellStyle name="7_יתרת מסגרות אשראי לניצול  2_פירוט אגח תשואה מעל 10% _פירוט אגח תשואה מעל 10% " xfId="6180"/>
    <cellStyle name="7_יתרת מסגרות אשראי לניצול  2_פירוט אגח תשואה מעל 10% _פירוט אגח תשואה מעל 10% _15" xfId="11606"/>
    <cellStyle name="7_יתרת מסגרות אשראי לניצול _15" xfId="11598"/>
    <cellStyle name="7_יתרת מסגרות אשראי לניצול _4.4." xfId="6181"/>
    <cellStyle name="7_יתרת מסגרות אשראי לניצול _4.4. 2" xfId="6182"/>
    <cellStyle name="7_יתרת מסגרות אשראי לניצול _4.4. 2_15" xfId="11608"/>
    <cellStyle name="7_יתרת מסגרות אשראי לניצול _4.4. 2_דיווחים נוספים" xfId="6183"/>
    <cellStyle name="7_יתרת מסגרות אשראי לניצול _4.4. 2_דיווחים נוספים_1" xfId="6184"/>
    <cellStyle name="7_יתרת מסגרות אשראי לניצול _4.4. 2_דיווחים נוספים_1_15" xfId="11610"/>
    <cellStyle name="7_יתרת מסגרות אשראי לניצול _4.4. 2_דיווחים נוספים_1_פירוט אגח תשואה מעל 10% " xfId="6185"/>
    <cellStyle name="7_יתרת מסגרות אשראי לניצול _4.4. 2_דיווחים נוספים_1_פירוט אגח תשואה מעל 10% _15" xfId="11611"/>
    <cellStyle name="7_יתרת מסגרות אשראי לניצול _4.4. 2_דיווחים נוספים_15" xfId="11609"/>
    <cellStyle name="7_יתרת מסגרות אשראי לניצול _4.4. 2_דיווחים נוספים_פירוט אגח תשואה מעל 10% " xfId="6186"/>
    <cellStyle name="7_יתרת מסגרות אשראי לניצול _4.4. 2_דיווחים נוספים_פירוט אגח תשואה מעל 10% _15" xfId="11612"/>
    <cellStyle name="7_יתרת מסגרות אשראי לניצול _4.4. 2_פירוט אגח תשואה מעל 10% " xfId="6187"/>
    <cellStyle name="7_יתרת מסגרות אשראי לניצול _4.4. 2_פירוט אגח תשואה מעל 10% _1" xfId="6188"/>
    <cellStyle name="7_יתרת מסגרות אשראי לניצול _4.4. 2_פירוט אגח תשואה מעל 10% _1_15" xfId="11614"/>
    <cellStyle name="7_יתרת מסגרות אשראי לניצול _4.4. 2_פירוט אגח תשואה מעל 10% _15" xfId="11613"/>
    <cellStyle name="7_יתרת מסגרות אשראי לניצול _4.4. 2_פירוט אגח תשואה מעל 10% _פירוט אגח תשואה מעל 10% " xfId="6189"/>
    <cellStyle name="7_יתרת מסגרות אשראי לניצול _4.4. 2_פירוט אגח תשואה מעל 10% _פירוט אגח תשואה מעל 10% _15" xfId="11615"/>
    <cellStyle name="7_יתרת מסגרות אשראי לניצול _4.4._15" xfId="11607"/>
    <cellStyle name="7_יתרת מסגרות אשראי לניצול _4.4._דיווחים נוספים" xfId="6190"/>
    <cellStyle name="7_יתרת מסגרות אשראי לניצול _4.4._דיווחים נוספים_15" xfId="11616"/>
    <cellStyle name="7_יתרת מסגרות אשראי לניצול _4.4._דיווחים נוספים_פירוט אגח תשואה מעל 10% " xfId="6191"/>
    <cellStyle name="7_יתרת מסגרות אשראי לניצול _4.4._דיווחים נוספים_פירוט אגח תשואה מעל 10% _15" xfId="11617"/>
    <cellStyle name="7_יתרת מסגרות אשראי לניצול _4.4._פירוט אגח תשואה מעל 10% " xfId="6192"/>
    <cellStyle name="7_יתרת מסגרות אשראי לניצול _4.4._פירוט אגח תשואה מעל 10% _1" xfId="6193"/>
    <cellStyle name="7_יתרת מסגרות אשראי לניצול _4.4._פירוט אגח תשואה מעל 10% _1_15" xfId="11619"/>
    <cellStyle name="7_יתרת מסגרות אשראי לניצול _4.4._פירוט אגח תשואה מעל 10% _15" xfId="11618"/>
    <cellStyle name="7_יתרת מסגרות אשראי לניצול _4.4._פירוט אגח תשואה מעל 10% _פירוט אגח תשואה מעל 10% " xfId="6194"/>
    <cellStyle name="7_יתרת מסגרות אשראי לניצול _4.4._פירוט אגח תשואה מעל 10% _פירוט אגח תשואה מעל 10% _15" xfId="11620"/>
    <cellStyle name="7_יתרת מסגרות אשראי לניצול _דיווחים נוספים" xfId="6195"/>
    <cellStyle name="7_יתרת מסגרות אשראי לניצול _דיווחים נוספים_1" xfId="6196"/>
    <cellStyle name="7_יתרת מסגרות אשראי לניצול _דיווחים נוספים_1_15" xfId="11622"/>
    <cellStyle name="7_יתרת מסגרות אשראי לניצול _דיווחים נוספים_1_פירוט אגח תשואה מעל 10% " xfId="6197"/>
    <cellStyle name="7_יתרת מסגרות אשראי לניצול _דיווחים נוספים_1_פירוט אגח תשואה מעל 10% _15" xfId="11623"/>
    <cellStyle name="7_יתרת מסגרות אשראי לניצול _דיווחים נוספים_15" xfId="11621"/>
    <cellStyle name="7_יתרת מסגרות אשראי לניצול _דיווחים נוספים_פירוט אגח תשואה מעל 10% " xfId="6198"/>
    <cellStyle name="7_יתרת מסגרות אשראי לניצול _דיווחים נוספים_פירוט אגח תשואה מעל 10% _15" xfId="11624"/>
    <cellStyle name="7_יתרת מסגרות אשראי לניצול _פירוט אגח תשואה מעל 10% " xfId="6199"/>
    <cellStyle name="7_יתרת מסגרות אשראי לניצול _פירוט אגח תשואה מעל 10% _1" xfId="6200"/>
    <cellStyle name="7_יתרת מסגרות אשראי לניצול _פירוט אגח תשואה מעל 10% _1_15" xfId="11626"/>
    <cellStyle name="7_יתרת מסגרות אשראי לניצול _פירוט אגח תשואה מעל 10% _15" xfId="11625"/>
    <cellStyle name="7_יתרת מסגרות אשראי לניצול _פירוט אגח תשואה מעל 10% _פירוט אגח תשואה מעל 10% " xfId="6201"/>
    <cellStyle name="7_יתרת מסגרות אשראי לניצול _פירוט אגח תשואה מעל 10% _פירוט אגח תשואה מעל 10% _15" xfId="11627"/>
    <cellStyle name="7_משקל בתא100" xfId="6202"/>
    <cellStyle name="7_משקל בתא100 2" xfId="6203"/>
    <cellStyle name="7_משקל בתא100 2 2" xfId="6204"/>
    <cellStyle name="7_משקל בתא100 2 2_15" xfId="11630"/>
    <cellStyle name="7_משקל בתא100 2 2_דיווחים נוספים" xfId="6205"/>
    <cellStyle name="7_משקל בתא100 2 2_דיווחים נוספים_1" xfId="6206"/>
    <cellStyle name="7_משקל בתא100 2 2_דיווחים נוספים_1_15" xfId="11632"/>
    <cellStyle name="7_משקל בתא100 2 2_דיווחים נוספים_1_פירוט אגח תשואה מעל 10% " xfId="6207"/>
    <cellStyle name="7_משקל בתא100 2 2_דיווחים נוספים_1_פירוט אגח תשואה מעל 10% _15" xfId="11633"/>
    <cellStyle name="7_משקל בתא100 2 2_דיווחים נוספים_15" xfId="11631"/>
    <cellStyle name="7_משקל בתא100 2 2_דיווחים נוספים_פירוט אגח תשואה מעל 10% " xfId="6208"/>
    <cellStyle name="7_משקל בתא100 2 2_דיווחים נוספים_פירוט אגח תשואה מעל 10% _15" xfId="11634"/>
    <cellStyle name="7_משקל בתא100 2 2_פירוט אגח תשואה מעל 10% " xfId="6209"/>
    <cellStyle name="7_משקל בתא100 2 2_פירוט אגח תשואה מעל 10% _1" xfId="6210"/>
    <cellStyle name="7_משקל בתא100 2 2_פירוט אגח תשואה מעל 10% _1_15" xfId="11636"/>
    <cellStyle name="7_משקל בתא100 2 2_פירוט אגח תשואה מעל 10% _15" xfId="11635"/>
    <cellStyle name="7_משקל בתא100 2 2_פירוט אגח תשואה מעל 10% _פירוט אגח תשואה מעל 10% " xfId="6211"/>
    <cellStyle name="7_משקל בתא100 2 2_פירוט אגח תשואה מעל 10% _פירוט אגח תשואה מעל 10% _15" xfId="11637"/>
    <cellStyle name="7_משקל בתא100 2_15" xfId="11629"/>
    <cellStyle name="7_משקל בתא100 2_4.4." xfId="6212"/>
    <cellStyle name="7_משקל בתא100 2_4.4. 2" xfId="6213"/>
    <cellStyle name="7_משקל בתא100 2_4.4. 2_15" xfId="11639"/>
    <cellStyle name="7_משקל בתא100 2_4.4. 2_דיווחים נוספים" xfId="6214"/>
    <cellStyle name="7_משקל בתא100 2_4.4. 2_דיווחים נוספים_1" xfId="6215"/>
    <cellStyle name="7_משקל בתא100 2_4.4. 2_דיווחים נוספים_1_15" xfId="11641"/>
    <cellStyle name="7_משקל בתא100 2_4.4. 2_דיווחים נוספים_1_פירוט אגח תשואה מעל 10% " xfId="6216"/>
    <cellStyle name="7_משקל בתא100 2_4.4. 2_דיווחים נוספים_1_פירוט אגח תשואה מעל 10% _15" xfId="11642"/>
    <cellStyle name="7_משקל בתא100 2_4.4. 2_דיווחים נוספים_15" xfId="11640"/>
    <cellStyle name="7_משקל בתא100 2_4.4. 2_דיווחים נוספים_פירוט אגח תשואה מעל 10% " xfId="6217"/>
    <cellStyle name="7_משקל בתא100 2_4.4. 2_דיווחים נוספים_פירוט אגח תשואה מעל 10% _15" xfId="11643"/>
    <cellStyle name="7_משקל בתא100 2_4.4. 2_פירוט אגח תשואה מעל 10% " xfId="6218"/>
    <cellStyle name="7_משקל בתא100 2_4.4. 2_פירוט אגח תשואה מעל 10% _1" xfId="6219"/>
    <cellStyle name="7_משקל בתא100 2_4.4. 2_פירוט אגח תשואה מעל 10% _1_15" xfId="11645"/>
    <cellStyle name="7_משקל בתא100 2_4.4. 2_פירוט אגח תשואה מעל 10% _15" xfId="11644"/>
    <cellStyle name="7_משקל בתא100 2_4.4. 2_פירוט אגח תשואה מעל 10% _פירוט אגח תשואה מעל 10% " xfId="6220"/>
    <cellStyle name="7_משקל בתא100 2_4.4. 2_פירוט אגח תשואה מעל 10% _פירוט אגח תשואה מעל 10% _15" xfId="11646"/>
    <cellStyle name="7_משקל בתא100 2_4.4._15" xfId="11638"/>
    <cellStyle name="7_משקל בתא100 2_4.4._דיווחים נוספים" xfId="6221"/>
    <cellStyle name="7_משקל בתא100 2_4.4._דיווחים נוספים_15" xfId="11647"/>
    <cellStyle name="7_משקל בתא100 2_4.4._דיווחים נוספים_פירוט אגח תשואה מעל 10% " xfId="6222"/>
    <cellStyle name="7_משקל בתא100 2_4.4._דיווחים נוספים_פירוט אגח תשואה מעל 10% _15" xfId="11648"/>
    <cellStyle name="7_משקל בתא100 2_4.4._פירוט אגח תשואה מעל 10% " xfId="6223"/>
    <cellStyle name="7_משקל בתא100 2_4.4._פירוט אגח תשואה מעל 10% _1" xfId="6224"/>
    <cellStyle name="7_משקל בתא100 2_4.4._פירוט אגח תשואה מעל 10% _1_15" xfId="11650"/>
    <cellStyle name="7_משקל בתא100 2_4.4._פירוט אגח תשואה מעל 10% _15" xfId="11649"/>
    <cellStyle name="7_משקל בתא100 2_4.4._פירוט אגח תשואה מעל 10% _פירוט אגח תשואה מעל 10% " xfId="6225"/>
    <cellStyle name="7_משקל בתא100 2_4.4._פירוט אגח תשואה מעל 10% _פירוט אגח תשואה מעל 10% _15" xfId="11651"/>
    <cellStyle name="7_משקל בתא100 2_דיווחים נוספים" xfId="6226"/>
    <cellStyle name="7_משקל בתא100 2_דיווחים נוספים 2" xfId="6227"/>
    <cellStyle name="7_משקל בתא100 2_דיווחים נוספים 2_15" xfId="11653"/>
    <cellStyle name="7_משקל בתא100 2_דיווחים נוספים 2_דיווחים נוספים" xfId="6228"/>
    <cellStyle name="7_משקל בתא100 2_דיווחים נוספים 2_דיווחים נוספים_1" xfId="6229"/>
    <cellStyle name="7_משקל בתא100 2_דיווחים נוספים 2_דיווחים נוספים_1_15" xfId="11655"/>
    <cellStyle name="7_משקל בתא100 2_דיווחים נוספים 2_דיווחים נוספים_1_פירוט אגח תשואה מעל 10% " xfId="6230"/>
    <cellStyle name="7_משקל בתא100 2_דיווחים נוספים 2_דיווחים נוספים_1_פירוט אגח תשואה מעל 10% _15" xfId="11656"/>
    <cellStyle name="7_משקל בתא100 2_דיווחים נוספים 2_דיווחים נוספים_15" xfId="11654"/>
    <cellStyle name="7_משקל בתא100 2_דיווחים נוספים 2_דיווחים נוספים_פירוט אגח תשואה מעל 10% " xfId="6231"/>
    <cellStyle name="7_משקל בתא100 2_דיווחים נוספים 2_דיווחים נוספים_פירוט אגח תשואה מעל 10% _15" xfId="11657"/>
    <cellStyle name="7_משקל בתא100 2_דיווחים נוספים 2_פירוט אגח תשואה מעל 10% " xfId="6232"/>
    <cellStyle name="7_משקל בתא100 2_דיווחים נוספים 2_פירוט אגח תשואה מעל 10% _1" xfId="6233"/>
    <cellStyle name="7_משקל בתא100 2_דיווחים נוספים 2_פירוט אגח תשואה מעל 10% _1_15" xfId="11659"/>
    <cellStyle name="7_משקל בתא100 2_דיווחים נוספים 2_פירוט אגח תשואה מעל 10% _15" xfId="11658"/>
    <cellStyle name="7_משקל בתא100 2_דיווחים נוספים 2_פירוט אגח תשואה מעל 10% _פירוט אגח תשואה מעל 10% " xfId="6234"/>
    <cellStyle name="7_משקל בתא100 2_דיווחים נוספים 2_פירוט אגח תשואה מעל 10% _פירוט אגח תשואה מעל 10% _15" xfId="11660"/>
    <cellStyle name="7_משקל בתא100 2_דיווחים נוספים_1" xfId="6235"/>
    <cellStyle name="7_משקל בתא100 2_דיווחים נוספים_1 2" xfId="6236"/>
    <cellStyle name="7_משקל בתא100 2_דיווחים נוספים_1 2_15" xfId="11662"/>
    <cellStyle name="7_משקל בתא100 2_דיווחים נוספים_1 2_דיווחים נוספים" xfId="6237"/>
    <cellStyle name="7_משקל בתא100 2_דיווחים נוספים_1 2_דיווחים נוספים_1" xfId="6238"/>
    <cellStyle name="7_משקל בתא100 2_דיווחים נוספים_1 2_דיווחים נוספים_1_15" xfId="11664"/>
    <cellStyle name="7_משקל בתא100 2_דיווחים נוספים_1 2_דיווחים נוספים_1_פירוט אגח תשואה מעל 10% " xfId="6239"/>
    <cellStyle name="7_משקל בתא100 2_דיווחים נוספים_1 2_דיווחים נוספים_1_פירוט אגח תשואה מעל 10% _15" xfId="11665"/>
    <cellStyle name="7_משקל בתא100 2_דיווחים נוספים_1 2_דיווחים נוספים_15" xfId="11663"/>
    <cellStyle name="7_משקל בתא100 2_דיווחים נוספים_1 2_דיווחים נוספים_פירוט אגח תשואה מעל 10% " xfId="6240"/>
    <cellStyle name="7_משקל בתא100 2_דיווחים נוספים_1 2_דיווחים נוספים_פירוט אגח תשואה מעל 10% _15" xfId="11666"/>
    <cellStyle name="7_משקל בתא100 2_דיווחים נוספים_1 2_פירוט אגח תשואה מעל 10% " xfId="6241"/>
    <cellStyle name="7_משקל בתא100 2_דיווחים נוספים_1 2_פירוט אגח תשואה מעל 10% _1" xfId="6242"/>
    <cellStyle name="7_משקל בתא100 2_דיווחים נוספים_1 2_פירוט אגח תשואה מעל 10% _1_15" xfId="11668"/>
    <cellStyle name="7_משקל בתא100 2_דיווחים נוספים_1 2_פירוט אגח תשואה מעל 10% _15" xfId="11667"/>
    <cellStyle name="7_משקל בתא100 2_דיווחים נוספים_1 2_פירוט אגח תשואה מעל 10% _פירוט אגח תשואה מעל 10% " xfId="6243"/>
    <cellStyle name="7_משקל בתא100 2_דיווחים נוספים_1 2_פירוט אגח תשואה מעל 10% _פירוט אגח תשואה מעל 10% _15" xfId="11669"/>
    <cellStyle name="7_משקל בתא100 2_דיווחים נוספים_1_15" xfId="11661"/>
    <cellStyle name="7_משקל בתא100 2_דיווחים נוספים_1_4.4." xfId="6244"/>
    <cellStyle name="7_משקל בתא100 2_דיווחים נוספים_1_4.4. 2" xfId="6245"/>
    <cellStyle name="7_משקל בתא100 2_דיווחים נוספים_1_4.4. 2_15" xfId="11671"/>
    <cellStyle name="7_משקל בתא100 2_דיווחים נוספים_1_4.4. 2_דיווחים נוספים" xfId="6246"/>
    <cellStyle name="7_משקל בתא100 2_דיווחים נוספים_1_4.4. 2_דיווחים נוספים_1" xfId="6247"/>
    <cellStyle name="7_משקל בתא100 2_דיווחים נוספים_1_4.4. 2_דיווחים נוספים_1_15" xfId="11673"/>
    <cellStyle name="7_משקל בתא100 2_דיווחים נוספים_1_4.4. 2_דיווחים נוספים_1_פירוט אגח תשואה מעל 10% " xfId="6248"/>
    <cellStyle name="7_משקל בתא100 2_דיווחים נוספים_1_4.4. 2_דיווחים נוספים_1_פירוט אגח תשואה מעל 10% _15" xfId="11674"/>
    <cellStyle name="7_משקל בתא100 2_דיווחים נוספים_1_4.4. 2_דיווחים נוספים_15" xfId="11672"/>
    <cellStyle name="7_משקל בתא100 2_דיווחים נוספים_1_4.4. 2_דיווחים נוספים_פירוט אגח תשואה מעל 10% " xfId="6249"/>
    <cellStyle name="7_משקל בתא100 2_דיווחים נוספים_1_4.4. 2_דיווחים נוספים_פירוט אגח תשואה מעל 10% _15" xfId="11675"/>
    <cellStyle name="7_משקל בתא100 2_דיווחים נוספים_1_4.4. 2_פירוט אגח תשואה מעל 10% " xfId="6250"/>
    <cellStyle name="7_משקל בתא100 2_דיווחים נוספים_1_4.4. 2_פירוט אגח תשואה מעל 10% _1" xfId="6251"/>
    <cellStyle name="7_משקל בתא100 2_דיווחים נוספים_1_4.4. 2_פירוט אגח תשואה מעל 10% _1_15" xfId="11677"/>
    <cellStyle name="7_משקל בתא100 2_דיווחים נוספים_1_4.4. 2_פירוט אגח תשואה מעל 10% _15" xfId="11676"/>
    <cellStyle name="7_משקל בתא100 2_דיווחים נוספים_1_4.4. 2_פירוט אגח תשואה מעל 10% _פירוט אגח תשואה מעל 10% " xfId="6252"/>
    <cellStyle name="7_משקל בתא100 2_דיווחים נוספים_1_4.4. 2_פירוט אגח תשואה מעל 10% _פירוט אגח תשואה מעל 10% _15" xfId="11678"/>
    <cellStyle name="7_משקל בתא100 2_דיווחים נוספים_1_4.4._15" xfId="11670"/>
    <cellStyle name="7_משקל בתא100 2_דיווחים נוספים_1_4.4._דיווחים נוספים" xfId="6253"/>
    <cellStyle name="7_משקל בתא100 2_דיווחים נוספים_1_4.4._דיווחים נוספים_15" xfId="11679"/>
    <cellStyle name="7_משקל בתא100 2_דיווחים נוספים_1_4.4._דיווחים נוספים_פירוט אגח תשואה מעל 10% " xfId="6254"/>
    <cellStyle name="7_משקל בתא100 2_דיווחים נוספים_1_4.4._דיווחים נוספים_פירוט אגח תשואה מעל 10% _15" xfId="11680"/>
    <cellStyle name="7_משקל בתא100 2_דיווחים נוספים_1_4.4._פירוט אגח תשואה מעל 10% " xfId="6255"/>
    <cellStyle name="7_משקל בתא100 2_דיווחים נוספים_1_4.4._פירוט אגח תשואה מעל 10% _1" xfId="6256"/>
    <cellStyle name="7_משקל בתא100 2_דיווחים נוספים_1_4.4._פירוט אגח תשואה מעל 10% _1_15" xfId="11682"/>
    <cellStyle name="7_משקל בתא100 2_דיווחים נוספים_1_4.4._פירוט אגח תשואה מעל 10% _15" xfId="11681"/>
    <cellStyle name="7_משקל בתא100 2_דיווחים נוספים_1_4.4._פירוט אגח תשואה מעל 10% _פירוט אגח תשואה מעל 10% " xfId="6257"/>
    <cellStyle name="7_משקל בתא100 2_דיווחים נוספים_1_4.4._פירוט אגח תשואה מעל 10% _פירוט אגח תשואה מעל 10% _15" xfId="11683"/>
    <cellStyle name="7_משקל בתא100 2_דיווחים נוספים_1_דיווחים נוספים" xfId="6258"/>
    <cellStyle name="7_משקל בתא100 2_דיווחים נוספים_1_דיווחים נוספים_15" xfId="11684"/>
    <cellStyle name="7_משקל בתא100 2_דיווחים נוספים_1_דיווחים נוספים_פירוט אגח תשואה מעל 10% " xfId="6259"/>
    <cellStyle name="7_משקל בתא100 2_דיווחים נוספים_1_דיווחים נוספים_פירוט אגח תשואה מעל 10% _15" xfId="11685"/>
    <cellStyle name="7_משקל בתא100 2_דיווחים נוספים_1_פירוט אגח תשואה מעל 10% " xfId="6260"/>
    <cellStyle name="7_משקל בתא100 2_דיווחים נוספים_1_פירוט אגח תשואה מעל 10% _1" xfId="6261"/>
    <cellStyle name="7_משקל בתא100 2_דיווחים נוספים_1_פירוט אגח תשואה מעל 10% _1_15" xfId="11687"/>
    <cellStyle name="7_משקל בתא100 2_דיווחים נוספים_1_פירוט אגח תשואה מעל 10% _15" xfId="11686"/>
    <cellStyle name="7_משקל בתא100 2_דיווחים נוספים_1_פירוט אגח תשואה מעל 10% _פירוט אגח תשואה מעל 10% " xfId="6262"/>
    <cellStyle name="7_משקל בתא100 2_דיווחים נוספים_1_פירוט אגח תשואה מעל 10% _פירוט אגח תשואה מעל 10% _15" xfId="11688"/>
    <cellStyle name="7_משקל בתא100 2_דיווחים נוספים_15" xfId="11652"/>
    <cellStyle name="7_משקל בתא100 2_דיווחים נוספים_2" xfId="6263"/>
    <cellStyle name="7_משקל בתא100 2_דיווחים נוספים_2_15" xfId="11689"/>
    <cellStyle name="7_משקל בתא100 2_דיווחים נוספים_2_פירוט אגח תשואה מעל 10% " xfId="6264"/>
    <cellStyle name="7_משקל בתא100 2_דיווחים נוספים_2_פירוט אגח תשואה מעל 10% _15" xfId="11690"/>
    <cellStyle name="7_משקל בתא100 2_דיווחים נוספים_4.4." xfId="6265"/>
    <cellStyle name="7_משקל בתא100 2_דיווחים נוספים_4.4. 2" xfId="6266"/>
    <cellStyle name="7_משקל בתא100 2_דיווחים נוספים_4.4. 2_15" xfId="11692"/>
    <cellStyle name="7_משקל בתא100 2_דיווחים נוספים_4.4. 2_דיווחים נוספים" xfId="6267"/>
    <cellStyle name="7_משקל בתא100 2_דיווחים נוספים_4.4. 2_דיווחים נוספים_1" xfId="6268"/>
    <cellStyle name="7_משקל בתא100 2_דיווחים נוספים_4.4. 2_דיווחים נוספים_1_15" xfId="11694"/>
    <cellStyle name="7_משקל בתא100 2_דיווחים נוספים_4.4. 2_דיווחים נוספים_1_פירוט אגח תשואה מעל 10% " xfId="6269"/>
    <cellStyle name="7_משקל בתא100 2_דיווחים נוספים_4.4. 2_דיווחים נוספים_1_פירוט אגח תשואה מעל 10% _15" xfId="11695"/>
    <cellStyle name="7_משקל בתא100 2_דיווחים נוספים_4.4. 2_דיווחים נוספים_15" xfId="11693"/>
    <cellStyle name="7_משקל בתא100 2_דיווחים נוספים_4.4. 2_דיווחים נוספים_פירוט אגח תשואה מעל 10% " xfId="6270"/>
    <cellStyle name="7_משקל בתא100 2_דיווחים נוספים_4.4. 2_דיווחים נוספים_פירוט אגח תשואה מעל 10% _15" xfId="11696"/>
    <cellStyle name="7_משקל בתא100 2_דיווחים נוספים_4.4. 2_פירוט אגח תשואה מעל 10% " xfId="6271"/>
    <cellStyle name="7_משקל בתא100 2_דיווחים נוספים_4.4. 2_פירוט אגח תשואה מעל 10% _1" xfId="6272"/>
    <cellStyle name="7_משקל בתא100 2_דיווחים נוספים_4.4. 2_פירוט אגח תשואה מעל 10% _1_15" xfId="11698"/>
    <cellStyle name="7_משקל בתא100 2_דיווחים נוספים_4.4. 2_פירוט אגח תשואה מעל 10% _15" xfId="11697"/>
    <cellStyle name="7_משקל בתא100 2_דיווחים נוספים_4.4. 2_פירוט אגח תשואה מעל 10% _פירוט אגח תשואה מעל 10% " xfId="6273"/>
    <cellStyle name="7_משקל בתא100 2_דיווחים נוספים_4.4. 2_פירוט אגח תשואה מעל 10% _פירוט אגח תשואה מעל 10% _15" xfId="11699"/>
    <cellStyle name="7_משקל בתא100 2_דיווחים נוספים_4.4._15" xfId="11691"/>
    <cellStyle name="7_משקל בתא100 2_דיווחים נוספים_4.4._דיווחים נוספים" xfId="6274"/>
    <cellStyle name="7_משקל בתא100 2_דיווחים נוספים_4.4._דיווחים נוספים_15" xfId="11700"/>
    <cellStyle name="7_משקל בתא100 2_דיווחים נוספים_4.4._דיווחים נוספים_פירוט אגח תשואה מעל 10% " xfId="6275"/>
    <cellStyle name="7_משקל בתא100 2_דיווחים נוספים_4.4._דיווחים נוספים_פירוט אגח תשואה מעל 10% _15" xfId="11701"/>
    <cellStyle name="7_משקל בתא100 2_דיווחים נוספים_4.4._פירוט אגח תשואה מעל 10% " xfId="6276"/>
    <cellStyle name="7_משקל בתא100 2_דיווחים נוספים_4.4._פירוט אגח תשואה מעל 10% _1" xfId="6277"/>
    <cellStyle name="7_משקל בתא100 2_דיווחים נוספים_4.4._פירוט אגח תשואה מעל 10% _1_15" xfId="11703"/>
    <cellStyle name="7_משקל בתא100 2_דיווחים נוספים_4.4._פירוט אגח תשואה מעל 10% _15" xfId="11702"/>
    <cellStyle name="7_משקל בתא100 2_דיווחים נוספים_4.4._פירוט אגח תשואה מעל 10% _פירוט אגח תשואה מעל 10% " xfId="6278"/>
    <cellStyle name="7_משקל בתא100 2_דיווחים נוספים_4.4._פירוט אגח תשואה מעל 10% _פירוט אגח תשואה מעל 10% _15" xfId="11704"/>
    <cellStyle name="7_משקל בתא100 2_דיווחים נוספים_דיווחים נוספים" xfId="6279"/>
    <cellStyle name="7_משקל בתא100 2_דיווחים נוספים_דיווחים נוספים 2" xfId="6280"/>
    <cellStyle name="7_משקל בתא100 2_דיווחים נוספים_דיווחים נוספים 2_15" xfId="11706"/>
    <cellStyle name="7_משקל בתא100 2_דיווחים נוספים_דיווחים נוספים 2_דיווחים נוספים" xfId="6281"/>
    <cellStyle name="7_משקל בתא100 2_דיווחים נוספים_דיווחים נוספים 2_דיווחים נוספים_1" xfId="6282"/>
    <cellStyle name="7_משקל בתא100 2_דיווחים נוספים_דיווחים נוספים 2_דיווחים נוספים_1_15" xfId="11708"/>
    <cellStyle name="7_משקל בתא100 2_דיווחים נוספים_דיווחים נוספים 2_דיווחים נוספים_1_פירוט אגח תשואה מעל 10% " xfId="6283"/>
    <cellStyle name="7_משקל בתא100 2_דיווחים נוספים_דיווחים נוספים 2_דיווחים נוספים_1_פירוט אגח תשואה מעל 10% _15" xfId="11709"/>
    <cellStyle name="7_משקל בתא100 2_דיווחים נוספים_דיווחים נוספים 2_דיווחים נוספים_15" xfId="11707"/>
    <cellStyle name="7_משקל בתא100 2_דיווחים נוספים_דיווחים נוספים 2_דיווחים נוספים_פירוט אגח תשואה מעל 10% " xfId="6284"/>
    <cellStyle name="7_משקל בתא100 2_דיווחים נוספים_דיווחים נוספים 2_דיווחים נוספים_פירוט אגח תשואה מעל 10% _15" xfId="11710"/>
    <cellStyle name="7_משקל בתא100 2_דיווחים נוספים_דיווחים נוספים 2_פירוט אגח תשואה מעל 10% " xfId="6285"/>
    <cellStyle name="7_משקל בתא100 2_דיווחים נוספים_דיווחים נוספים 2_פירוט אגח תשואה מעל 10% _1" xfId="6286"/>
    <cellStyle name="7_משקל בתא100 2_דיווחים נוספים_דיווחים נוספים 2_פירוט אגח תשואה מעל 10% _1_15" xfId="11712"/>
    <cellStyle name="7_משקל בתא100 2_דיווחים נוספים_דיווחים נוספים 2_פירוט אגח תשואה מעל 10% _15" xfId="11711"/>
    <cellStyle name="7_משקל בתא100 2_דיווחים נוספים_דיווחים נוספים 2_פירוט אגח תשואה מעל 10% _פירוט אגח תשואה מעל 10% " xfId="6287"/>
    <cellStyle name="7_משקל בתא100 2_דיווחים נוספים_דיווחים נוספים 2_פירוט אגח תשואה מעל 10% _פירוט אגח תשואה מעל 10% _15" xfId="11713"/>
    <cellStyle name="7_משקל בתא100 2_דיווחים נוספים_דיווחים נוספים_1" xfId="6288"/>
    <cellStyle name="7_משקל בתא100 2_דיווחים נוספים_דיווחים נוספים_1_15" xfId="11714"/>
    <cellStyle name="7_משקל בתא100 2_דיווחים נוספים_דיווחים נוספים_1_פירוט אגח תשואה מעל 10% " xfId="6289"/>
    <cellStyle name="7_משקל בתא100 2_דיווחים נוספים_דיווחים נוספים_1_פירוט אגח תשואה מעל 10% _15" xfId="11715"/>
    <cellStyle name="7_משקל בתא100 2_דיווחים נוספים_דיווחים נוספים_15" xfId="11705"/>
    <cellStyle name="7_משקל בתא100 2_דיווחים נוספים_דיווחים נוספים_4.4." xfId="6290"/>
    <cellStyle name="7_משקל בתא100 2_דיווחים נוספים_דיווחים נוספים_4.4. 2" xfId="6291"/>
    <cellStyle name="7_משקל בתא100 2_דיווחים נוספים_דיווחים נוספים_4.4. 2_15" xfId="11717"/>
    <cellStyle name="7_משקל בתא100 2_דיווחים נוספים_דיווחים נוספים_4.4. 2_דיווחים נוספים" xfId="6292"/>
    <cellStyle name="7_משקל בתא100 2_דיווחים נוספים_דיווחים נוספים_4.4. 2_דיווחים נוספים_1" xfId="6293"/>
    <cellStyle name="7_משקל בתא100 2_דיווחים נוספים_דיווחים נוספים_4.4. 2_דיווחים נוספים_1_15" xfId="11719"/>
    <cellStyle name="7_משקל בתא100 2_דיווחים נוספים_דיווחים נוספים_4.4. 2_דיווחים נוספים_1_פירוט אגח תשואה מעל 10% " xfId="6294"/>
    <cellStyle name="7_משקל בתא100 2_דיווחים נוספים_דיווחים נוספים_4.4. 2_דיווחים נוספים_1_פירוט אגח תשואה מעל 10% _15" xfId="11720"/>
    <cellStyle name="7_משקל בתא100 2_דיווחים נוספים_דיווחים נוספים_4.4. 2_דיווחים נוספים_15" xfId="11718"/>
    <cellStyle name="7_משקל בתא100 2_דיווחים נוספים_דיווחים נוספים_4.4. 2_דיווחים נוספים_פירוט אגח תשואה מעל 10% " xfId="6295"/>
    <cellStyle name="7_משקל בתא100 2_דיווחים נוספים_דיווחים נוספים_4.4. 2_דיווחים נוספים_פירוט אגח תשואה מעל 10% _15" xfId="11721"/>
    <cellStyle name="7_משקל בתא100 2_דיווחים נוספים_דיווחים נוספים_4.4. 2_פירוט אגח תשואה מעל 10% " xfId="6296"/>
    <cellStyle name="7_משקל בתא100 2_דיווחים נוספים_דיווחים נוספים_4.4. 2_פירוט אגח תשואה מעל 10% _1" xfId="6297"/>
    <cellStyle name="7_משקל בתא100 2_דיווחים נוספים_דיווחים נוספים_4.4. 2_פירוט אגח תשואה מעל 10% _1_15" xfId="11723"/>
    <cellStyle name="7_משקל בתא100 2_דיווחים נוספים_דיווחים נוספים_4.4. 2_פירוט אגח תשואה מעל 10% _15" xfId="11722"/>
    <cellStyle name="7_משקל בתא100 2_דיווחים נוספים_דיווחים נוספים_4.4. 2_פירוט אגח תשואה מעל 10% _פירוט אגח תשואה מעל 10% " xfId="6298"/>
    <cellStyle name="7_משקל בתא100 2_דיווחים נוספים_דיווחים נוספים_4.4. 2_פירוט אגח תשואה מעל 10% _פירוט אגח תשואה מעל 10% _15" xfId="11724"/>
    <cellStyle name="7_משקל בתא100 2_דיווחים נוספים_דיווחים נוספים_4.4._15" xfId="11716"/>
    <cellStyle name="7_משקל בתא100 2_דיווחים נוספים_דיווחים נוספים_4.4._דיווחים נוספים" xfId="6299"/>
    <cellStyle name="7_משקל בתא100 2_דיווחים נוספים_דיווחים נוספים_4.4._דיווחים נוספים_15" xfId="11725"/>
    <cellStyle name="7_משקל בתא100 2_דיווחים נוספים_דיווחים נוספים_4.4._דיווחים נוספים_פירוט אגח תשואה מעל 10% " xfId="6300"/>
    <cellStyle name="7_משקל בתא100 2_דיווחים נוספים_דיווחים נוספים_4.4._דיווחים נוספים_פירוט אגח תשואה מעל 10% _15" xfId="11726"/>
    <cellStyle name="7_משקל בתא100 2_דיווחים נוספים_דיווחים נוספים_4.4._פירוט אגח תשואה מעל 10% " xfId="6301"/>
    <cellStyle name="7_משקל בתא100 2_דיווחים נוספים_דיווחים נוספים_4.4._פירוט אגח תשואה מעל 10% _1" xfId="6302"/>
    <cellStyle name="7_משקל בתא100 2_דיווחים נוספים_דיווחים נוספים_4.4._פירוט אגח תשואה מעל 10% _1_15" xfId="11728"/>
    <cellStyle name="7_משקל בתא100 2_דיווחים נוספים_דיווחים נוספים_4.4._פירוט אגח תשואה מעל 10% _15" xfId="11727"/>
    <cellStyle name="7_משקל בתא100 2_דיווחים נוספים_דיווחים נוספים_4.4._פירוט אגח תשואה מעל 10% _פירוט אגח תשואה מעל 10% " xfId="6303"/>
    <cellStyle name="7_משקל בתא100 2_דיווחים נוספים_דיווחים נוספים_4.4._פירוט אגח תשואה מעל 10% _פירוט אגח תשואה מעל 10% _15" xfId="11729"/>
    <cellStyle name="7_משקל בתא100 2_דיווחים נוספים_דיווחים נוספים_דיווחים נוספים" xfId="6304"/>
    <cellStyle name="7_משקל בתא100 2_דיווחים נוספים_דיווחים נוספים_דיווחים נוספים_15" xfId="11730"/>
    <cellStyle name="7_משקל בתא100 2_דיווחים נוספים_דיווחים נוספים_דיווחים נוספים_פירוט אגח תשואה מעל 10% " xfId="6305"/>
    <cellStyle name="7_משקל בתא100 2_דיווחים נוספים_דיווחים נוספים_דיווחים נוספים_פירוט אגח תשואה מעל 10% _15" xfId="11731"/>
    <cellStyle name="7_משקל בתא100 2_דיווחים נוספים_דיווחים נוספים_פירוט אגח תשואה מעל 10% " xfId="6306"/>
    <cellStyle name="7_משקל בתא100 2_דיווחים נוספים_דיווחים נוספים_פירוט אגח תשואה מעל 10% _1" xfId="6307"/>
    <cellStyle name="7_משקל בתא100 2_דיווחים נוספים_דיווחים נוספים_פירוט אגח תשואה מעל 10% _1_15" xfId="11733"/>
    <cellStyle name="7_משקל בתא100 2_דיווחים נוספים_דיווחים נוספים_פירוט אגח תשואה מעל 10% _15" xfId="11732"/>
    <cellStyle name="7_משקל בתא100 2_דיווחים נוספים_דיווחים נוספים_פירוט אגח תשואה מעל 10% _פירוט אגח תשואה מעל 10% " xfId="6308"/>
    <cellStyle name="7_משקל בתא100 2_דיווחים נוספים_דיווחים נוספים_פירוט אגח תשואה מעל 10% _פירוט אגח תשואה מעל 10% _15" xfId="11734"/>
    <cellStyle name="7_משקל בתא100 2_דיווחים נוספים_פירוט אגח תשואה מעל 10% " xfId="6309"/>
    <cellStyle name="7_משקל בתא100 2_דיווחים נוספים_פירוט אגח תשואה מעל 10% _1" xfId="6310"/>
    <cellStyle name="7_משקל בתא100 2_דיווחים נוספים_פירוט אגח תשואה מעל 10% _1_15" xfId="11736"/>
    <cellStyle name="7_משקל בתא100 2_דיווחים נוספים_פירוט אגח תשואה מעל 10% _15" xfId="11735"/>
    <cellStyle name="7_משקל בתא100 2_דיווחים נוספים_פירוט אגח תשואה מעל 10% _פירוט אגח תשואה מעל 10% " xfId="6311"/>
    <cellStyle name="7_משקל בתא100 2_דיווחים נוספים_פירוט אגח תשואה מעל 10% _פירוט אגח תשואה מעל 10% _15" xfId="11737"/>
    <cellStyle name="7_משקל בתא100 2_עסקאות שאושרו וטרם בוצעו  " xfId="6312"/>
    <cellStyle name="7_משקל בתא100 2_עסקאות שאושרו וטרם בוצעו   2" xfId="6313"/>
    <cellStyle name="7_משקל בתא100 2_עסקאות שאושרו וטרם בוצעו   2_15" xfId="11739"/>
    <cellStyle name="7_משקל בתא100 2_עסקאות שאושרו וטרם בוצעו   2_דיווחים נוספים" xfId="6314"/>
    <cellStyle name="7_משקל בתא100 2_עסקאות שאושרו וטרם בוצעו   2_דיווחים נוספים_1" xfId="6315"/>
    <cellStyle name="7_משקל בתא100 2_עסקאות שאושרו וטרם בוצעו   2_דיווחים נוספים_1_15" xfId="11741"/>
    <cellStyle name="7_משקל בתא100 2_עסקאות שאושרו וטרם בוצעו   2_דיווחים נוספים_1_פירוט אגח תשואה מעל 10% " xfId="6316"/>
    <cellStyle name="7_משקל בתא100 2_עסקאות שאושרו וטרם בוצעו   2_דיווחים נוספים_1_פירוט אגח תשואה מעל 10% _15" xfId="11742"/>
    <cellStyle name="7_משקל בתא100 2_עסקאות שאושרו וטרם בוצעו   2_דיווחים נוספים_15" xfId="11740"/>
    <cellStyle name="7_משקל בתא100 2_עסקאות שאושרו וטרם בוצעו   2_דיווחים נוספים_פירוט אגח תשואה מעל 10% " xfId="6317"/>
    <cellStyle name="7_משקל בתא100 2_עסקאות שאושרו וטרם בוצעו   2_דיווחים נוספים_פירוט אגח תשואה מעל 10% _15" xfId="11743"/>
    <cellStyle name="7_משקל בתא100 2_עסקאות שאושרו וטרם בוצעו   2_פירוט אגח תשואה מעל 10% " xfId="6318"/>
    <cellStyle name="7_משקל בתא100 2_עסקאות שאושרו וטרם בוצעו   2_פירוט אגח תשואה מעל 10% _1" xfId="6319"/>
    <cellStyle name="7_משקל בתא100 2_עסקאות שאושרו וטרם בוצעו   2_פירוט אגח תשואה מעל 10% _1_15" xfId="11745"/>
    <cellStyle name="7_משקל בתא100 2_עסקאות שאושרו וטרם בוצעו   2_פירוט אגח תשואה מעל 10% _15" xfId="11744"/>
    <cellStyle name="7_משקל בתא100 2_עסקאות שאושרו וטרם בוצעו   2_פירוט אגח תשואה מעל 10% _פירוט אגח תשואה מעל 10% " xfId="6320"/>
    <cellStyle name="7_משקל בתא100 2_עסקאות שאושרו וטרם בוצעו   2_פירוט אגח תשואה מעל 10% _פירוט אגח תשואה מעל 10% _15" xfId="11746"/>
    <cellStyle name="7_משקל בתא100 2_עסקאות שאושרו וטרם בוצעו  _15" xfId="11738"/>
    <cellStyle name="7_משקל בתא100 2_עסקאות שאושרו וטרם בוצעו  _דיווחים נוספים" xfId="6321"/>
    <cellStyle name="7_משקל בתא100 2_עסקאות שאושרו וטרם בוצעו  _דיווחים נוספים_15" xfId="11747"/>
    <cellStyle name="7_משקל בתא100 2_עסקאות שאושרו וטרם בוצעו  _דיווחים נוספים_פירוט אגח תשואה מעל 10% " xfId="6322"/>
    <cellStyle name="7_משקל בתא100 2_עסקאות שאושרו וטרם בוצעו  _דיווחים נוספים_פירוט אגח תשואה מעל 10% _15" xfId="11748"/>
    <cellStyle name="7_משקל בתא100 2_עסקאות שאושרו וטרם בוצעו  _פירוט אגח תשואה מעל 10% " xfId="6323"/>
    <cellStyle name="7_משקל בתא100 2_עסקאות שאושרו וטרם בוצעו  _פירוט אגח תשואה מעל 10% _1" xfId="6324"/>
    <cellStyle name="7_משקל בתא100 2_עסקאות שאושרו וטרם בוצעו  _פירוט אגח תשואה מעל 10% _1_15" xfId="11750"/>
    <cellStyle name="7_משקל בתא100 2_עסקאות שאושרו וטרם בוצעו  _פירוט אגח תשואה מעל 10% _15" xfId="11749"/>
    <cellStyle name="7_משקל בתא100 2_עסקאות שאושרו וטרם בוצעו  _פירוט אגח תשואה מעל 10% _פירוט אגח תשואה מעל 10% " xfId="6325"/>
    <cellStyle name="7_משקל בתא100 2_עסקאות שאושרו וטרם בוצעו  _פירוט אגח תשואה מעל 10% _פירוט אגח תשואה מעל 10% _15" xfId="11751"/>
    <cellStyle name="7_משקל בתא100 2_פירוט אגח תשואה מעל 10% " xfId="6326"/>
    <cellStyle name="7_משקל בתא100 2_פירוט אגח תשואה מעל 10%  2" xfId="6327"/>
    <cellStyle name="7_משקל בתא100 2_פירוט אגח תשואה מעל 10%  2_15" xfId="11753"/>
    <cellStyle name="7_משקל בתא100 2_פירוט אגח תשואה מעל 10%  2_דיווחים נוספים" xfId="6328"/>
    <cellStyle name="7_משקל בתא100 2_פירוט אגח תשואה מעל 10%  2_דיווחים נוספים_1" xfId="6329"/>
    <cellStyle name="7_משקל בתא100 2_פירוט אגח תשואה מעל 10%  2_דיווחים נוספים_1_15" xfId="11755"/>
    <cellStyle name="7_משקל בתא100 2_פירוט אגח תשואה מעל 10%  2_דיווחים נוספים_1_פירוט אגח תשואה מעל 10% " xfId="6330"/>
    <cellStyle name="7_משקל בתא100 2_פירוט אגח תשואה מעל 10%  2_דיווחים נוספים_1_פירוט אגח תשואה מעל 10% _15" xfId="11756"/>
    <cellStyle name="7_משקל בתא100 2_פירוט אגח תשואה מעל 10%  2_דיווחים נוספים_15" xfId="11754"/>
    <cellStyle name="7_משקל בתא100 2_פירוט אגח תשואה מעל 10%  2_דיווחים נוספים_פירוט אגח תשואה מעל 10% " xfId="6331"/>
    <cellStyle name="7_משקל בתא100 2_פירוט אגח תשואה מעל 10%  2_דיווחים נוספים_פירוט אגח תשואה מעל 10% _15" xfId="11757"/>
    <cellStyle name="7_משקל בתא100 2_פירוט אגח תשואה מעל 10%  2_פירוט אגח תשואה מעל 10% " xfId="6332"/>
    <cellStyle name="7_משקל בתא100 2_פירוט אגח תשואה מעל 10%  2_פירוט אגח תשואה מעל 10% _1" xfId="6333"/>
    <cellStyle name="7_משקל בתא100 2_פירוט אגח תשואה מעל 10%  2_פירוט אגח תשואה מעל 10% _1_15" xfId="11759"/>
    <cellStyle name="7_משקל בתא100 2_פירוט אגח תשואה מעל 10%  2_פירוט אגח תשואה מעל 10% _15" xfId="11758"/>
    <cellStyle name="7_משקל בתא100 2_פירוט אגח תשואה מעל 10%  2_פירוט אגח תשואה מעל 10% _פירוט אגח תשואה מעל 10% " xfId="6334"/>
    <cellStyle name="7_משקל בתא100 2_פירוט אגח תשואה מעל 10%  2_פירוט אגח תשואה מעל 10% _פירוט אגח תשואה מעל 10% _15" xfId="11760"/>
    <cellStyle name="7_משקל בתא100 2_פירוט אגח תשואה מעל 10% _1" xfId="6335"/>
    <cellStyle name="7_משקל בתא100 2_פירוט אגח תשואה מעל 10% _1_15" xfId="11761"/>
    <cellStyle name="7_משקל בתא100 2_פירוט אגח תשואה מעל 10% _1_פירוט אגח תשואה מעל 10% " xfId="6336"/>
    <cellStyle name="7_משקל בתא100 2_פירוט אגח תשואה מעל 10% _1_פירוט אגח תשואה מעל 10% _15" xfId="11762"/>
    <cellStyle name="7_משקל בתא100 2_פירוט אגח תשואה מעל 10% _15" xfId="11752"/>
    <cellStyle name="7_משקל בתא100 2_פירוט אגח תשואה מעל 10% _2" xfId="6337"/>
    <cellStyle name="7_משקל בתא100 2_פירוט אגח תשואה מעל 10% _2_15" xfId="11763"/>
    <cellStyle name="7_משקל בתא100 2_פירוט אגח תשואה מעל 10% _4.4." xfId="6338"/>
    <cellStyle name="7_משקל בתא100 2_פירוט אגח תשואה מעל 10% _4.4. 2" xfId="6339"/>
    <cellStyle name="7_משקל בתא100 2_פירוט אגח תשואה מעל 10% _4.4. 2_15" xfId="11765"/>
    <cellStyle name="7_משקל בתא100 2_פירוט אגח תשואה מעל 10% _4.4. 2_דיווחים נוספים" xfId="6340"/>
    <cellStyle name="7_משקל בתא100 2_פירוט אגח תשואה מעל 10% _4.4. 2_דיווחים נוספים_1" xfId="6341"/>
    <cellStyle name="7_משקל בתא100 2_פירוט אגח תשואה מעל 10% _4.4. 2_דיווחים נוספים_1_15" xfId="11767"/>
    <cellStyle name="7_משקל בתא100 2_פירוט אגח תשואה מעל 10% _4.4. 2_דיווחים נוספים_1_פירוט אגח תשואה מעל 10% " xfId="6342"/>
    <cellStyle name="7_משקל בתא100 2_פירוט אגח תשואה מעל 10% _4.4. 2_דיווחים נוספים_1_פירוט אגח תשואה מעל 10% _15" xfId="11768"/>
    <cellStyle name="7_משקל בתא100 2_פירוט אגח תשואה מעל 10% _4.4. 2_דיווחים נוספים_15" xfId="11766"/>
    <cellStyle name="7_משקל בתא100 2_פירוט אגח תשואה מעל 10% _4.4. 2_דיווחים נוספים_פירוט אגח תשואה מעל 10% " xfId="6343"/>
    <cellStyle name="7_משקל בתא100 2_פירוט אגח תשואה מעל 10% _4.4. 2_דיווחים נוספים_פירוט אגח תשואה מעל 10% _15" xfId="11769"/>
    <cellStyle name="7_משקל בתא100 2_פירוט אגח תשואה מעל 10% _4.4. 2_פירוט אגח תשואה מעל 10% " xfId="6344"/>
    <cellStyle name="7_משקל בתא100 2_פירוט אגח תשואה מעל 10% _4.4. 2_פירוט אגח תשואה מעל 10% _1" xfId="6345"/>
    <cellStyle name="7_משקל בתא100 2_פירוט אגח תשואה מעל 10% _4.4. 2_פירוט אגח תשואה מעל 10% _1_15" xfId="11771"/>
    <cellStyle name="7_משקל בתא100 2_פירוט אגח תשואה מעל 10% _4.4. 2_פירוט אגח תשואה מעל 10% _15" xfId="11770"/>
    <cellStyle name="7_משקל בתא100 2_פירוט אגח תשואה מעל 10% _4.4. 2_פירוט אגח תשואה מעל 10% _פירוט אגח תשואה מעל 10% " xfId="6346"/>
    <cellStyle name="7_משקל בתא100 2_פירוט אגח תשואה מעל 10% _4.4. 2_פירוט אגח תשואה מעל 10% _פירוט אגח תשואה מעל 10% _15" xfId="11772"/>
    <cellStyle name="7_משקל בתא100 2_פירוט אגח תשואה מעל 10% _4.4._15" xfId="11764"/>
    <cellStyle name="7_משקל בתא100 2_פירוט אגח תשואה מעל 10% _4.4._דיווחים נוספים" xfId="6347"/>
    <cellStyle name="7_משקל בתא100 2_פירוט אגח תשואה מעל 10% _4.4._דיווחים נוספים_15" xfId="11773"/>
    <cellStyle name="7_משקל בתא100 2_פירוט אגח תשואה מעל 10% _4.4._דיווחים נוספים_פירוט אגח תשואה מעל 10% " xfId="6348"/>
    <cellStyle name="7_משקל בתא100 2_פירוט אגח תשואה מעל 10% _4.4._דיווחים נוספים_פירוט אגח תשואה מעל 10% _15" xfId="11774"/>
    <cellStyle name="7_משקל בתא100 2_פירוט אגח תשואה מעל 10% _4.4._פירוט אגח תשואה מעל 10% " xfId="6349"/>
    <cellStyle name="7_משקל בתא100 2_פירוט אגח תשואה מעל 10% _4.4._פירוט אגח תשואה מעל 10% _1" xfId="6350"/>
    <cellStyle name="7_משקל בתא100 2_פירוט אגח תשואה מעל 10% _4.4._פירוט אגח תשואה מעל 10% _1_15" xfId="11776"/>
    <cellStyle name="7_משקל בתא100 2_פירוט אגח תשואה מעל 10% _4.4._פירוט אגח תשואה מעל 10% _15" xfId="11775"/>
    <cellStyle name="7_משקל בתא100 2_פירוט אגח תשואה מעל 10% _4.4._פירוט אגח תשואה מעל 10% _פירוט אגח תשואה מעל 10% " xfId="6351"/>
    <cellStyle name="7_משקל בתא100 2_פירוט אגח תשואה מעל 10% _4.4._פירוט אגח תשואה מעל 10% _פירוט אגח תשואה מעל 10% _15" xfId="11777"/>
    <cellStyle name="7_משקל בתא100 2_פירוט אגח תשואה מעל 10% _דיווחים נוספים" xfId="6352"/>
    <cellStyle name="7_משקל בתא100 2_פירוט אגח תשואה מעל 10% _דיווחים נוספים_1" xfId="6353"/>
    <cellStyle name="7_משקל בתא100 2_פירוט אגח תשואה מעל 10% _דיווחים נוספים_1_15" xfId="11779"/>
    <cellStyle name="7_משקל בתא100 2_פירוט אגח תשואה מעל 10% _דיווחים נוספים_1_פירוט אגח תשואה מעל 10% " xfId="6354"/>
    <cellStyle name="7_משקל בתא100 2_פירוט אגח תשואה מעל 10% _דיווחים נוספים_1_פירוט אגח תשואה מעל 10% _15" xfId="11780"/>
    <cellStyle name="7_משקל בתא100 2_פירוט אגח תשואה מעל 10% _דיווחים נוספים_15" xfId="11778"/>
    <cellStyle name="7_משקל בתא100 2_פירוט אגח תשואה מעל 10% _דיווחים נוספים_פירוט אגח תשואה מעל 10% " xfId="6355"/>
    <cellStyle name="7_משקל בתא100 2_פירוט אגח תשואה מעל 10% _דיווחים נוספים_פירוט אגח תשואה מעל 10% _15" xfId="11781"/>
    <cellStyle name="7_משקל בתא100 2_פירוט אגח תשואה מעל 10% _פירוט אגח תשואה מעל 10% " xfId="6356"/>
    <cellStyle name="7_משקל בתא100 2_פירוט אגח תשואה מעל 10% _פירוט אגח תשואה מעל 10% _1" xfId="6357"/>
    <cellStyle name="7_משקל בתא100 2_פירוט אגח תשואה מעל 10% _פירוט אגח תשואה מעל 10% _1_15" xfId="11783"/>
    <cellStyle name="7_משקל בתא100 2_פירוט אגח תשואה מעל 10% _פירוט אגח תשואה מעל 10% _15" xfId="11782"/>
    <cellStyle name="7_משקל בתא100 2_פירוט אגח תשואה מעל 10% _פירוט אגח תשואה מעל 10% _פירוט אגח תשואה מעל 10% " xfId="6358"/>
    <cellStyle name="7_משקל בתא100 2_פירוט אגח תשואה מעל 10% _פירוט אגח תשואה מעל 10% _פירוט אגח תשואה מעל 10% _15" xfId="11784"/>
    <cellStyle name="7_משקל בתא100 3" xfId="6359"/>
    <cellStyle name="7_משקל בתא100 3_15" xfId="11785"/>
    <cellStyle name="7_משקל בתא100 3_דיווחים נוספים" xfId="6360"/>
    <cellStyle name="7_משקל בתא100 3_דיווחים נוספים_1" xfId="6361"/>
    <cellStyle name="7_משקל בתא100 3_דיווחים נוספים_1_15" xfId="11787"/>
    <cellStyle name="7_משקל בתא100 3_דיווחים נוספים_1_פירוט אגח תשואה מעל 10% " xfId="6362"/>
    <cellStyle name="7_משקל בתא100 3_דיווחים נוספים_1_פירוט אגח תשואה מעל 10% _15" xfId="11788"/>
    <cellStyle name="7_משקל בתא100 3_דיווחים נוספים_15" xfId="11786"/>
    <cellStyle name="7_משקל בתא100 3_דיווחים נוספים_פירוט אגח תשואה מעל 10% " xfId="6363"/>
    <cellStyle name="7_משקל בתא100 3_דיווחים נוספים_פירוט אגח תשואה מעל 10% _15" xfId="11789"/>
    <cellStyle name="7_משקל בתא100 3_פירוט אגח תשואה מעל 10% " xfId="6364"/>
    <cellStyle name="7_משקל בתא100 3_פירוט אגח תשואה מעל 10% _1" xfId="6365"/>
    <cellStyle name="7_משקל בתא100 3_פירוט אגח תשואה מעל 10% _1_15" xfId="11791"/>
    <cellStyle name="7_משקל בתא100 3_פירוט אגח תשואה מעל 10% _15" xfId="11790"/>
    <cellStyle name="7_משקל בתא100 3_פירוט אגח תשואה מעל 10% _פירוט אגח תשואה מעל 10% " xfId="6366"/>
    <cellStyle name="7_משקל בתא100 3_פירוט אגח תשואה מעל 10% _פירוט אגח תשואה מעל 10% _15" xfId="11792"/>
    <cellStyle name="7_משקל בתא100_15" xfId="11628"/>
    <cellStyle name="7_משקל בתא100_4.4." xfId="6367"/>
    <cellStyle name="7_משקל בתא100_4.4. 2" xfId="6368"/>
    <cellStyle name="7_משקל בתא100_4.4. 2_15" xfId="11794"/>
    <cellStyle name="7_משקל בתא100_4.4. 2_דיווחים נוספים" xfId="6369"/>
    <cellStyle name="7_משקל בתא100_4.4. 2_דיווחים נוספים_1" xfId="6370"/>
    <cellStyle name="7_משקל בתא100_4.4. 2_דיווחים נוספים_1_15" xfId="11796"/>
    <cellStyle name="7_משקל בתא100_4.4. 2_דיווחים נוספים_1_פירוט אגח תשואה מעל 10% " xfId="6371"/>
    <cellStyle name="7_משקל בתא100_4.4. 2_דיווחים נוספים_1_פירוט אגח תשואה מעל 10% _15" xfId="11797"/>
    <cellStyle name="7_משקל בתא100_4.4. 2_דיווחים נוספים_15" xfId="11795"/>
    <cellStyle name="7_משקל בתא100_4.4. 2_דיווחים נוספים_פירוט אגח תשואה מעל 10% " xfId="6372"/>
    <cellStyle name="7_משקל בתא100_4.4. 2_דיווחים נוספים_פירוט אגח תשואה מעל 10% _15" xfId="11798"/>
    <cellStyle name="7_משקל בתא100_4.4. 2_פירוט אגח תשואה מעל 10% " xfId="6373"/>
    <cellStyle name="7_משקל בתא100_4.4. 2_פירוט אגח תשואה מעל 10% _1" xfId="6374"/>
    <cellStyle name="7_משקל בתא100_4.4. 2_פירוט אגח תשואה מעל 10% _1_15" xfId="11800"/>
    <cellStyle name="7_משקל בתא100_4.4. 2_פירוט אגח תשואה מעל 10% _15" xfId="11799"/>
    <cellStyle name="7_משקל בתא100_4.4. 2_פירוט אגח תשואה מעל 10% _פירוט אגח תשואה מעל 10% " xfId="6375"/>
    <cellStyle name="7_משקל בתא100_4.4. 2_פירוט אגח תשואה מעל 10% _פירוט אגח תשואה מעל 10% _15" xfId="11801"/>
    <cellStyle name="7_משקל בתא100_4.4._15" xfId="11793"/>
    <cellStyle name="7_משקל בתא100_4.4._דיווחים נוספים" xfId="6376"/>
    <cellStyle name="7_משקל בתא100_4.4._דיווחים נוספים_15" xfId="11802"/>
    <cellStyle name="7_משקל בתא100_4.4._דיווחים נוספים_פירוט אגח תשואה מעל 10% " xfId="6377"/>
    <cellStyle name="7_משקל בתא100_4.4._דיווחים נוספים_פירוט אגח תשואה מעל 10% _15" xfId="11803"/>
    <cellStyle name="7_משקל בתא100_4.4._פירוט אגח תשואה מעל 10% " xfId="6378"/>
    <cellStyle name="7_משקל בתא100_4.4._פירוט אגח תשואה מעל 10% _1" xfId="6379"/>
    <cellStyle name="7_משקל בתא100_4.4._פירוט אגח תשואה מעל 10% _1_15" xfId="11805"/>
    <cellStyle name="7_משקל בתא100_4.4._פירוט אגח תשואה מעל 10% _15" xfId="11804"/>
    <cellStyle name="7_משקל בתא100_4.4._פירוט אגח תשואה מעל 10% _פירוט אגח תשואה מעל 10% " xfId="6380"/>
    <cellStyle name="7_משקל בתא100_4.4._פירוט אגח תשואה מעל 10% _פירוט אגח תשואה מעל 10% _15" xfId="11806"/>
    <cellStyle name="7_משקל בתא100_דיווחים נוספים" xfId="6381"/>
    <cellStyle name="7_משקל בתא100_דיווחים נוספים 2" xfId="6382"/>
    <cellStyle name="7_משקל בתא100_דיווחים נוספים 2_15" xfId="11808"/>
    <cellStyle name="7_משקל בתא100_דיווחים נוספים 2_דיווחים נוספים" xfId="6383"/>
    <cellStyle name="7_משקל בתא100_דיווחים נוספים 2_דיווחים נוספים_1" xfId="6384"/>
    <cellStyle name="7_משקל בתא100_דיווחים נוספים 2_דיווחים נוספים_1_15" xfId="11810"/>
    <cellStyle name="7_משקל בתא100_דיווחים נוספים 2_דיווחים נוספים_1_פירוט אגח תשואה מעל 10% " xfId="6385"/>
    <cellStyle name="7_משקל בתא100_דיווחים נוספים 2_דיווחים נוספים_1_פירוט אגח תשואה מעל 10% _15" xfId="11811"/>
    <cellStyle name="7_משקל בתא100_דיווחים נוספים 2_דיווחים נוספים_15" xfId="11809"/>
    <cellStyle name="7_משקל בתא100_דיווחים נוספים 2_דיווחים נוספים_פירוט אגח תשואה מעל 10% " xfId="6386"/>
    <cellStyle name="7_משקל בתא100_דיווחים נוספים 2_דיווחים נוספים_פירוט אגח תשואה מעל 10% _15" xfId="11812"/>
    <cellStyle name="7_משקל בתא100_דיווחים נוספים 2_פירוט אגח תשואה מעל 10% " xfId="6387"/>
    <cellStyle name="7_משקל בתא100_דיווחים נוספים 2_פירוט אגח תשואה מעל 10% _1" xfId="6388"/>
    <cellStyle name="7_משקל בתא100_דיווחים נוספים 2_פירוט אגח תשואה מעל 10% _1_15" xfId="11814"/>
    <cellStyle name="7_משקל בתא100_דיווחים נוספים 2_פירוט אגח תשואה מעל 10% _15" xfId="11813"/>
    <cellStyle name="7_משקל בתא100_דיווחים נוספים 2_פירוט אגח תשואה מעל 10% _פירוט אגח תשואה מעל 10% " xfId="6389"/>
    <cellStyle name="7_משקל בתא100_דיווחים נוספים 2_פירוט אגח תשואה מעל 10% _פירוט אגח תשואה מעל 10% _15" xfId="11815"/>
    <cellStyle name="7_משקל בתא100_דיווחים נוספים_1" xfId="6390"/>
    <cellStyle name="7_משקל בתא100_דיווחים נוספים_1 2" xfId="6391"/>
    <cellStyle name="7_משקל בתא100_דיווחים נוספים_1 2_15" xfId="11817"/>
    <cellStyle name="7_משקל בתא100_דיווחים נוספים_1 2_דיווחים נוספים" xfId="6392"/>
    <cellStyle name="7_משקל בתא100_דיווחים נוספים_1 2_דיווחים נוספים_1" xfId="6393"/>
    <cellStyle name="7_משקל בתא100_דיווחים נוספים_1 2_דיווחים נוספים_1_15" xfId="11819"/>
    <cellStyle name="7_משקל בתא100_דיווחים נוספים_1 2_דיווחים נוספים_1_פירוט אגח תשואה מעל 10% " xfId="6394"/>
    <cellStyle name="7_משקל בתא100_דיווחים נוספים_1 2_דיווחים נוספים_1_פירוט אגח תשואה מעל 10% _15" xfId="11820"/>
    <cellStyle name="7_משקל בתא100_דיווחים נוספים_1 2_דיווחים נוספים_15" xfId="11818"/>
    <cellStyle name="7_משקל בתא100_דיווחים נוספים_1 2_דיווחים נוספים_פירוט אגח תשואה מעל 10% " xfId="6395"/>
    <cellStyle name="7_משקל בתא100_דיווחים נוספים_1 2_דיווחים נוספים_פירוט אגח תשואה מעל 10% _15" xfId="11821"/>
    <cellStyle name="7_משקל בתא100_דיווחים נוספים_1 2_פירוט אגח תשואה מעל 10% " xfId="6396"/>
    <cellStyle name="7_משקל בתא100_דיווחים נוספים_1 2_פירוט אגח תשואה מעל 10% _1" xfId="6397"/>
    <cellStyle name="7_משקל בתא100_דיווחים נוספים_1 2_פירוט אגח תשואה מעל 10% _1_15" xfId="11823"/>
    <cellStyle name="7_משקל בתא100_דיווחים נוספים_1 2_פירוט אגח תשואה מעל 10% _15" xfId="11822"/>
    <cellStyle name="7_משקל בתא100_דיווחים נוספים_1 2_פירוט אגח תשואה מעל 10% _פירוט אגח תשואה מעל 10% " xfId="6398"/>
    <cellStyle name="7_משקל בתא100_דיווחים נוספים_1 2_פירוט אגח תשואה מעל 10% _פירוט אגח תשואה מעל 10% _15" xfId="11824"/>
    <cellStyle name="7_משקל בתא100_דיווחים נוספים_1_15" xfId="11816"/>
    <cellStyle name="7_משקל בתא100_דיווחים נוספים_1_4.4." xfId="6399"/>
    <cellStyle name="7_משקל בתא100_דיווחים נוספים_1_4.4. 2" xfId="6400"/>
    <cellStyle name="7_משקל בתא100_דיווחים נוספים_1_4.4. 2_15" xfId="11826"/>
    <cellStyle name="7_משקל בתא100_דיווחים נוספים_1_4.4. 2_דיווחים נוספים" xfId="6401"/>
    <cellStyle name="7_משקל בתא100_דיווחים נוספים_1_4.4. 2_דיווחים נוספים_1" xfId="6402"/>
    <cellStyle name="7_משקל בתא100_דיווחים נוספים_1_4.4. 2_דיווחים נוספים_1_15" xfId="11828"/>
    <cellStyle name="7_משקל בתא100_דיווחים נוספים_1_4.4. 2_דיווחים נוספים_1_פירוט אגח תשואה מעל 10% " xfId="6403"/>
    <cellStyle name="7_משקל בתא100_דיווחים נוספים_1_4.4. 2_דיווחים נוספים_1_פירוט אגח תשואה מעל 10% _15" xfId="11829"/>
    <cellStyle name="7_משקל בתא100_דיווחים נוספים_1_4.4. 2_דיווחים נוספים_15" xfId="11827"/>
    <cellStyle name="7_משקל בתא100_דיווחים נוספים_1_4.4. 2_דיווחים נוספים_פירוט אגח תשואה מעל 10% " xfId="6404"/>
    <cellStyle name="7_משקל בתא100_דיווחים נוספים_1_4.4. 2_דיווחים נוספים_פירוט אגח תשואה מעל 10% _15" xfId="11830"/>
    <cellStyle name="7_משקל בתא100_דיווחים נוספים_1_4.4. 2_פירוט אגח תשואה מעל 10% " xfId="6405"/>
    <cellStyle name="7_משקל בתא100_דיווחים נוספים_1_4.4. 2_פירוט אגח תשואה מעל 10% _1" xfId="6406"/>
    <cellStyle name="7_משקל בתא100_דיווחים נוספים_1_4.4. 2_פירוט אגח תשואה מעל 10% _1_15" xfId="11832"/>
    <cellStyle name="7_משקל בתא100_דיווחים נוספים_1_4.4. 2_פירוט אגח תשואה מעל 10% _15" xfId="11831"/>
    <cellStyle name="7_משקל בתא100_דיווחים נוספים_1_4.4. 2_פירוט אגח תשואה מעל 10% _פירוט אגח תשואה מעל 10% " xfId="6407"/>
    <cellStyle name="7_משקל בתא100_דיווחים נוספים_1_4.4. 2_פירוט אגח תשואה מעל 10% _פירוט אגח תשואה מעל 10% _15" xfId="11833"/>
    <cellStyle name="7_משקל בתא100_דיווחים נוספים_1_4.4._15" xfId="11825"/>
    <cellStyle name="7_משקל בתא100_דיווחים נוספים_1_4.4._דיווחים נוספים" xfId="6408"/>
    <cellStyle name="7_משקל בתא100_דיווחים נוספים_1_4.4._דיווחים נוספים_15" xfId="11834"/>
    <cellStyle name="7_משקל בתא100_דיווחים נוספים_1_4.4._דיווחים נוספים_פירוט אגח תשואה מעל 10% " xfId="6409"/>
    <cellStyle name="7_משקל בתא100_דיווחים נוספים_1_4.4._דיווחים נוספים_פירוט אגח תשואה מעל 10% _15" xfId="11835"/>
    <cellStyle name="7_משקל בתא100_דיווחים נוספים_1_4.4._פירוט אגח תשואה מעל 10% " xfId="6410"/>
    <cellStyle name="7_משקל בתא100_דיווחים נוספים_1_4.4._פירוט אגח תשואה מעל 10% _1" xfId="6411"/>
    <cellStyle name="7_משקל בתא100_דיווחים נוספים_1_4.4._פירוט אגח תשואה מעל 10% _1_15" xfId="11837"/>
    <cellStyle name="7_משקל בתא100_דיווחים נוספים_1_4.4._פירוט אגח תשואה מעל 10% _15" xfId="11836"/>
    <cellStyle name="7_משקל בתא100_דיווחים נוספים_1_4.4._פירוט אגח תשואה מעל 10% _פירוט אגח תשואה מעל 10% " xfId="6412"/>
    <cellStyle name="7_משקל בתא100_דיווחים נוספים_1_4.4._פירוט אגח תשואה מעל 10% _פירוט אגח תשואה מעל 10% _15" xfId="11838"/>
    <cellStyle name="7_משקל בתא100_דיווחים נוספים_1_דיווחים נוספים" xfId="6413"/>
    <cellStyle name="7_משקל בתא100_דיווחים נוספים_1_דיווחים נוספים 2" xfId="6414"/>
    <cellStyle name="7_משקל בתא100_דיווחים נוספים_1_דיווחים נוספים 2_15" xfId="11840"/>
    <cellStyle name="7_משקל בתא100_דיווחים נוספים_1_דיווחים נוספים 2_דיווחים נוספים" xfId="6415"/>
    <cellStyle name="7_משקל בתא100_דיווחים נוספים_1_דיווחים נוספים 2_דיווחים נוספים_1" xfId="6416"/>
    <cellStyle name="7_משקל בתא100_דיווחים נוספים_1_דיווחים נוספים 2_דיווחים נוספים_1_15" xfId="11842"/>
    <cellStyle name="7_משקל בתא100_דיווחים נוספים_1_דיווחים נוספים 2_דיווחים נוספים_1_פירוט אגח תשואה מעל 10% " xfId="6417"/>
    <cellStyle name="7_משקל בתא100_דיווחים נוספים_1_דיווחים נוספים 2_דיווחים נוספים_1_פירוט אגח תשואה מעל 10% _15" xfId="11843"/>
    <cellStyle name="7_משקל בתא100_דיווחים נוספים_1_דיווחים נוספים 2_דיווחים נוספים_15" xfId="11841"/>
    <cellStyle name="7_משקל בתא100_דיווחים נוספים_1_דיווחים נוספים 2_דיווחים נוספים_פירוט אגח תשואה מעל 10% " xfId="6418"/>
    <cellStyle name="7_משקל בתא100_דיווחים נוספים_1_דיווחים נוספים 2_דיווחים נוספים_פירוט אגח תשואה מעל 10% _15" xfId="11844"/>
    <cellStyle name="7_משקל בתא100_דיווחים נוספים_1_דיווחים נוספים 2_פירוט אגח תשואה מעל 10% " xfId="6419"/>
    <cellStyle name="7_משקל בתא100_דיווחים נוספים_1_דיווחים נוספים 2_פירוט אגח תשואה מעל 10% _1" xfId="6420"/>
    <cellStyle name="7_משקל בתא100_דיווחים נוספים_1_דיווחים נוספים 2_פירוט אגח תשואה מעל 10% _1_15" xfId="11846"/>
    <cellStyle name="7_משקל בתא100_דיווחים נוספים_1_דיווחים נוספים 2_פירוט אגח תשואה מעל 10% _15" xfId="11845"/>
    <cellStyle name="7_משקל בתא100_דיווחים נוספים_1_דיווחים נוספים 2_פירוט אגח תשואה מעל 10% _פירוט אגח תשואה מעל 10% " xfId="6421"/>
    <cellStyle name="7_משקל בתא100_דיווחים נוספים_1_דיווחים נוספים 2_פירוט אגח תשואה מעל 10% _פירוט אגח תשואה מעל 10% _15" xfId="11847"/>
    <cellStyle name="7_משקל בתא100_דיווחים נוספים_1_דיווחים נוספים_1" xfId="6422"/>
    <cellStyle name="7_משקל בתא100_דיווחים נוספים_1_דיווחים נוספים_1_15" xfId="11848"/>
    <cellStyle name="7_משקל בתא100_דיווחים נוספים_1_דיווחים נוספים_1_פירוט אגח תשואה מעל 10% " xfId="6423"/>
    <cellStyle name="7_משקל בתא100_דיווחים נוספים_1_דיווחים נוספים_1_פירוט אגח תשואה מעל 10% _15" xfId="11849"/>
    <cellStyle name="7_משקל בתא100_דיווחים נוספים_1_דיווחים נוספים_15" xfId="11839"/>
    <cellStyle name="7_משקל בתא100_דיווחים נוספים_1_דיווחים נוספים_4.4." xfId="6424"/>
    <cellStyle name="7_משקל בתא100_דיווחים נוספים_1_דיווחים נוספים_4.4. 2" xfId="6425"/>
    <cellStyle name="7_משקל בתא100_דיווחים נוספים_1_דיווחים נוספים_4.4. 2_15" xfId="11851"/>
    <cellStyle name="7_משקל בתא100_דיווחים נוספים_1_דיווחים נוספים_4.4. 2_דיווחים נוספים" xfId="6426"/>
    <cellStyle name="7_משקל בתא100_דיווחים נוספים_1_דיווחים נוספים_4.4. 2_דיווחים נוספים_1" xfId="6427"/>
    <cellStyle name="7_משקל בתא100_דיווחים נוספים_1_דיווחים נוספים_4.4. 2_דיווחים נוספים_1_15" xfId="11853"/>
    <cellStyle name="7_משקל בתא100_דיווחים נוספים_1_דיווחים נוספים_4.4. 2_דיווחים נוספים_1_פירוט אגח תשואה מעל 10% " xfId="6428"/>
    <cellStyle name="7_משקל בתא100_דיווחים נוספים_1_דיווחים נוספים_4.4. 2_דיווחים נוספים_1_פירוט אגח תשואה מעל 10% _15" xfId="11854"/>
    <cellStyle name="7_משקל בתא100_דיווחים נוספים_1_דיווחים נוספים_4.4. 2_דיווחים נוספים_15" xfId="11852"/>
    <cellStyle name="7_משקל בתא100_דיווחים נוספים_1_דיווחים נוספים_4.4. 2_דיווחים נוספים_פירוט אגח תשואה מעל 10% " xfId="6429"/>
    <cellStyle name="7_משקל בתא100_דיווחים נוספים_1_דיווחים נוספים_4.4. 2_דיווחים נוספים_פירוט אגח תשואה מעל 10% _15" xfId="11855"/>
    <cellStyle name="7_משקל בתא100_דיווחים נוספים_1_דיווחים נוספים_4.4. 2_פירוט אגח תשואה מעל 10% " xfId="6430"/>
    <cellStyle name="7_משקל בתא100_דיווחים נוספים_1_דיווחים נוספים_4.4. 2_פירוט אגח תשואה מעל 10% _1" xfId="6431"/>
    <cellStyle name="7_משקל בתא100_דיווחים נוספים_1_דיווחים נוספים_4.4. 2_פירוט אגח תשואה מעל 10% _1_15" xfId="11857"/>
    <cellStyle name="7_משקל בתא100_דיווחים נוספים_1_דיווחים נוספים_4.4. 2_פירוט אגח תשואה מעל 10% _15" xfId="11856"/>
    <cellStyle name="7_משקל בתא100_דיווחים נוספים_1_דיווחים נוספים_4.4. 2_פירוט אגח תשואה מעל 10% _פירוט אגח תשואה מעל 10% " xfId="6432"/>
    <cellStyle name="7_משקל בתא100_דיווחים נוספים_1_דיווחים נוספים_4.4. 2_פירוט אגח תשואה מעל 10% _פירוט אגח תשואה מעל 10% _15" xfId="11858"/>
    <cellStyle name="7_משקל בתא100_דיווחים נוספים_1_דיווחים נוספים_4.4._15" xfId="11850"/>
    <cellStyle name="7_משקל בתא100_דיווחים נוספים_1_דיווחים נוספים_4.4._דיווחים נוספים" xfId="6433"/>
    <cellStyle name="7_משקל בתא100_דיווחים נוספים_1_דיווחים נוספים_4.4._דיווחים נוספים_15" xfId="11859"/>
    <cellStyle name="7_משקל בתא100_דיווחים נוספים_1_דיווחים נוספים_4.4._דיווחים נוספים_פירוט אגח תשואה מעל 10% " xfId="6434"/>
    <cellStyle name="7_משקל בתא100_דיווחים נוספים_1_דיווחים נוספים_4.4._דיווחים נוספים_פירוט אגח תשואה מעל 10% _15" xfId="11860"/>
    <cellStyle name="7_משקל בתא100_דיווחים נוספים_1_דיווחים נוספים_4.4._פירוט אגח תשואה מעל 10% " xfId="6435"/>
    <cellStyle name="7_משקל בתא100_דיווחים נוספים_1_דיווחים נוספים_4.4._פירוט אגח תשואה מעל 10% _1" xfId="6436"/>
    <cellStyle name="7_משקל בתא100_דיווחים נוספים_1_דיווחים נוספים_4.4._פירוט אגח תשואה מעל 10% _1_15" xfId="11862"/>
    <cellStyle name="7_משקל בתא100_דיווחים נוספים_1_דיווחים נוספים_4.4._פירוט אגח תשואה מעל 10% _15" xfId="11861"/>
    <cellStyle name="7_משקל בתא100_דיווחים נוספים_1_דיווחים נוספים_4.4._פירוט אגח תשואה מעל 10% _פירוט אגח תשואה מעל 10% " xfId="6437"/>
    <cellStyle name="7_משקל בתא100_דיווחים נוספים_1_דיווחים נוספים_4.4._פירוט אגח תשואה מעל 10% _פירוט אגח תשואה מעל 10% _15" xfId="11863"/>
    <cellStyle name="7_משקל בתא100_דיווחים נוספים_1_דיווחים נוספים_דיווחים נוספים" xfId="6438"/>
    <cellStyle name="7_משקל בתא100_דיווחים נוספים_1_דיווחים נוספים_דיווחים נוספים_15" xfId="11864"/>
    <cellStyle name="7_משקל בתא100_דיווחים נוספים_1_דיווחים נוספים_דיווחים נוספים_פירוט אגח תשואה מעל 10% " xfId="6439"/>
    <cellStyle name="7_משקל בתא100_דיווחים נוספים_1_דיווחים נוספים_דיווחים נוספים_פירוט אגח תשואה מעל 10% _15" xfId="11865"/>
    <cellStyle name="7_משקל בתא100_דיווחים נוספים_1_דיווחים נוספים_פירוט אגח תשואה מעל 10% " xfId="6440"/>
    <cellStyle name="7_משקל בתא100_דיווחים נוספים_1_דיווחים נוספים_פירוט אגח תשואה מעל 10% _1" xfId="6441"/>
    <cellStyle name="7_משקל בתא100_דיווחים נוספים_1_דיווחים נוספים_פירוט אגח תשואה מעל 10% _1_15" xfId="11867"/>
    <cellStyle name="7_משקל בתא100_דיווחים נוספים_1_דיווחים נוספים_פירוט אגח תשואה מעל 10% _15" xfId="11866"/>
    <cellStyle name="7_משקל בתא100_דיווחים נוספים_1_דיווחים נוספים_פירוט אגח תשואה מעל 10% _פירוט אגח תשואה מעל 10% " xfId="6442"/>
    <cellStyle name="7_משקל בתא100_דיווחים נוספים_1_דיווחים נוספים_פירוט אגח תשואה מעל 10% _פירוט אגח תשואה מעל 10% _15" xfId="11868"/>
    <cellStyle name="7_משקל בתא100_דיווחים נוספים_1_פירוט אגח תשואה מעל 10% " xfId="6443"/>
    <cellStyle name="7_משקל בתא100_דיווחים נוספים_1_פירוט אגח תשואה מעל 10% _1" xfId="6444"/>
    <cellStyle name="7_משקל בתא100_דיווחים נוספים_1_פירוט אגח תשואה מעל 10% _1_15" xfId="11870"/>
    <cellStyle name="7_משקל בתא100_דיווחים נוספים_1_פירוט אגח תשואה מעל 10% _15" xfId="11869"/>
    <cellStyle name="7_משקל בתא100_דיווחים נוספים_1_פירוט אגח תשואה מעל 10% _פירוט אגח תשואה מעל 10% " xfId="6445"/>
    <cellStyle name="7_משקל בתא100_דיווחים נוספים_1_פירוט אגח תשואה מעל 10% _פירוט אגח תשואה מעל 10% _15" xfId="11871"/>
    <cellStyle name="7_משקל בתא100_דיווחים נוספים_15" xfId="11807"/>
    <cellStyle name="7_משקל בתא100_דיווחים נוספים_2" xfId="6446"/>
    <cellStyle name="7_משקל בתא100_דיווחים נוספים_2 2" xfId="6447"/>
    <cellStyle name="7_משקל בתא100_דיווחים נוספים_2 2_15" xfId="11873"/>
    <cellStyle name="7_משקל בתא100_דיווחים נוספים_2 2_דיווחים נוספים" xfId="6448"/>
    <cellStyle name="7_משקל בתא100_דיווחים נוספים_2 2_דיווחים נוספים_1" xfId="6449"/>
    <cellStyle name="7_משקל בתא100_דיווחים נוספים_2 2_דיווחים נוספים_1_15" xfId="11875"/>
    <cellStyle name="7_משקל בתא100_דיווחים נוספים_2 2_דיווחים נוספים_1_פירוט אגח תשואה מעל 10% " xfId="6450"/>
    <cellStyle name="7_משקל בתא100_דיווחים נוספים_2 2_דיווחים נוספים_1_פירוט אגח תשואה מעל 10% _15" xfId="11876"/>
    <cellStyle name="7_משקל בתא100_דיווחים נוספים_2 2_דיווחים נוספים_15" xfId="11874"/>
    <cellStyle name="7_משקל בתא100_דיווחים נוספים_2 2_דיווחים נוספים_פירוט אגח תשואה מעל 10% " xfId="6451"/>
    <cellStyle name="7_משקל בתא100_דיווחים נוספים_2 2_דיווחים נוספים_פירוט אגח תשואה מעל 10% _15" xfId="11877"/>
    <cellStyle name="7_משקל בתא100_דיווחים נוספים_2 2_פירוט אגח תשואה מעל 10% " xfId="6452"/>
    <cellStyle name="7_משקל בתא100_דיווחים נוספים_2 2_פירוט אגח תשואה מעל 10% _1" xfId="6453"/>
    <cellStyle name="7_משקל בתא100_דיווחים נוספים_2 2_פירוט אגח תשואה מעל 10% _1_15" xfId="11879"/>
    <cellStyle name="7_משקל בתא100_דיווחים נוספים_2 2_פירוט אגח תשואה מעל 10% _15" xfId="11878"/>
    <cellStyle name="7_משקל בתא100_דיווחים נוספים_2 2_פירוט אגח תשואה מעל 10% _פירוט אגח תשואה מעל 10% " xfId="6454"/>
    <cellStyle name="7_משקל בתא100_דיווחים נוספים_2 2_פירוט אגח תשואה מעל 10% _פירוט אגח תשואה מעל 10% _15" xfId="11880"/>
    <cellStyle name="7_משקל בתא100_דיווחים נוספים_2_15" xfId="11872"/>
    <cellStyle name="7_משקל בתא100_דיווחים נוספים_2_4.4." xfId="6455"/>
    <cellStyle name="7_משקל בתא100_דיווחים נוספים_2_4.4. 2" xfId="6456"/>
    <cellStyle name="7_משקל בתא100_דיווחים נוספים_2_4.4. 2_15" xfId="11882"/>
    <cellStyle name="7_משקל בתא100_דיווחים נוספים_2_4.4. 2_דיווחים נוספים" xfId="6457"/>
    <cellStyle name="7_משקל בתא100_דיווחים נוספים_2_4.4. 2_דיווחים נוספים_1" xfId="6458"/>
    <cellStyle name="7_משקל בתא100_דיווחים נוספים_2_4.4. 2_דיווחים נוספים_1_15" xfId="11884"/>
    <cellStyle name="7_משקל בתא100_דיווחים נוספים_2_4.4. 2_דיווחים נוספים_1_פירוט אגח תשואה מעל 10% " xfId="6459"/>
    <cellStyle name="7_משקל בתא100_דיווחים נוספים_2_4.4. 2_דיווחים נוספים_1_פירוט אגח תשואה מעל 10% _15" xfId="11885"/>
    <cellStyle name="7_משקל בתא100_דיווחים נוספים_2_4.4. 2_דיווחים נוספים_15" xfId="11883"/>
    <cellStyle name="7_משקל בתא100_דיווחים נוספים_2_4.4. 2_דיווחים נוספים_פירוט אגח תשואה מעל 10% " xfId="6460"/>
    <cellStyle name="7_משקל בתא100_דיווחים נוספים_2_4.4. 2_דיווחים נוספים_פירוט אגח תשואה מעל 10% _15" xfId="11886"/>
    <cellStyle name="7_משקל בתא100_דיווחים נוספים_2_4.4. 2_פירוט אגח תשואה מעל 10% " xfId="6461"/>
    <cellStyle name="7_משקל בתא100_דיווחים נוספים_2_4.4. 2_פירוט אגח תשואה מעל 10% _1" xfId="6462"/>
    <cellStyle name="7_משקל בתא100_דיווחים נוספים_2_4.4. 2_פירוט אגח תשואה מעל 10% _1_15" xfId="11888"/>
    <cellStyle name="7_משקל בתא100_דיווחים נוספים_2_4.4. 2_פירוט אגח תשואה מעל 10% _15" xfId="11887"/>
    <cellStyle name="7_משקל בתא100_דיווחים נוספים_2_4.4. 2_פירוט אגח תשואה מעל 10% _פירוט אגח תשואה מעל 10% " xfId="6463"/>
    <cellStyle name="7_משקל בתא100_דיווחים נוספים_2_4.4. 2_פירוט אגח תשואה מעל 10% _פירוט אגח תשואה מעל 10% _15" xfId="11889"/>
    <cellStyle name="7_משקל בתא100_דיווחים נוספים_2_4.4._15" xfId="11881"/>
    <cellStyle name="7_משקל בתא100_דיווחים נוספים_2_4.4._דיווחים נוספים" xfId="6464"/>
    <cellStyle name="7_משקל בתא100_דיווחים נוספים_2_4.4._דיווחים נוספים_15" xfId="11890"/>
    <cellStyle name="7_משקל בתא100_דיווחים נוספים_2_4.4._דיווחים נוספים_פירוט אגח תשואה מעל 10% " xfId="6465"/>
    <cellStyle name="7_משקל בתא100_דיווחים נוספים_2_4.4._דיווחים נוספים_פירוט אגח תשואה מעל 10% _15" xfId="11891"/>
    <cellStyle name="7_משקל בתא100_דיווחים נוספים_2_4.4._פירוט אגח תשואה מעל 10% " xfId="6466"/>
    <cellStyle name="7_משקל בתא100_דיווחים נוספים_2_4.4._פירוט אגח תשואה מעל 10% _1" xfId="6467"/>
    <cellStyle name="7_משקל בתא100_דיווחים נוספים_2_4.4._פירוט אגח תשואה מעל 10% _1_15" xfId="11893"/>
    <cellStyle name="7_משקל בתא100_דיווחים נוספים_2_4.4._פירוט אגח תשואה מעל 10% _15" xfId="11892"/>
    <cellStyle name="7_משקל בתא100_דיווחים נוספים_2_4.4._פירוט אגח תשואה מעל 10% _פירוט אגח תשואה מעל 10% " xfId="6468"/>
    <cellStyle name="7_משקל בתא100_דיווחים נוספים_2_4.4._פירוט אגח תשואה מעל 10% _פירוט אגח תשואה מעל 10% _15" xfId="11894"/>
    <cellStyle name="7_משקל בתא100_דיווחים נוספים_2_דיווחים נוספים" xfId="6469"/>
    <cellStyle name="7_משקל בתא100_דיווחים נוספים_2_דיווחים נוספים_15" xfId="11895"/>
    <cellStyle name="7_משקל בתא100_דיווחים נוספים_2_דיווחים נוספים_פירוט אגח תשואה מעל 10% " xfId="6470"/>
    <cellStyle name="7_משקל בתא100_דיווחים נוספים_2_דיווחים נוספים_פירוט אגח תשואה מעל 10% _15" xfId="11896"/>
    <cellStyle name="7_משקל בתא100_דיווחים נוספים_2_פירוט אגח תשואה מעל 10% " xfId="6471"/>
    <cellStyle name="7_משקל בתא100_דיווחים נוספים_2_פירוט אגח תשואה מעל 10% _1" xfId="6472"/>
    <cellStyle name="7_משקל בתא100_דיווחים נוספים_2_פירוט אגח תשואה מעל 10% _1_15" xfId="11898"/>
    <cellStyle name="7_משקל בתא100_דיווחים נוספים_2_פירוט אגח תשואה מעל 10% _15" xfId="11897"/>
    <cellStyle name="7_משקל בתא100_דיווחים נוספים_2_פירוט אגח תשואה מעל 10% _פירוט אגח תשואה מעל 10% " xfId="6473"/>
    <cellStyle name="7_משקל בתא100_דיווחים נוספים_2_פירוט אגח תשואה מעל 10% _פירוט אגח תשואה מעל 10% _15" xfId="11899"/>
    <cellStyle name="7_משקל בתא100_דיווחים נוספים_3" xfId="6474"/>
    <cellStyle name="7_משקל בתא100_דיווחים נוספים_3_15" xfId="11900"/>
    <cellStyle name="7_משקל בתא100_דיווחים נוספים_3_פירוט אגח תשואה מעל 10% " xfId="6475"/>
    <cellStyle name="7_משקל בתא100_דיווחים נוספים_3_פירוט אגח תשואה מעל 10% _15" xfId="11901"/>
    <cellStyle name="7_משקל בתא100_דיווחים נוספים_4.4." xfId="6476"/>
    <cellStyle name="7_משקל בתא100_דיווחים נוספים_4.4. 2" xfId="6477"/>
    <cellStyle name="7_משקל בתא100_דיווחים נוספים_4.4. 2_15" xfId="11903"/>
    <cellStyle name="7_משקל בתא100_דיווחים נוספים_4.4. 2_דיווחים נוספים" xfId="6478"/>
    <cellStyle name="7_משקל בתא100_דיווחים נוספים_4.4. 2_דיווחים נוספים_1" xfId="6479"/>
    <cellStyle name="7_משקל בתא100_דיווחים נוספים_4.4. 2_דיווחים נוספים_1_15" xfId="11905"/>
    <cellStyle name="7_משקל בתא100_דיווחים נוספים_4.4. 2_דיווחים נוספים_1_פירוט אגח תשואה מעל 10% " xfId="6480"/>
    <cellStyle name="7_משקל בתא100_דיווחים נוספים_4.4. 2_דיווחים נוספים_1_פירוט אגח תשואה מעל 10% _15" xfId="11906"/>
    <cellStyle name="7_משקל בתא100_דיווחים נוספים_4.4. 2_דיווחים נוספים_15" xfId="11904"/>
    <cellStyle name="7_משקל בתא100_דיווחים נוספים_4.4. 2_דיווחים נוספים_פירוט אגח תשואה מעל 10% " xfId="6481"/>
    <cellStyle name="7_משקל בתא100_דיווחים נוספים_4.4. 2_דיווחים נוספים_פירוט אגח תשואה מעל 10% _15" xfId="11907"/>
    <cellStyle name="7_משקל בתא100_דיווחים נוספים_4.4. 2_פירוט אגח תשואה מעל 10% " xfId="6482"/>
    <cellStyle name="7_משקל בתא100_דיווחים נוספים_4.4. 2_פירוט אגח תשואה מעל 10% _1" xfId="6483"/>
    <cellStyle name="7_משקל בתא100_דיווחים נוספים_4.4. 2_פירוט אגח תשואה מעל 10% _1_15" xfId="11909"/>
    <cellStyle name="7_משקל בתא100_דיווחים נוספים_4.4. 2_פירוט אגח תשואה מעל 10% _15" xfId="11908"/>
    <cellStyle name="7_משקל בתא100_דיווחים נוספים_4.4. 2_פירוט אגח תשואה מעל 10% _פירוט אגח תשואה מעל 10% " xfId="6484"/>
    <cellStyle name="7_משקל בתא100_דיווחים נוספים_4.4. 2_פירוט אגח תשואה מעל 10% _פירוט אגח תשואה מעל 10% _15" xfId="11910"/>
    <cellStyle name="7_משקל בתא100_דיווחים נוספים_4.4._15" xfId="11902"/>
    <cellStyle name="7_משקל בתא100_דיווחים נוספים_4.4._דיווחים נוספים" xfId="6485"/>
    <cellStyle name="7_משקל בתא100_דיווחים נוספים_4.4._דיווחים נוספים_15" xfId="11911"/>
    <cellStyle name="7_משקל בתא100_דיווחים נוספים_4.4._דיווחים נוספים_פירוט אגח תשואה מעל 10% " xfId="6486"/>
    <cellStyle name="7_משקל בתא100_דיווחים נוספים_4.4._דיווחים נוספים_פירוט אגח תשואה מעל 10% _15" xfId="11912"/>
    <cellStyle name="7_משקל בתא100_דיווחים נוספים_4.4._פירוט אגח תשואה מעל 10% " xfId="6487"/>
    <cellStyle name="7_משקל בתא100_דיווחים נוספים_4.4._פירוט אגח תשואה מעל 10% _1" xfId="6488"/>
    <cellStyle name="7_משקל בתא100_דיווחים נוספים_4.4._פירוט אגח תשואה מעל 10% _1_15" xfId="11914"/>
    <cellStyle name="7_משקל בתא100_דיווחים נוספים_4.4._פירוט אגח תשואה מעל 10% _15" xfId="11913"/>
    <cellStyle name="7_משקל בתא100_דיווחים נוספים_4.4._פירוט אגח תשואה מעל 10% _פירוט אגח תשואה מעל 10% " xfId="6489"/>
    <cellStyle name="7_משקל בתא100_דיווחים נוספים_4.4._פירוט אגח תשואה מעל 10% _פירוט אגח תשואה מעל 10% _15" xfId="11915"/>
    <cellStyle name="7_משקל בתא100_דיווחים נוספים_דיווחים נוספים" xfId="6490"/>
    <cellStyle name="7_משקל בתא100_דיווחים נוספים_דיווחים נוספים 2" xfId="6491"/>
    <cellStyle name="7_משקל בתא100_דיווחים נוספים_דיווחים נוספים 2_15" xfId="11917"/>
    <cellStyle name="7_משקל בתא100_דיווחים נוספים_דיווחים נוספים 2_דיווחים נוספים" xfId="6492"/>
    <cellStyle name="7_משקל בתא100_דיווחים נוספים_דיווחים נוספים 2_דיווחים נוספים_1" xfId="6493"/>
    <cellStyle name="7_משקל בתא100_דיווחים נוספים_דיווחים נוספים 2_דיווחים נוספים_1_15" xfId="11919"/>
    <cellStyle name="7_משקל בתא100_דיווחים נוספים_דיווחים נוספים 2_דיווחים נוספים_1_פירוט אגח תשואה מעל 10% " xfId="6494"/>
    <cellStyle name="7_משקל בתא100_דיווחים נוספים_דיווחים נוספים 2_דיווחים נוספים_1_פירוט אגח תשואה מעל 10% _15" xfId="11920"/>
    <cellStyle name="7_משקל בתא100_דיווחים נוספים_דיווחים נוספים 2_דיווחים נוספים_15" xfId="11918"/>
    <cellStyle name="7_משקל בתא100_דיווחים נוספים_דיווחים נוספים 2_דיווחים נוספים_פירוט אגח תשואה מעל 10% " xfId="6495"/>
    <cellStyle name="7_משקל בתא100_דיווחים נוספים_דיווחים נוספים 2_דיווחים נוספים_פירוט אגח תשואה מעל 10% _15" xfId="11921"/>
    <cellStyle name="7_משקל בתא100_דיווחים נוספים_דיווחים נוספים 2_פירוט אגח תשואה מעל 10% " xfId="6496"/>
    <cellStyle name="7_משקל בתא100_דיווחים נוספים_דיווחים נוספים 2_פירוט אגח תשואה מעל 10% _1" xfId="6497"/>
    <cellStyle name="7_משקל בתא100_דיווחים נוספים_דיווחים נוספים 2_פירוט אגח תשואה מעל 10% _1_15" xfId="11923"/>
    <cellStyle name="7_משקל בתא100_דיווחים נוספים_דיווחים נוספים 2_פירוט אגח תשואה מעל 10% _15" xfId="11922"/>
    <cellStyle name="7_משקל בתא100_דיווחים נוספים_דיווחים נוספים 2_פירוט אגח תשואה מעל 10% _פירוט אגח תשואה מעל 10% " xfId="6498"/>
    <cellStyle name="7_משקל בתא100_דיווחים נוספים_דיווחים נוספים 2_פירוט אגח תשואה מעל 10% _פירוט אגח תשואה מעל 10% _15" xfId="11924"/>
    <cellStyle name="7_משקל בתא100_דיווחים נוספים_דיווחים נוספים_1" xfId="6499"/>
    <cellStyle name="7_משקל בתא100_דיווחים נוספים_דיווחים נוספים_1_15" xfId="11925"/>
    <cellStyle name="7_משקל בתא100_דיווחים נוספים_דיווחים נוספים_1_פירוט אגח תשואה מעל 10% " xfId="6500"/>
    <cellStyle name="7_משקל בתא100_דיווחים נוספים_דיווחים נוספים_1_פירוט אגח תשואה מעל 10% _15" xfId="11926"/>
    <cellStyle name="7_משקל בתא100_דיווחים נוספים_דיווחים נוספים_15" xfId="11916"/>
    <cellStyle name="7_משקל בתא100_דיווחים נוספים_דיווחים נוספים_4.4." xfId="6501"/>
    <cellStyle name="7_משקל בתא100_דיווחים נוספים_דיווחים נוספים_4.4. 2" xfId="6502"/>
    <cellStyle name="7_משקל בתא100_דיווחים נוספים_דיווחים נוספים_4.4. 2_15" xfId="11928"/>
    <cellStyle name="7_משקל בתא100_דיווחים נוספים_דיווחים נוספים_4.4. 2_דיווחים נוספים" xfId="6503"/>
    <cellStyle name="7_משקל בתא100_דיווחים נוספים_דיווחים נוספים_4.4. 2_דיווחים נוספים_1" xfId="6504"/>
    <cellStyle name="7_משקל בתא100_דיווחים נוספים_דיווחים נוספים_4.4. 2_דיווחים נוספים_1_15" xfId="11930"/>
    <cellStyle name="7_משקל בתא100_דיווחים נוספים_דיווחים נוספים_4.4. 2_דיווחים נוספים_1_פירוט אגח תשואה מעל 10% " xfId="6505"/>
    <cellStyle name="7_משקל בתא100_דיווחים נוספים_דיווחים נוספים_4.4. 2_דיווחים נוספים_1_פירוט אגח תשואה מעל 10% _15" xfId="11931"/>
    <cellStyle name="7_משקל בתא100_דיווחים נוספים_דיווחים נוספים_4.4. 2_דיווחים נוספים_15" xfId="11929"/>
    <cellStyle name="7_משקל בתא100_דיווחים נוספים_דיווחים נוספים_4.4. 2_דיווחים נוספים_פירוט אגח תשואה מעל 10% " xfId="6506"/>
    <cellStyle name="7_משקל בתא100_דיווחים נוספים_דיווחים נוספים_4.4. 2_דיווחים נוספים_פירוט אגח תשואה מעל 10% _15" xfId="11932"/>
    <cellStyle name="7_משקל בתא100_דיווחים נוספים_דיווחים נוספים_4.4. 2_פירוט אגח תשואה מעל 10% " xfId="6507"/>
    <cellStyle name="7_משקל בתא100_דיווחים נוספים_דיווחים נוספים_4.4. 2_פירוט אגח תשואה מעל 10% _1" xfId="6508"/>
    <cellStyle name="7_משקל בתא100_דיווחים נוספים_דיווחים נוספים_4.4. 2_פירוט אגח תשואה מעל 10% _1_15" xfId="11934"/>
    <cellStyle name="7_משקל בתא100_דיווחים נוספים_דיווחים נוספים_4.4. 2_פירוט אגח תשואה מעל 10% _15" xfId="11933"/>
    <cellStyle name="7_משקל בתא100_דיווחים נוספים_דיווחים נוספים_4.4. 2_פירוט אגח תשואה מעל 10% _פירוט אגח תשואה מעל 10% " xfId="6509"/>
    <cellStyle name="7_משקל בתא100_דיווחים נוספים_דיווחים נוספים_4.4. 2_פירוט אגח תשואה מעל 10% _פירוט אגח תשואה מעל 10% _15" xfId="11935"/>
    <cellStyle name="7_משקל בתא100_דיווחים נוספים_דיווחים נוספים_4.4._15" xfId="11927"/>
    <cellStyle name="7_משקל בתא100_דיווחים נוספים_דיווחים נוספים_4.4._דיווחים נוספים" xfId="6510"/>
    <cellStyle name="7_משקל בתא100_דיווחים נוספים_דיווחים נוספים_4.4._דיווחים נוספים_15" xfId="11936"/>
    <cellStyle name="7_משקל בתא100_דיווחים נוספים_דיווחים נוספים_4.4._דיווחים נוספים_פירוט אגח תשואה מעל 10% " xfId="6511"/>
    <cellStyle name="7_משקל בתא100_דיווחים נוספים_דיווחים נוספים_4.4._דיווחים נוספים_פירוט אגח תשואה מעל 10% _15" xfId="11937"/>
    <cellStyle name="7_משקל בתא100_דיווחים נוספים_דיווחים נוספים_4.4._פירוט אגח תשואה מעל 10% " xfId="6512"/>
    <cellStyle name="7_משקל בתא100_דיווחים נוספים_דיווחים נוספים_4.4._פירוט אגח תשואה מעל 10% _1" xfId="6513"/>
    <cellStyle name="7_משקל בתא100_דיווחים נוספים_דיווחים נוספים_4.4._פירוט אגח תשואה מעל 10% _1_15" xfId="11939"/>
    <cellStyle name="7_משקל בתא100_דיווחים נוספים_דיווחים נוספים_4.4._פירוט אגח תשואה מעל 10% _15" xfId="11938"/>
    <cellStyle name="7_משקל בתא100_דיווחים נוספים_דיווחים נוספים_4.4._פירוט אגח תשואה מעל 10% _פירוט אגח תשואה מעל 10% " xfId="6514"/>
    <cellStyle name="7_משקל בתא100_דיווחים נוספים_דיווחים נוספים_4.4._פירוט אגח תשואה מעל 10% _פירוט אגח תשואה מעל 10% _15" xfId="11940"/>
    <cellStyle name="7_משקל בתא100_דיווחים נוספים_דיווחים נוספים_דיווחים נוספים" xfId="6515"/>
    <cellStyle name="7_משקל בתא100_דיווחים נוספים_דיווחים נוספים_דיווחים נוספים_15" xfId="11941"/>
    <cellStyle name="7_משקל בתא100_דיווחים נוספים_דיווחים נוספים_דיווחים נוספים_פירוט אגח תשואה מעל 10% " xfId="6516"/>
    <cellStyle name="7_משקל בתא100_דיווחים נוספים_דיווחים נוספים_דיווחים נוספים_פירוט אגח תשואה מעל 10% _15" xfId="11942"/>
    <cellStyle name="7_משקל בתא100_דיווחים נוספים_דיווחים נוספים_פירוט אגח תשואה מעל 10% " xfId="6517"/>
    <cellStyle name="7_משקל בתא100_דיווחים נוספים_דיווחים נוספים_פירוט אגח תשואה מעל 10% _1" xfId="6518"/>
    <cellStyle name="7_משקל בתא100_דיווחים נוספים_דיווחים נוספים_פירוט אגח תשואה מעל 10% _1_15" xfId="11944"/>
    <cellStyle name="7_משקל בתא100_דיווחים נוספים_דיווחים נוספים_פירוט אגח תשואה מעל 10% _15" xfId="11943"/>
    <cellStyle name="7_משקל בתא100_דיווחים נוספים_דיווחים נוספים_פירוט אגח תשואה מעל 10% _פירוט אגח תשואה מעל 10% " xfId="6519"/>
    <cellStyle name="7_משקל בתא100_דיווחים נוספים_דיווחים נוספים_פירוט אגח תשואה מעל 10% _פירוט אגח תשואה מעל 10% _15" xfId="11945"/>
    <cellStyle name="7_משקל בתא100_דיווחים נוספים_פירוט אגח תשואה מעל 10% " xfId="6520"/>
    <cellStyle name="7_משקל בתא100_דיווחים נוספים_פירוט אגח תשואה מעל 10% _1" xfId="6521"/>
    <cellStyle name="7_משקל בתא100_דיווחים נוספים_פירוט אגח תשואה מעל 10% _1_15" xfId="11947"/>
    <cellStyle name="7_משקל בתא100_דיווחים נוספים_פירוט אגח תשואה מעל 10% _15" xfId="11946"/>
    <cellStyle name="7_משקל בתא100_דיווחים נוספים_פירוט אגח תשואה מעל 10% _פירוט אגח תשואה מעל 10% " xfId="6522"/>
    <cellStyle name="7_משקל בתא100_דיווחים נוספים_פירוט אגח תשואה מעל 10% _פירוט אגח תשואה מעל 10% _15" xfId="11948"/>
    <cellStyle name="7_משקל בתא100_הערות" xfId="6523"/>
    <cellStyle name="7_משקל בתא100_הערות 2" xfId="6524"/>
    <cellStyle name="7_משקל בתא100_הערות 2_15" xfId="11950"/>
    <cellStyle name="7_משקל בתא100_הערות 2_דיווחים נוספים" xfId="6525"/>
    <cellStyle name="7_משקל בתא100_הערות 2_דיווחים נוספים_1" xfId="6526"/>
    <cellStyle name="7_משקל בתא100_הערות 2_דיווחים נוספים_1_15" xfId="11952"/>
    <cellStyle name="7_משקל בתא100_הערות 2_דיווחים נוספים_1_פירוט אגח תשואה מעל 10% " xfId="6527"/>
    <cellStyle name="7_משקל בתא100_הערות 2_דיווחים נוספים_1_פירוט אגח תשואה מעל 10% _15" xfId="11953"/>
    <cellStyle name="7_משקל בתא100_הערות 2_דיווחים נוספים_15" xfId="11951"/>
    <cellStyle name="7_משקל בתא100_הערות 2_דיווחים נוספים_פירוט אגח תשואה מעל 10% " xfId="6528"/>
    <cellStyle name="7_משקל בתא100_הערות 2_דיווחים נוספים_פירוט אגח תשואה מעל 10% _15" xfId="11954"/>
    <cellStyle name="7_משקל בתא100_הערות 2_פירוט אגח תשואה מעל 10% " xfId="6529"/>
    <cellStyle name="7_משקל בתא100_הערות 2_פירוט אגח תשואה מעל 10% _1" xfId="6530"/>
    <cellStyle name="7_משקל בתא100_הערות 2_פירוט אגח תשואה מעל 10% _1_15" xfId="11956"/>
    <cellStyle name="7_משקל בתא100_הערות 2_פירוט אגח תשואה מעל 10% _15" xfId="11955"/>
    <cellStyle name="7_משקל בתא100_הערות 2_פירוט אגח תשואה מעל 10% _פירוט אגח תשואה מעל 10% " xfId="6531"/>
    <cellStyle name="7_משקל בתא100_הערות 2_פירוט אגח תשואה מעל 10% _פירוט אגח תשואה מעל 10% _15" xfId="11957"/>
    <cellStyle name="7_משקל בתא100_הערות_15" xfId="11949"/>
    <cellStyle name="7_משקל בתא100_הערות_4.4." xfId="6532"/>
    <cellStyle name="7_משקל בתא100_הערות_4.4. 2" xfId="6533"/>
    <cellStyle name="7_משקל בתא100_הערות_4.4. 2_15" xfId="11959"/>
    <cellStyle name="7_משקל בתא100_הערות_4.4. 2_דיווחים נוספים" xfId="6534"/>
    <cellStyle name="7_משקל בתא100_הערות_4.4. 2_דיווחים נוספים_1" xfId="6535"/>
    <cellStyle name="7_משקל בתא100_הערות_4.4. 2_דיווחים נוספים_1_15" xfId="11961"/>
    <cellStyle name="7_משקל בתא100_הערות_4.4. 2_דיווחים נוספים_1_פירוט אגח תשואה מעל 10% " xfId="6536"/>
    <cellStyle name="7_משקל בתא100_הערות_4.4. 2_דיווחים נוספים_1_פירוט אגח תשואה מעל 10% _15" xfId="11962"/>
    <cellStyle name="7_משקל בתא100_הערות_4.4. 2_דיווחים נוספים_15" xfId="11960"/>
    <cellStyle name="7_משקל בתא100_הערות_4.4. 2_דיווחים נוספים_פירוט אגח תשואה מעל 10% " xfId="6537"/>
    <cellStyle name="7_משקל בתא100_הערות_4.4. 2_דיווחים נוספים_פירוט אגח תשואה מעל 10% _15" xfId="11963"/>
    <cellStyle name="7_משקל בתא100_הערות_4.4. 2_פירוט אגח תשואה מעל 10% " xfId="6538"/>
    <cellStyle name="7_משקל בתא100_הערות_4.4. 2_פירוט אגח תשואה מעל 10% _1" xfId="6539"/>
    <cellStyle name="7_משקל בתא100_הערות_4.4. 2_פירוט אגח תשואה מעל 10% _1_15" xfId="11965"/>
    <cellStyle name="7_משקל בתא100_הערות_4.4. 2_פירוט אגח תשואה מעל 10% _15" xfId="11964"/>
    <cellStyle name="7_משקל בתא100_הערות_4.4. 2_פירוט אגח תשואה מעל 10% _פירוט אגח תשואה מעל 10% " xfId="6540"/>
    <cellStyle name="7_משקל בתא100_הערות_4.4. 2_פירוט אגח תשואה מעל 10% _פירוט אגח תשואה מעל 10% _15" xfId="11966"/>
    <cellStyle name="7_משקל בתא100_הערות_4.4._15" xfId="11958"/>
    <cellStyle name="7_משקל בתא100_הערות_4.4._דיווחים נוספים" xfId="6541"/>
    <cellStyle name="7_משקל בתא100_הערות_4.4._דיווחים נוספים_15" xfId="11967"/>
    <cellStyle name="7_משקל בתא100_הערות_4.4._דיווחים נוספים_פירוט אגח תשואה מעל 10% " xfId="6542"/>
    <cellStyle name="7_משקל בתא100_הערות_4.4._דיווחים נוספים_פירוט אגח תשואה מעל 10% _15" xfId="11968"/>
    <cellStyle name="7_משקל בתא100_הערות_4.4._פירוט אגח תשואה מעל 10% " xfId="6543"/>
    <cellStyle name="7_משקל בתא100_הערות_4.4._פירוט אגח תשואה מעל 10% _1" xfId="6544"/>
    <cellStyle name="7_משקל בתא100_הערות_4.4._פירוט אגח תשואה מעל 10% _1_15" xfId="11970"/>
    <cellStyle name="7_משקל בתא100_הערות_4.4._פירוט אגח תשואה מעל 10% _15" xfId="11969"/>
    <cellStyle name="7_משקל בתא100_הערות_4.4._פירוט אגח תשואה מעל 10% _פירוט אגח תשואה מעל 10% " xfId="6545"/>
    <cellStyle name="7_משקל בתא100_הערות_4.4._פירוט אגח תשואה מעל 10% _פירוט אגח תשואה מעל 10% _15" xfId="11971"/>
    <cellStyle name="7_משקל בתא100_הערות_דיווחים נוספים" xfId="6546"/>
    <cellStyle name="7_משקל בתא100_הערות_דיווחים נוספים_1" xfId="6547"/>
    <cellStyle name="7_משקל בתא100_הערות_דיווחים נוספים_1_15" xfId="11973"/>
    <cellStyle name="7_משקל בתא100_הערות_דיווחים נוספים_1_פירוט אגח תשואה מעל 10% " xfId="6548"/>
    <cellStyle name="7_משקל בתא100_הערות_דיווחים נוספים_1_פירוט אגח תשואה מעל 10% _15" xfId="11974"/>
    <cellStyle name="7_משקל בתא100_הערות_דיווחים נוספים_15" xfId="11972"/>
    <cellStyle name="7_משקל בתא100_הערות_דיווחים נוספים_פירוט אגח תשואה מעל 10% " xfId="6549"/>
    <cellStyle name="7_משקל בתא100_הערות_דיווחים נוספים_פירוט אגח תשואה מעל 10% _15" xfId="11975"/>
    <cellStyle name="7_משקל בתא100_הערות_פירוט אגח תשואה מעל 10% " xfId="6550"/>
    <cellStyle name="7_משקל בתא100_הערות_פירוט אגח תשואה מעל 10% _1" xfId="6551"/>
    <cellStyle name="7_משקל בתא100_הערות_פירוט אגח תשואה מעל 10% _1_15" xfId="11977"/>
    <cellStyle name="7_משקל בתא100_הערות_פירוט אגח תשואה מעל 10% _15" xfId="11976"/>
    <cellStyle name="7_משקל בתא100_הערות_פירוט אגח תשואה מעל 10% _פירוט אגח תשואה מעל 10% " xfId="6552"/>
    <cellStyle name="7_משקל בתא100_הערות_פירוט אגח תשואה מעל 10% _פירוט אגח תשואה מעל 10% _15" xfId="11978"/>
    <cellStyle name="7_משקל בתא100_יתרת מסגרות אשראי לניצול " xfId="6553"/>
    <cellStyle name="7_משקל בתא100_יתרת מסגרות אשראי לניצול  2" xfId="6554"/>
    <cellStyle name="7_משקל בתא100_יתרת מסגרות אשראי לניצול  2_15" xfId="11980"/>
    <cellStyle name="7_משקל בתא100_יתרת מסגרות אשראי לניצול  2_דיווחים נוספים" xfId="6555"/>
    <cellStyle name="7_משקל בתא100_יתרת מסגרות אשראי לניצול  2_דיווחים נוספים_1" xfId="6556"/>
    <cellStyle name="7_משקל בתא100_יתרת מסגרות אשראי לניצול  2_דיווחים נוספים_1_15" xfId="11982"/>
    <cellStyle name="7_משקל בתא100_יתרת מסגרות אשראי לניצול  2_דיווחים נוספים_1_פירוט אגח תשואה מעל 10% " xfId="6557"/>
    <cellStyle name="7_משקל בתא100_יתרת מסגרות אשראי לניצול  2_דיווחים נוספים_1_פירוט אגח תשואה מעל 10% _15" xfId="11983"/>
    <cellStyle name="7_משקל בתא100_יתרת מסגרות אשראי לניצול  2_דיווחים נוספים_15" xfId="11981"/>
    <cellStyle name="7_משקל בתא100_יתרת מסגרות אשראי לניצול  2_דיווחים נוספים_פירוט אגח תשואה מעל 10% " xfId="6558"/>
    <cellStyle name="7_משקל בתא100_יתרת מסגרות אשראי לניצול  2_דיווחים נוספים_פירוט אגח תשואה מעל 10% _15" xfId="11984"/>
    <cellStyle name="7_משקל בתא100_יתרת מסגרות אשראי לניצול  2_פירוט אגח תשואה מעל 10% " xfId="6559"/>
    <cellStyle name="7_משקל בתא100_יתרת מסגרות אשראי לניצול  2_פירוט אגח תשואה מעל 10% _1" xfId="6560"/>
    <cellStyle name="7_משקל בתא100_יתרת מסגרות אשראי לניצול  2_פירוט אגח תשואה מעל 10% _1_15" xfId="11986"/>
    <cellStyle name="7_משקל בתא100_יתרת מסגרות אשראי לניצול  2_פירוט אגח תשואה מעל 10% _15" xfId="11985"/>
    <cellStyle name="7_משקל בתא100_יתרת מסגרות אשראי לניצול  2_פירוט אגח תשואה מעל 10% _פירוט אגח תשואה מעל 10% " xfId="6561"/>
    <cellStyle name="7_משקל בתא100_יתרת מסגרות אשראי לניצול  2_פירוט אגח תשואה מעל 10% _פירוט אגח תשואה מעל 10% _15" xfId="11987"/>
    <cellStyle name="7_משקל בתא100_יתרת מסגרות אשראי לניצול _15" xfId="11979"/>
    <cellStyle name="7_משקל בתא100_יתרת מסגרות אשראי לניצול _4.4." xfId="6562"/>
    <cellStyle name="7_משקל בתא100_יתרת מסגרות אשראי לניצול _4.4. 2" xfId="6563"/>
    <cellStyle name="7_משקל בתא100_יתרת מסגרות אשראי לניצול _4.4. 2_15" xfId="11989"/>
    <cellStyle name="7_משקל בתא100_יתרת מסגרות אשראי לניצול _4.4. 2_דיווחים נוספים" xfId="6564"/>
    <cellStyle name="7_משקל בתא100_יתרת מסגרות אשראי לניצול _4.4. 2_דיווחים נוספים_1" xfId="6565"/>
    <cellStyle name="7_משקל בתא100_יתרת מסגרות אשראי לניצול _4.4. 2_דיווחים נוספים_1_15" xfId="11991"/>
    <cellStyle name="7_משקל בתא100_יתרת מסגרות אשראי לניצול _4.4. 2_דיווחים נוספים_1_פירוט אגח תשואה מעל 10% " xfId="6566"/>
    <cellStyle name="7_משקל בתא100_יתרת מסגרות אשראי לניצול _4.4. 2_דיווחים נוספים_1_פירוט אגח תשואה מעל 10% _15" xfId="11992"/>
    <cellStyle name="7_משקל בתא100_יתרת מסגרות אשראי לניצול _4.4. 2_דיווחים נוספים_15" xfId="11990"/>
    <cellStyle name="7_משקל בתא100_יתרת מסגרות אשראי לניצול _4.4. 2_דיווחים נוספים_פירוט אגח תשואה מעל 10% " xfId="6567"/>
    <cellStyle name="7_משקל בתא100_יתרת מסגרות אשראי לניצול _4.4. 2_דיווחים נוספים_פירוט אגח תשואה מעל 10% _15" xfId="11993"/>
    <cellStyle name="7_משקל בתא100_יתרת מסגרות אשראי לניצול _4.4. 2_פירוט אגח תשואה מעל 10% " xfId="6568"/>
    <cellStyle name="7_משקל בתא100_יתרת מסגרות אשראי לניצול _4.4. 2_פירוט אגח תשואה מעל 10% _1" xfId="6569"/>
    <cellStyle name="7_משקל בתא100_יתרת מסגרות אשראי לניצול _4.4. 2_פירוט אגח תשואה מעל 10% _1_15" xfId="11995"/>
    <cellStyle name="7_משקל בתא100_יתרת מסגרות אשראי לניצול _4.4. 2_פירוט אגח תשואה מעל 10% _15" xfId="11994"/>
    <cellStyle name="7_משקל בתא100_יתרת מסגרות אשראי לניצול _4.4. 2_פירוט אגח תשואה מעל 10% _פירוט אגח תשואה מעל 10% " xfId="6570"/>
    <cellStyle name="7_משקל בתא100_יתרת מסגרות אשראי לניצול _4.4. 2_פירוט אגח תשואה מעל 10% _פירוט אגח תשואה מעל 10% _15" xfId="11996"/>
    <cellStyle name="7_משקל בתא100_יתרת מסגרות אשראי לניצול _4.4._15" xfId="11988"/>
    <cellStyle name="7_משקל בתא100_יתרת מסגרות אשראי לניצול _4.4._דיווחים נוספים" xfId="6571"/>
    <cellStyle name="7_משקל בתא100_יתרת מסגרות אשראי לניצול _4.4._דיווחים נוספים_15" xfId="11997"/>
    <cellStyle name="7_משקל בתא100_יתרת מסגרות אשראי לניצול _4.4._דיווחים נוספים_פירוט אגח תשואה מעל 10% " xfId="6572"/>
    <cellStyle name="7_משקל בתא100_יתרת מסגרות אשראי לניצול _4.4._דיווחים נוספים_פירוט אגח תשואה מעל 10% _15" xfId="11998"/>
    <cellStyle name="7_משקל בתא100_יתרת מסגרות אשראי לניצול _4.4._פירוט אגח תשואה מעל 10% " xfId="6573"/>
    <cellStyle name="7_משקל בתא100_יתרת מסגרות אשראי לניצול _4.4._פירוט אגח תשואה מעל 10% _1" xfId="6574"/>
    <cellStyle name="7_משקל בתא100_יתרת מסגרות אשראי לניצול _4.4._פירוט אגח תשואה מעל 10% _1_15" xfId="12000"/>
    <cellStyle name="7_משקל בתא100_יתרת מסגרות אשראי לניצול _4.4._פירוט אגח תשואה מעל 10% _15" xfId="11999"/>
    <cellStyle name="7_משקל בתא100_יתרת מסגרות אשראי לניצול _4.4._פירוט אגח תשואה מעל 10% _פירוט אגח תשואה מעל 10% " xfId="6575"/>
    <cellStyle name="7_משקל בתא100_יתרת מסגרות אשראי לניצול _4.4._פירוט אגח תשואה מעל 10% _פירוט אגח תשואה מעל 10% _15" xfId="12001"/>
    <cellStyle name="7_משקל בתא100_יתרת מסגרות אשראי לניצול _דיווחים נוספים" xfId="6576"/>
    <cellStyle name="7_משקל בתא100_יתרת מסגרות אשראי לניצול _דיווחים נוספים_1" xfId="6577"/>
    <cellStyle name="7_משקל בתא100_יתרת מסגרות אשראי לניצול _דיווחים נוספים_1_15" xfId="12003"/>
    <cellStyle name="7_משקל בתא100_יתרת מסגרות אשראי לניצול _דיווחים נוספים_1_פירוט אגח תשואה מעל 10% " xfId="6578"/>
    <cellStyle name="7_משקל בתא100_יתרת מסגרות אשראי לניצול _דיווחים נוספים_1_פירוט אגח תשואה מעל 10% _15" xfId="12004"/>
    <cellStyle name="7_משקל בתא100_יתרת מסגרות אשראי לניצול _דיווחים נוספים_15" xfId="12002"/>
    <cellStyle name="7_משקל בתא100_יתרת מסגרות אשראי לניצול _דיווחים נוספים_פירוט אגח תשואה מעל 10% " xfId="6579"/>
    <cellStyle name="7_משקל בתא100_יתרת מסגרות אשראי לניצול _דיווחים נוספים_פירוט אגח תשואה מעל 10% _15" xfId="12005"/>
    <cellStyle name="7_משקל בתא100_יתרת מסגרות אשראי לניצול _פירוט אגח תשואה מעל 10% " xfId="6580"/>
    <cellStyle name="7_משקל בתא100_יתרת מסגרות אשראי לניצול _פירוט אגח תשואה מעל 10% _1" xfId="6581"/>
    <cellStyle name="7_משקל בתא100_יתרת מסגרות אשראי לניצול _פירוט אגח תשואה מעל 10% _1_15" xfId="12007"/>
    <cellStyle name="7_משקל בתא100_יתרת מסגרות אשראי לניצול _פירוט אגח תשואה מעל 10% _15" xfId="12006"/>
    <cellStyle name="7_משקל בתא100_יתרת מסגרות אשראי לניצול _פירוט אגח תשואה מעל 10% _פירוט אגח תשואה מעל 10% " xfId="6582"/>
    <cellStyle name="7_משקל בתא100_יתרת מסגרות אשראי לניצול _פירוט אגח תשואה מעל 10% _פירוט אגח תשואה מעל 10% _15" xfId="12008"/>
    <cellStyle name="7_משקל בתא100_עסקאות שאושרו וטרם בוצעו  " xfId="6583"/>
    <cellStyle name="7_משקל בתא100_עסקאות שאושרו וטרם בוצעו   2" xfId="6584"/>
    <cellStyle name="7_משקל בתא100_עסקאות שאושרו וטרם בוצעו   2_15" xfId="12010"/>
    <cellStyle name="7_משקל בתא100_עסקאות שאושרו וטרם בוצעו   2_דיווחים נוספים" xfId="6585"/>
    <cellStyle name="7_משקל בתא100_עסקאות שאושרו וטרם בוצעו   2_דיווחים נוספים_1" xfId="6586"/>
    <cellStyle name="7_משקל בתא100_עסקאות שאושרו וטרם בוצעו   2_דיווחים נוספים_1_15" xfId="12012"/>
    <cellStyle name="7_משקל בתא100_עסקאות שאושרו וטרם בוצעו   2_דיווחים נוספים_1_פירוט אגח תשואה מעל 10% " xfId="6587"/>
    <cellStyle name="7_משקל בתא100_עסקאות שאושרו וטרם בוצעו   2_דיווחים נוספים_1_פירוט אגח תשואה מעל 10% _15" xfId="12013"/>
    <cellStyle name="7_משקל בתא100_עסקאות שאושרו וטרם בוצעו   2_דיווחים נוספים_15" xfId="12011"/>
    <cellStyle name="7_משקל בתא100_עסקאות שאושרו וטרם בוצעו   2_דיווחים נוספים_פירוט אגח תשואה מעל 10% " xfId="6588"/>
    <cellStyle name="7_משקל בתא100_עסקאות שאושרו וטרם בוצעו   2_דיווחים נוספים_פירוט אגח תשואה מעל 10% _15" xfId="12014"/>
    <cellStyle name="7_משקל בתא100_עסקאות שאושרו וטרם בוצעו   2_פירוט אגח תשואה מעל 10% " xfId="6589"/>
    <cellStyle name="7_משקל בתא100_עסקאות שאושרו וטרם בוצעו   2_פירוט אגח תשואה מעל 10% _1" xfId="6590"/>
    <cellStyle name="7_משקל בתא100_עסקאות שאושרו וטרם בוצעו   2_פירוט אגח תשואה מעל 10% _1_15" xfId="12016"/>
    <cellStyle name="7_משקל בתא100_עסקאות שאושרו וטרם בוצעו   2_פירוט אגח תשואה מעל 10% _15" xfId="12015"/>
    <cellStyle name="7_משקל בתא100_עסקאות שאושרו וטרם בוצעו   2_פירוט אגח תשואה מעל 10% _פירוט אגח תשואה מעל 10% " xfId="6591"/>
    <cellStyle name="7_משקל בתא100_עסקאות שאושרו וטרם בוצעו   2_פירוט אגח תשואה מעל 10% _פירוט אגח תשואה מעל 10% _15" xfId="12017"/>
    <cellStyle name="7_משקל בתא100_עסקאות שאושרו וטרם בוצעו  _1" xfId="6592"/>
    <cellStyle name="7_משקל בתא100_עסקאות שאושרו וטרם בוצעו  _1 2" xfId="6593"/>
    <cellStyle name="7_משקל בתא100_עסקאות שאושרו וטרם בוצעו  _1 2_15" xfId="12019"/>
    <cellStyle name="7_משקל בתא100_עסקאות שאושרו וטרם בוצעו  _1 2_דיווחים נוספים" xfId="6594"/>
    <cellStyle name="7_משקל בתא100_עסקאות שאושרו וטרם בוצעו  _1 2_דיווחים נוספים_1" xfId="6595"/>
    <cellStyle name="7_משקל בתא100_עסקאות שאושרו וטרם בוצעו  _1 2_דיווחים נוספים_1_15" xfId="12021"/>
    <cellStyle name="7_משקל בתא100_עסקאות שאושרו וטרם בוצעו  _1 2_דיווחים נוספים_1_פירוט אגח תשואה מעל 10% " xfId="6596"/>
    <cellStyle name="7_משקל בתא100_עסקאות שאושרו וטרם בוצעו  _1 2_דיווחים נוספים_1_פירוט אגח תשואה מעל 10% _15" xfId="12022"/>
    <cellStyle name="7_משקל בתא100_עסקאות שאושרו וטרם בוצעו  _1 2_דיווחים נוספים_15" xfId="12020"/>
    <cellStyle name="7_משקל בתא100_עסקאות שאושרו וטרם בוצעו  _1 2_דיווחים נוספים_פירוט אגח תשואה מעל 10% " xfId="6597"/>
    <cellStyle name="7_משקל בתא100_עסקאות שאושרו וטרם בוצעו  _1 2_דיווחים נוספים_פירוט אגח תשואה מעל 10% _15" xfId="12023"/>
    <cellStyle name="7_משקל בתא100_עסקאות שאושרו וטרם בוצעו  _1 2_פירוט אגח תשואה מעל 10% " xfId="6598"/>
    <cellStyle name="7_משקל בתא100_עסקאות שאושרו וטרם בוצעו  _1 2_פירוט אגח תשואה מעל 10% _1" xfId="6599"/>
    <cellStyle name="7_משקל בתא100_עסקאות שאושרו וטרם בוצעו  _1 2_פירוט אגח תשואה מעל 10% _1_15" xfId="12025"/>
    <cellStyle name="7_משקל בתא100_עסקאות שאושרו וטרם בוצעו  _1 2_פירוט אגח תשואה מעל 10% _15" xfId="12024"/>
    <cellStyle name="7_משקל בתא100_עסקאות שאושרו וטרם בוצעו  _1 2_פירוט אגח תשואה מעל 10% _פירוט אגח תשואה מעל 10% " xfId="6600"/>
    <cellStyle name="7_משקל בתא100_עסקאות שאושרו וטרם בוצעו  _1 2_פירוט אגח תשואה מעל 10% _פירוט אגח תשואה מעל 10% _15" xfId="12026"/>
    <cellStyle name="7_משקל בתא100_עסקאות שאושרו וטרם בוצעו  _1_15" xfId="12018"/>
    <cellStyle name="7_משקל בתא100_עסקאות שאושרו וטרם בוצעו  _1_דיווחים נוספים" xfId="6601"/>
    <cellStyle name="7_משקל בתא100_עסקאות שאושרו וטרם בוצעו  _1_דיווחים נוספים_15" xfId="12027"/>
    <cellStyle name="7_משקל בתא100_עסקאות שאושרו וטרם בוצעו  _1_דיווחים נוספים_פירוט אגח תשואה מעל 10% " xfId="6602"/>
    <cellStyle name="7_משקל בתא100_עסקאות שאושרו וטרם בוצעו  _1_דיווחים נוספים_פירוט אגח תשואה מעל 10% _15" xfId="12028"/>
    <cellStyle name="7_משקל בתא100_עסקאות שאושרו וטרם בוצעו  _1_פירוט אגח תשואה מעל 10% " xfId="6603"/>
    <cellStyle name="7_משקל בתא100_עסקאות שאושרו וטרם בוצעו  _1_פירוט אגח תשואה מעל 10% _1" xfId="6604"/>
    <cellStyle name="7_משקל בתא100_עסקאות שאושרו וטרם בוצעו  _1_פירוט אגח תשואה מעל 10% _1_15" xfId="12030"/>
    <cellStyle name="7_משקל בתא100_עסקאות שאושרו וטרם בוצעו  _1_פירוט אגח תשואה מעל 10% _15" xfId="12029"/>
    <cellStyle name="7_משקל בתא100_עסקאות שאושרו וטרם בוצעו  _1_פירוט אגח תשואה מעל 10% _פירוט אגח תשואה מעל 10% " xfId="6605"/>
    <cellStyle name="7_משקל בתא100_עסקאות שאושרו וטרם בוצעו  _1_פירוט אגח תשואה מעל 10% _פירוט אגח תשואה מעל 10% _15" xfId="12031"/>
    <cellStyle name="7_משקל בתא100_עסקאות שאושרו וטרם בוצעו  _15" xfId="12009"/>
    <cellStyle name="7_משקל בתא100_עסקאות שאושרו וטרם בוצעו  _4.4." xfId="6606"/>
    <cellStyle name="7_משקל בתא100_עסקאות שאושרו וטרם בוצעו  _4.4. 2" xfId="6607"/>
    <cellStyle name="7_משקל בתא100_עסקאות שאושרו וטרם בוצעו  _4.4. 2_15" xfId="12033"/>
    <cellStyle name="7_משקל בתא100_עסקאות שאושרו וטרם בוצעו  _4.4. 2_דיווחים נוספים" xfId="6608"/>
    <cellStyle name="7_משקל בתא100_עסקאות שאושרו וטרם בוצעו  _4.4. 2_דיווחים נוספים_1" xfId="6609"/>
    <cellStyle name="7_משקל בתא100_עסקאות שאושרו וטרם בוצעו  _4.4. 2_דיווחים נוספים_1_15" xfId="12035"/>
    <cellStyle name="7_משקל בתא100_עסקאות שאושרו וטרם בוצעו  _4.4. 2_דיווחים נוספים_1_פירוט אגח תשואה מעל 10% " xfId="6610"/>
    <cellStyle name="7_משקל בתא100_עסקאות שאושרו וטרם בוצעו  _4.4. 2_דיווחים נוספים_1_פירוט אגח תשואה מעל 10% _15" xfId="12036"/>
    <cellStyle name="7_משקל בתא100_עסקאות שאושרו וטרם בוצעו  _4.4. 2_דיווחים נוספים_15" xfId="12034"/>
    <cellStyle name="7_משקל בתא100_עסקאות שאושרו וטרם בוצעו  _4.4. 2_דיווחים נוספים_פירוט אגח תשואה מעל 10% " xfId="6611"/>
    <cellStyle name="7_משקל בתא100_עסקאות שאושרו וטרם בוצעו  _4.4. 2_דיווחים נוספים_פירוט אגח תשואה מעל 10% _15" xfId="12037"/>
    <cellStyle name="7_משקל בתא100_עסקאות שאושרו וטרם בוצעו  _4.4. 2_פירוט אגח תשואה מעל 10% " xfId="6612"/>
    <cellStyle name="7_משקל בתא100_עסקאות שאושרו וטרם בוצעו  _4.4. 2_פירוט אגח תשואה מעל 10% _1" xfId="6613"/>
    <cellStyle name="7_משקל בתא100_עסקאות שאושרו וטרם בוצעו  _4.4. 2_פירוט אגח תשואה מעל 10% _1_15" xfId="12039"/>
    <cellStyle name="7_משקל בתא100_עסקאות שאושרו וטרם בוצעו  _4.4. 2_פירוט אגח תשואה מעל 10% _15" xfId="12038"/>
    <cellStyle name="7_משקל בתא100_עסקאות שאושרו וטרם בוצעו  _4.4. 2_פירוט אגח תשואה מעל 10% _פירוט אגח תשואה מעל 10% " xfId="6614"/>
    <cellStyle name="7_משקל בתא100_עסקאות שאושרו וטרם בוצעו  _4.4. 2_פירוט אגח תשואה מעל 10% _פירוט אגח תשואה מעל 10% _15" xfId="12040"/>
    <cellStyle name="7_משקל בתא100_עסקאות שאושרו וטרם בוצעו  _4.4._15" xfId="12032"/>
    <cellStyle name="7_משקל בתא100_עסקאות שאושרו וטרם בוצעו  _4.4._דיווחים נוספים" xfId="6615"/>
    <cellStyle name="7_משקל בתא100_עסקאות שאושרו וטרם בוצעו  _4.4._דיווחים נוספים_15" xfId="12041"/>
    <cellStyle name="7_משקל בתא100_עסקאות שאושרו וטרם בוצעו  _4.4._דיווחים נוספים_פירוט אגח תשואה מעל 10% " xfId="6616"/>
    <cellStyle name="7_משקל בתא100_עסקאות שאושרו וטרם בוצעו  _4.4._דיווחים נוספים_פירוט אגח תשואה מעל 10% _15" xfId="12042"/>
    <cellStyle name="7_משקל בתא100_עסקאות שאושרו וטרם בוצעו  _4.4._פירוט אגח תשואה מעל 10% " xfId="6617"/>
    <cellStyle name="7_משקל בתא100_עסקאות שאושרו וטרם בוצעו  _4.4._פירוט אגח תשואה מעל 10% _1" xfId="6618"/>
    <cellStyle name="7_משקל בתא100_עסקאות שאושרו וטרם בוצעו  _4.4._פירוט אגח תשואה מעל 10% _1_15" xfId="12044"/>
    <cellStyle name="7_משקל בתא100_עסקאות שאושרו וטרם בוצעו  _4.4._פירוט אגח תשואה מעל 10% _15" xfId="12043"/>
    <cellStyle name="7_משקל בתא100_עסקאות שאושרו וטרם בוצעו  _4.4._פירוט אגח תשואה מעל 10% _פירוט אגח תשואה מעל 10% " xfId="6619"/>
    <cellStyle name="7_משקל בתא100_עסקאות שאושרו וטרם בוצעו  _4.4._פירוט אגח תשואה מעל 10% _פירוט אגח תשואה מעל 10% _15" xfId="12045"/>
    <cellStyle name="7_משקל בתא100_עסקאות שאושרו וטרם בוצעו  _דיווחים נוספים" xfId="6620"/>
    <cellStyle name="7_משקל בתא100_עסקאות שאושרו וטרם בוצעו  _דיווחים נוספים_1" xfId="6621"/>
    <cellStyle name="7_משקל בתא100_עסקאות שאושרו וטרם בוצעו  _דיווחים נוספים_1_15" xfId="12047"/>
    <cellStyle name="7_משקל בתא100_עסקאות שאושרו וטרם בוצעו  _דיווחים נוספים_1_פירוט אגח תשואה מעל 10% " xfId="6622"/>
    <cellStyle name="7_משקל בתא100_עסקאות שאושרו וטרם בוצעו  _דיווחים נוספים_1_פירוט אגח תשואה מעל 10% _15" xfId="12048"/>
    <cellStyle name="7_משקל בתא100_עסקאות שאושרו וטרם בוצעו  _דיווחים נוספים_15" xfId="12046"/>
    <cellStyle name="7_משקל בתא100_עסקאות שאושרו וטרם בוצעו  _דיווחים נוספים_פירוט אגח תשואה מעל 10% " xfId="6623"/>
    <cellStyle name="7_משקל בתא100_עסקאות שאושרו וטרם בוצעו  _דיווחים נוספים_פירוט אגח תשואה מעל 10% _15" xfId="12049"/>
    <cellStyle name="7_משקל בתא100_עסקאות שאושרו וטרם בוצעו  _פירוט אגח תשואה מעל 10% " xfId="6624"/>
    <cellStyle name="7_משקל בתא100_עסקאות שאושרו וטרם בוצעו  _פירוט אגח תשואה מעל 10% _1" xfId="6625"/>
    <cellStyle name="7_משקל בתא100_עסקאות שאושרו וטרם בוצעו  _פירוט אגח תשואה מעל 10% _1_15" xfId="12051"/>
    <cellStyle name="7_משקל בתא100_עסקאות שאושרו וטרם בוצעו  _פירוט אגח תשואה מעל 10% _15" xfId="12050"/>
    <cellStyle name="7_משקל בתא100_עסקאות שאושרו וטרם בוצעו  _פירוט אגח תשואה מעל 10% _פירוט אגח תשואה מעל 10% " xfId="6626"/>
    <cellStyle name="7_משקל בתא100_עסקאות שאושרו וטרם בוצעו  _פירוט אגח תשואה מעל 10% _פירוט אגח תשואה מעל 10% _15" xfId="12052"/>
    <cellStyle name="7_משקל בתא100_פירוט אגח תשואה מעל 10% " xfId="6627"/>
    <cellStyle name="7_משקל בתא100_פירוט אגח תשואה מעל 10%  2" xfId="6628"/>
    <cellStyle name="7_משקל בתא100_פירוט אגח תשואה מעל 10%  2_15" xfId="12054"/>
    <cellStyle name="7_משקל בתא100_פירוט אגח תשואה מעל 10%  2_דיווחים נוספים" xfId="6629"/>
    <cellStyle name="7_משקל בתא100_פירוט אגח תשואה מעל 10%  2_דיווחים נוספים_1" xfId="6630"/>
    <cellStyle name="7_משקל בתא100_פירוט אגח תשואה מעל 10%  2_דיווחים נוספים_1_15" xfId="12056"/>
    <cellStyle name="7_משקל בתא100_פירוט אגח תשואה מעל 10%  2_דיווחים נוספים_1_פירוט אגח תשואה מעל 10% " xfId="6631"/>
    <cellStyle name="7_משקל בתא100_פירוט אגח תשואה מעל 10%  2_דיווחים נוספים_1_פירוט אגח תשואה מעל 10% _15" xfId="12057"/>
    <cellStyle name="7_משקל בתא100_פירוט אגח תשואה מעל 10%  2_דיווחים נוספים_15" xfId="12055"/>
    <cellStyle name="7_משקל בתא100_פירוט אגח תשואה מעל 10%  2_דיווחים נוספים_פירוט אגח תשואה מעל 10% " xfId="6632"/>
    <cellStyle name="7_משקל בתא100_פירוט אגח תשואה מעל 10%  2_דיווחים נוספים_פירוט אגח תשואה מעל 10% _15" xfId="12058"/>
    <cellStyle name="7_משקל בתא100_פירוט אגח תשואה מעל 10%  2_פירוט אגח תשואה מעל 10% " xfId="6633"/>
    <cellStyle name="7_משקל בתא100_פירוט אגח תשואה מעל 10%  2_פירוט אגח תשואה מעל 10% _1" xfId="6634"/>
    <cellStyle name="7_משקל בתא100_פירוט אגח תשואה מעל 10%  2_פירוט אגח תשואה מעל 10% _1_15" xfId="12060"/>
    <cellStyle name="7_משקל בתא100_פירוט אגח תשואה מעל 10%  2_פירוט אגח תשואה מעל 10% _15" xfId="12059"/>
    <cellStyle name="7_משקל בתא100_פירוט אגח תשואה מעל 10%  2_פירוט אגח תשואה מעל 10% _פירוט אגח תשואה מעל 10% " xfId="6635"/>
    <cellStyle name="7_משקל בתא100_פירוט אגח תשואה מעל 10%  2_פירוט אגח תשואה מעל 10% _פירוט אגח תשואה מעל 10% _15" xfId="12061"/>
    <cellStyle name="7_משקל בתא100_פירוט אגח תשואה מעל 10% _1" xfId="6636"/>
    <cellStyle name="7_משקל בתא100_פירוט אגח תשואה מעל 10% _1_15" xfId="12062"/>
    <cellStyle name="7_משקל בתא100_פירוט אגח תשואה מעל 10% _1_פירוט אגח תשואה מעל 10% " xfId="6637"/>
    <cellStyle name="7_משקל בתא100_פירוט אגח תשואה מעל 10% _1_פירוט אגח תשואה מעל 10% _15" xfId="12063"/>
    <cellStyle name="7_משקל בתא100_פירוט אגח תשואה מעל 10% _15" xfId="12053"/>
    <cellStyle name="7_משקל בתא100_פירוט אגח תשואה מעל 10% _2" xfId="6638"/>
    <cellStyle name="7_משקל בתא100_פירוט אגח תשואה מעל 10% _2_15" xfId="12064"/>
    <cellStyle name="7_משקל בתא100_פירוט אגח תשואה מעל 10% _4.4." xfId="6639"/>
    <cellStyle name="7_משקל בתא100_פירוט אגח תשואה מעל 10% _4.4. 2" xfId="6640"/>
    <cellStyle name="7_משקל בתא100_פירוט אגח תשואה מעל 10% _4.4. 2_15" xfId="12066"/>
    <cellStyle name="7_משקל בתא100_פירוט אגח תשואה מעל 10% _4.4. 2_דיווחים נוספים" xfId="6641"/>
    <cellStyle name="7_משקל בתא100_פירוט אגח תשואה מעל 10% _4.4. 2_דיווחים נוספים_1" xfId="6642"/>
    <cellStyle name="7_משקל בתא100_פירוט אגח תשואה מעל 10% _4.4. 2_דיווחים נוספים_1_15" xfId="12068"/>
    <cellStyle name="7_משקל בתא100_פירוט אגח תשואה מעל 10% _4.4. 2_דיווחים נוספים_1_פירוט אגח תשואה מעל 10% " xfId="6643"/>
    <cellStyle name="7_משקל בתא100_פירוט אגח תשואה מעל 10% _4.4. 2_דיווחים נוספים_1_פירוט אגח תשואה מעל 10% _15" xfId="12069"/>
    <cellStyle name="7_משקל בתא100_פירוט אגח תשואה מעל 10% _4.4. 2_דיווחים נוספים_15" xfId="12067"/>
    <cellStyle name="7_משקל בתא100_פירוט אגח תשואה מעל 10% _4.4. 2_דיווחים נוספים_פירוט אגח תשואה מעל 10% " xfId="6644"/>
    <cellStyle name="7_משקל בתא100_פירוט אגח תשואה מעל 10% _4.4. 2_דיווחים נוספים_פירוט אגח תשואה מעל 10% _15" xfId="12070"/>
    <cellStyle name="7_משקל בתא100_פירוט אגח תשואה מעל 10% _4.4. 2_פירוט אגח תשואה מעל 10% " xfId="6645"/>
    <cellStyle name="7_משקל בתא100_פירוט אגח תשואה מעל 10% _4.4. 2_פירוט אגח תשואה מעל 10% _1" xfId="6646"/>
    <cellStyle name="7_משקל בתא100_פירוט אגח תשואה מעל 10% _4.4. 2_פירוט אגח תשואה מעל 10% _1_15" xfId="12072"/>
    <cellStyle name="7_משקל בתא100_פירוט אגח תשואה מעל 10% _4.4. 2_פירוט אגח תשואה מעל 10% _15" xfId="12071"/>
    <cellStyle name="7_משקל בתא100_פירוט אגח תשואה מעל 10% _4.4. 2_פירוט אגח תשואה מעל 10% _פירוט אגח תשואה מעל 10% " xfId="6647"/>
    <cellStyle name="7_משקל בתא100_פירוט אגח תשואה מעל 10% _4.4. 2_פירוט אגח תשואה מעל 10% _פירוט אגח תשואה מעל 10% _15" xfId="12073"/>
    <cellStyle name="7_משקל בתא100_פירוט אגח תשואה מעל 10% _4.4._15" xfId="12065"/>
    <cellStyle name="7_משקל בתא100_פירוט אגח תשואה מעל 10% _4.4._דיווחים נוספים" xfId="6648"/>
    <cellStyle name="7_משקל בתא100_פירוט אגח תשואה מעל 10% _4.4._דיווחים נוספים_15" xfId="12074"/>
    <cellStyle name="7_משקל בתא100_פירוט אגח תשואה מעל 10% _4.4._דיווחים נוספים_פירוט אגח תשואה מעל 10% " xfId="6649"/>
    <cellStyle name="7_משקל בתא100_פירוט אגח תשואה מעל 10% _4.4._דיווחים נוספים_פירוט אגח תשואה מעל 10% _15" xfId="12075"/>
    <cellStyle name="7_משקל בתא100_פירוט אגח תשואה מעל 10% _4.4._פירוט אגח תשואה מעל 10% " xfId="6650"/>
    <cellStyle name="7_משקל בתא100_פירוט אגח תשואה מעל 10% _4.4._פירוט אגח תשואה מעל 10% _1" xfId="6651"/>
    <cellStyle name="7_משקל בתא100_פירוט אגח תשואה מעל 10% _4.4._פירוט אגח תשואה מעל 10% _1_15" xfId="12077"/>
    <cellStyle name="7_משקל בתא100_פירוט אגח תשואה מעל 10% _4.4._פירוט אגח תשואה מעל 10% _15" xfId="12076"/>
    <cellStyle name="7_משקל בתא100_פירוט אגח תשואה מעל 10% _4.4._פירוט אגח תשואה מעל 10% _פירוט אגח תשואה מעל 10% " xfId="6652"/>
    <cellStyle name="7_משקל בתא100_פירוט אגח תשואה מעל 10% _4.4._פירוט אגח תשואה מעל 10% _פירוט אגח תשואה מעל 10% _15" xfId="12078"/>
    <cellStyle name="7_משקל בתא100_פירוט אגח תשואה מעל 10% _דיווחים נוספים" xfId="6653"/>
    <cellStyle name="7_משקל בתא100_פירוט אגח תשואה מעל 10% _דיווחים נוספים_1" xfId="6654"/>
    <cellStyle name="7_משקל בתא100_פירוט אגח תשואה מעל 10% _דיווחים נוספים_1_15" xfId="12080"/>
    <cellStyle name="7_משקל בתא100_פירוט אגח תשואה מעל 10% _דיווחים נוספים_1_פירוט אגח תשואה מעל 10% " xfId="6655"/>
    <cellStyle name="7_משקל בתא100_פירוט אגח תשואה מעל 10% _דיווחים נוספים_1_פירוט אגח תשואה מעל 10% _15" xfId="12081"/>
    <cellStyle name="7_משקל בתא100_פירוט אגח תשואה מעל 10% _דיווחים נוספים_15" xfId="12079"/>
    <cellStyle name="7_משקל בתא100_פירוט אגח תשואה מעל 10% _דיווחים נוספים_פירוט אגח תשואה מעל 10% " xfId="6656"/>
    <cellStyle name="7_משקל בתא100_פירוט אגח תשואה מעל 10% _דיווחים נוספים_פירוט אגח תשואה מעל 10% _15" xfId="12082"/>
    <cellStyle name="7_משקל בתא100_פירוט אגח תשואה מעל 10% _פירוט אגח תשואה מעל 10% " xfId="6657"/>
    <cellStyle name="7_משקל בתא100_פירוט אגח תשואה מעל 10% _פירוט אגח תשואה מעל 10% _1" xfId="6658"/>
    <cellStyle name="7_משקל בתא100_פירוט אגח תשואה מעל 10% _פירוט אגח תשואה מעל 10% _1_15" xfId="12084"/>
    <cellStyle name="7_משקל בתא100_פירוט אגח תשואה מעל 10% _פירוט אגח תשואה מעל 10% _15" xfId="12083"/>
    <cellStyle name="7_משקל בתא100_פירוט אגח תשואה מעל 10% _פירוט אגח תשואה מעל 10% _פירוט אגח תשואה מעל 10% " xfId="6659"/>
    <cellStyle name="7_משקל בתא100_פירוט אגח תשואה מעל 10% _פירוט אגח תשואה מעל 10% _פירוט אגח תשואה מעל 10% _15" xfId="12085"/>
    <cellStyle name="7_עסקאות שאושרו וטרם בוצעו  " xfId="6660"/>
    <cellStyle name="7_עסקאות שאושרו וטרם בוצעו   2" xfId="6661"/>
    <cellStyle name="7_עסקאות שאושרו וטרם בוצעו   2_15" xfId="12087"/>
    <cellStyle name="7_עסקאות שאושרו וטרם בוצעו   2_דיווחים נוספים" xfId="6662"/>
    <cellStyle name="7_עסקאות שאושרו וטרם בוצעו   2_דיווחים נוספים_1" xfId="6663"/>
    <cellStyle name="7_עסקאות שאושרו וטרם בוצעו   2_דיווחים נוספים_1_15" xfId="12089"/>
    <cellStyle name="7_עסקאות שאושרו וטרם בוצעו   2_דיווחים נוספים_1_פירוט אגח תשואה מעל 10% " xfId="6664"/>
    <cellStyle name="7_עסקאות שאושרו וטרם בוצעו   2_דיווחים נוספים_1_פירוט אגח תשואה מעל 10% _15" xfId="12090"/>
    <cellStyle name="7_עסקאות שאושרו וטרם בוצעו   2_דיווחים נוספים_15" xfId="12088"/>
    <cellStyle name="7_עסקאות שאושרו וטרם בוצעו   2_דיווחים נוספים_פירוט אגח תשואה מעל 10% " xfId="6665"/>
    <cellStyle name="7_עסקאות שאושרו וטרם בוצעו   2_דיווחים נוספים_פירוט אגח תשואה מעל 10% _15" xfId="12091"/>
    <cellStyle name="7_עסקאות שאושרו וטרם בוצעו   2_פירוט אגח תשואה מעל 10% " xfId="6666"/>
    <cellStyle name="7_עסקאות שאושרו וטרם בוצעו   2_פירוט אגח תשואה מעל 10% _1" xfId="6667"/>
    <cellStyle name="7_עסקאות שאושרו וטרם בוצעו   2_פירוט אגח תשואה מעל 10% _1_15" xfId="12093"/>
    <cellStyle name="7_עסקאות שאושרו וטרם בוצעו   2_פירוט אגח תשואה מעל 10% _15" xfId="12092"/>
    <cellStyle name="7_עסקאות שאושרו וטרם בוצעו   2_פירוט אגח תשואה מעל 10% _פירוט אגח תשואה מעל 10% " xfId="6668"/>
    <cellStyle name="7_עסקאות שאושרו וטרם בוצעו   2_פירוט אגח תשואה מעל 10% _פירוט אגח תשואה מעל 10% _15" xfId="12094"/>
    <cellStyle name="7_עסקאות שאושרו וטרם בוצעו  _1" xfId="6669"/>
    <cellStyle name="7_עסקאות שאושרו וטרם בוצעו  _1 2" xfId="6670"/>
    <cellStyle name="7_עסקאות שאושרו וטרם בוצעו  _1 2_15" xfId="12096"/>
    <cellStyle name="7_עסקאות שאושרו וטרם בוצעו  _1 2_דיווחים נוספים" xfId="6671"/>
    <cellStyle name="7_עסקאות שאושרו וטרם בוצעו  _1 2_דיווחים נוספים_1" xfId="6672"/>
    <cellStyle name="7_עסקאות שאושרו וטרם בוצעו  _1 2_דיווחים נוספים_1_15" xfId="12098"/>
    <cellStyle name="7_עסקאות שאושרו וטרם בוצעו  _1 2_דיווחים נוספים_1_פירוט אגח תשואה מעל 10% " xfId="6673"/>
    <cellStyle name="7_עסקאות שאושרו וטרם בוצעו  _1 2_דיווחים נוספים_1_פירוט אגח תשואה מעל 10% _15" xfId="12099"/>
    <cellStyle name="7_עסקאות שאושרו וטרם בוצעו  _1 2_דיווחים נוספים_15" xfId="12097"/>
    <cellStyle name="7_עסקאות שאושרו וטרם בוצעו  _1 2_דיווחים נוספים_פירוט אגח תשואה מעל 10% " xfId="6674"/>
    <cellStyle name="7_עסקאות שאושרו וטרם בוצעו  _1 2_דיווחים נוספים_פירוט אגח תשואה מעל 10% _15" xfId="12100"/>
    <cellStyle name="7_עסקאות שאושרו וטרם בוצעו  _1 2_פירוט אגח תשואה מעל 10% " xfId="6675"/>
    <cellStyle name="7_עסקאות שאושרו וטרם בוצעו  _1 2_פירוט אגח תשואה מעל 10% _1" xfId="6676"/>
    <cellStyle name="7_עסקאות שאושרו וטרם בוצעו  _1 2_פירוט אגח תשואה מעל 10% _1_15" xfId="12102"/>
    <cellStyle name="7_עסקאות שאושרו וטרם בוצעו  _1 2_פירוט אגח תשואה מעל 10% _15" xfId="12101"/>
    <cellStyle name="7_עסקאות שאושרו וטרם בוצעו  _1 2_פירוט אגח תשואה מעל 10% _פירוט אגח תשואה מעל 10% " xfId="6677"/>
    <cellStyle name="7_עסקאות שאושרו וטרם בוצעו  _1 2_פירוט אגח תשואה מעל 10% _פירוט אגח תשואה מעל 10% _15" xfId="12103"/>
    <cellStyle name="7_עסקאות שאושרו וטרם בוצעו  _1_15" xfId="12095"/>
    <cellStyle name="7_עסקאות שאושרו וטרם בוצעו  _1_דיווחים נוספים" xfId="6678"/>
    <cellStyle name="7_עסקאות שאושרו וטרם בוצעו  _1_דיווחים נוספים_15" xfId="12104"/>
    <cellStyle name="7_עסקאות שאושרו וטרם בוצעו  _1_דיווחים נוספים_פירוט אגח תשואה מעל 10% " xfId="6679"/>
    <cellStyle name="7_עסקאות שאושרו וטרם בוצעו  _1_דיווחים נוספים_פירוט אגח תשואה מעל 10% _15" xfId="12105"/>
    <cellStyle name="7_עסקאות שאושרו וטרם בוצעו  _1_פירוט אגח תשואה מעל 10% " xfId="6680"/>
    <cellStyle name="7_עסקאות שאושרו וטרם בוצעו  _1_פירוט אגח תשואה מעל 10% _1" xfId="6681"/>
    <cellStyle name="7_עסקאות שאושרו וטרם בוצעו  _1_פירוט אגח תשואה מעל 10% _1_15" xfId="12107"/>
    <cellStyle name="7_עסקאות שאושרו וטרם בוצעו  _1_פירוט אגח תשואה מעל 10% _15" xfId="12106"/>
    <cellStyle name="7_עסקאות שאושרו וטרם בוצעו  _1_פירוט אגח תשואה מעל 10% _פירוט אגח תשואה מעל 10% " xfId="6682"/>
    <cellStyle name="7_עסקאות שאושרו וטרם בוצעו  _1_פירוט אגח תשואה מעל 10% _פירוט אגח תשואה מעל 10% _15" xfId="12108"/>
    <cellStyle name="7_עסקאות שאושרו וטרם בוצעו  _15" xfId="12086"/>
    <cellStyle name="7_עסקאות שאושרו וטרם בוצעו  _4.4." xfId="6683"/>
    <cellStyle name="7_עסקאות שאושרו וטרם בוצעו  _4.4. 2" xfId="6684"/>
    <cellStyle name="7_עסקאות שאושרו וטרם בוצעו  _4.4. 2_15" xfId="12110"/>
    <cellStyle name="7_עסקאות שאושרו וטרם בוצעו  _4.4. 2_דיווחים נוספים" xfId="6685"/>
    <cellStyle name="7_עסקאות שאושרו וטרם בוצעו  _4.4. 2_דיווחים נוספים_1" xfId="6686"/>
    <cellStyle name="7_עסקאות שאושרו וטרם בוצעו  _4.4. 2_דיווחים נוספים_1_15" xfId="12112"/>
    <cellStyle name="7_עסקאות שאושרו וטרם בוצעו  _4.4. 2_דיווחים נוספים_1_פירוט אגח תשואה מעל 10% " xfId="6687"/>
    <cellStyle name="7_עסקאות שאושרו וטרם בוצעו  _4.4. 2_דיווחים נוספים_1_פירוט אגח תשואה מעל 10% _15" xfId="12113"/>
    <cellStyle name="7_עסקאות שאושרו וטרם בוצעו  _4.4. 2_דיווחים נוספים_15" xfId="12111"/>
    <cellStyle name="7_עסקאות שאושרו וטרם בוצעו  _4.4. 2_דיווחים נוספים_פירוט אגח תשואה מעל 10% " xfId="6688"/>
    <cellStyle name="7_עסקאות שאושרו וטרם בוצעו  _4.4. 2_דיווחים נוספים_פירוט אגח תשואה מעל 10% _15" xfId="12114"/>
    <cellStyle name="7_עסקאות שאושרו וטרם בוצעו  _4.4. 2_פירוט אגח תשואה מעל 10% " xfId="6689"/>
    <cellStyle name="7_עסקאות שאושרו וטרם בוצעו  _4.4. 2_פירוט אגח תשואה מעל 10% _1" xfId="6690"/>
    <cellStyle name="7_עסקאות שאושרו וטרם בוצעו  _4.4. 2_פירוט אגח תשואה מעל 10% _1_15" xfId="12116"/>
    <cellStyle name="7_עסקאות שאושרו וטרם בוצעו  _4.4. 2_פירוט אגח תשואה מעל 10% _15" xfId="12115"/>
    <cellStyle name="7_עסקאות שאושרו וטרם בוצעו  _4.4. 2_פירוט אגח תשואה מעל 10% _פירוט אגח תשואה מעל 10% " xfId="6691"/>
    <cellStyle name="7_עסקאות שאושרו וטרם בוצעו  _4.4. 2_פירוט אגח תשואה מעל 10% _פירוט אגח תשואה מעל 10% _15" xfId="12117"/>
    <cellStyle name="7_עסקאות שאושרו וטרם בוצעו  _4.4._15" xfId="12109"/>
    <cellStyle name="7_עסקאות שאושרו וטרם בוצעו  _4.4._דיווחים נוספים" xfId="6692"/>
    <cellStyle name="7_עסקאות שאושרו וטרם בוצעו  _4.4._דיווחים נוספים_15" xfId="12118"/>
    <cellStyle name="7_עסקאות שאושרו וטרם בוצעו  _4.4._דיווחים נוספים_פירוט אגח תשואה מעל 10% " xfId="6693"/>
    <cellStyle name="7_עסקאות שאושרו וטרם בוצעו  _4.4._דיווחים נוספים_פירוט אגח תשואה מעל 10% _15" xfId="12119"/>
    <cellStyle name="7_עסקאות שאושרו וטרם בוצעו  _4.4._פירוט אגח תשואה מעל 10% " xfId="6694"/>
    <cellStyle name="7_עסקאות שאושרו וטרם בוצעו  _4.4._פירוט אגח תשואה מעל 10% _1" xfId="6695"/>
    <cellStyle name="7_עסקאות שאושרו וטרם בוצעו  _4.4._פירוט אגח תשואה מעל 10% _1_15" xfId="12121"/>
    <cellStyle name="7_עסקאות שאושרו וטרם בוצעו  _4.4._פירוט אגח תשואה מעל 10% _15" xfId="12120"/>
    <cellStyle name="7_עסקאות שאושרו וטרם בוצעו  _4.4._פירוט אגח תשואה מעל 10% _פירוט אגח תשואה מעל 10% " xfId="6696"/>
    <cellStyle name="7_עסקאות שאושרו וטרם בוצעו  _4.4._פירוט אגח תשואה מעל 10% _פירוט אגח תשואה מעל 10% _15" xfId="12122"/>
    <cellStyle name="7_עסקאות שאושרו וטרם בוצעו  _דיווחים נוספים" xfId="6697"/>
    <cellStyle name="7_עסקאות שאושרו וטרם בוצעו  _דיווחים נוספים_1" xfId="6698"/>
    <cellStyle name="7_עסקאות שאושרו וטרם בוצעו  _דיווחים נוספים_1_15" xfId="12124"/>
    <cellStyle name="7_עסקאות שאושרו וטרם בוצעו  _דיווחים נוספים_1_פירוט אגח תשואה מעל 10% " xfId="6699"/>
    <cellStyle name="7_עסקאות שאושרו וטרם בוצעו  _דיווחים נוספים_1_פירוט אגח תשואה מעל 10% _15" xfId="12125"/>
    <cellStyle name="7_עסקאות שאושרו וטרם בוצעו  _דיווחים נוספים_15" xfId="12123"/>
    <cellStyle name="7_עסקאות שאושרו וטרם בוצעו  _דיווחים נוספים_פירוט אגח תשואה מעל 10% " xfId="6700"/>
    <cellStyle name="7_עסקאות שאושרו וטרם בוצעו  _דיווחים נוספים_פירוט אגח תשואה מעל 10% _15" xfId="12126"/>
    <cellStyle name="7_עסקאות שאושרו וטרם בוצעו  _פירוט אגח תשואה מעל 10% " xfId="6701"/>
    <cellStyle name="7_עסקאות שאושרו וטרם בוצעו  _פירוט אגח תשואה מעל 10% _1" xfId="6702"/>
    <cellStyle name="7_עסקאות שאושרו וטרם בוצעו  _פירוט אגח תשואה מעל 10% _1_15" xfId="12128"/>
    <cellStyle name="7_עסקאות שאושרו וטרם בוצעו  _פירוט אגח תשואה מעל 10% _15" xfId="12127"/>
    <cellStyle name="7_עסקאות שאושרו וטרם בוצעו  _פירוט אגח תשואה מעל 10% _פירוט אגח תשואה מעל 10% " xfId="6703"/>
    <cellStyle name="7_עסקאות שאושרו וטרם בוצעו  _פירוט אגח תשואה מעל 10% _פירוט אגח תשואה מעל 10% _15" xfId="12129"/>
    <cellStyle name="7_פירוט אגח תשואה מעל 10% " xfId="6704"/>
    <cellStyle name="7_פירוט אגח תשואה מעל 10%  2" xfId="6705"/>
    <cellStyle name="7_פירוט אגח תשואה מעל 10%  2_15" xfId="12131"/>
    <cellStyle name="7_פירוט אגח תשואה מעל 10%  2_דיווחים נוספים" xfId="6706"/>
    <cellStyle name="7_פירוט אגח תשואה מעל 10%  2_דיווחים נוספים_1" xfId="6707"/>
    <cellStyle name="7_פירוט אגח תשואה מעל 10%  2_דיווחים נוספים_1_15" xfId="12133"/>
    <cellStyle name="7_פירוט אגח תשואה מעל 10%  2_דיווחים נוספים_1_פירוט אגח תשואה מעל 10% " xfId="6708"/>
    <cellStyle name="7_פירוט אגח תשואה מעל 10%  2_דיווחים נוספים_1_פירוט אגח תשואה מעל 10% _15" xfId="12134"/>
    <cellStyle name="7_פירוט אגח תשואה מעל 10%  2_דיווחים נוספים_15" xfId="12132"/>
    <cellStyle name="7_פירוט אגח תשואה מעל 10%  2_דיווחים נוספים_פירוט אגח תשואה מעל 10% " xfId="6709"/>
    <cellStyle name="7_פירוט אגח תשואה מעל 10%  2_דיווחים נוספים_פירוט אגח תשואה מעל 10% _15" xfId="12135"/>
    <cellStyle name="7_פירוט אגח תשואה מעל 10%  2_פירוט אגח תשואה מעל 10% " xfId="6710"/>
    <cellStyle name="7_פירוט אגח תשואה מעל 10%  2_פירוט אגח תשואה מעל 10% _1" xfId="6711"/>
    <cellStyle name="7_פירוט אגח תשואה מעל 10%  2_פירוט אגח תשואה מעל 10% _1_15" xfId="12137"/>
    <cellStyle name="7_פירוט אגח תשואה מעל 10%  2_פירוט אגח תשואה מעל 10% _15" xfId="12136"/>
    <cellStyle name="7_פירוט אגח תשואה מעל 10%  2_פירוט אגח תשואה מעל 10% _פירוט אגח תשואה מעל 10% " xfId="6712"/>
    <cellStyle name="7_פירוט אגח תשואה מעל 10%  2_פירוט אגח תשואה מעל 10% _פירוט אגח תשואה מעל 10% _15" xfId="12138"/>
    <cellStyle name="7_פירוט אגח תשואה מעל 10% _1" xfId="6713"/>
    <cellStyle name="7_פירוט אגח תשואה מעל 10% _1_15" xfId="12139"/>
    <cellStyle name="7_פירוט אגח תשואה מעל 10% _1_פירוט אגח תשואה מעל 10% " xfId="6714"/>
    <cellStyle name="7_פירוט אגח תשואה מעל 10% _1_פירוט אגח תשואה מעל 10% _15" xfId="12140"/>
    <cellStyle name="7_פירוט אגח תשואה מעל 10% _15" xfId="12130"/>
    <cellStyle name="7_פירוט אגח תשואה מעל 10% _2" xfId="6715"/>
    <cellStyle name="7_פירוט אגח תשואה מעל 10% _2_15" xfId="12141"/>
    <cellStyle name="7_פירוט אגח תשואה מעל 10% _4.4." xfId="6716"/>
    <cellStyle name="7_פירוט אגח תשואה מעל 10% _4.4. 2" xfId="6717"/>
    <cellStyle name="7_פירוט אגח תשואה מעל 10% _4.4. 2_15" xfId="12143"/>
    <cellStyle name="7_פירוט אגח תשואה מעל 10% _4.4. 2_דיווחים נוספים" xfId="6718"/>
    <cellStyle name="7_פירוט אגח תשואה מעל 10% _4.4. 2_דיווחים נוספים_1" xfId="6719"/>
    <cellStyle name="7_פירוט אגח תשואה מעל 10% _4.4. 2_דיווחים נוספים_1_15" xfId="12145"/>
    <cellStyle name="7_פירוט אגח תשואה מעל 10% _4.4. 2_דיווחים נוספים_1_פירוט אגח תשואה מעל 10% " xfId="6720"/>
    <cellStyle name="7_פירוט אגח תשואה מעל 10% _4.4. 2_דיווחים נוספים_1_פירוט אגח תשואה מעל 10% _15" xfId="12146"/>
    <cellStyle name="7_פירוט אגח תשואה מעל 10% _4.4. 2_דיווחים נוספים_15" xfId="12144"/>
    <cellStyle name="7_פירוט אגח תשואה מעל 10% _4.4. 2_דיווחים נוספים_פירוט אגח תשואה מעל 10% " xfId="6721"/>
    <cellStyle name="7_פירוט אגח תשואה מעל 10% _4.4. 2_דיווחים נוספים_פירוט אגח תשואה מעל 10% _15" xfId="12147"/>
    <cellStyle name="7_פירוט אגח תשואה מעל 10% _4.4. 2_פירוט אגח תשואה מעל 10% " xfId="6722"/>
    <cellStyle name="7_פירוט אגח תשואה מעל 10% _4.4. 2_פירוט אגח תשואה מעל 10% _1" xfId="6723"/>
    <cellStyle name="7_פירוט אגח תשואה מעל 10% _4.4. 2_פירוט אגח תשואה מעל 10% _1_15" xfId="12149"/>
    <cellStyle name="7_פירוט אגח תשואה מעל 10% _4.4. 2_פירוט אגח תשואה מעל 10% _15" xfId="12148"/>
    <cellStyle name="7_פירוט אגח תשואה מעל 10% _4.4. 2_פירוט אגח תשואה מעל 10% _פירוט אגח תשואה מעל 10% " xfId="6724"/>
    <cellStyle name="7_פירוט אגח תשואה מעל 10% _4.4. 2_פירוט אגח תשואה מעל 10% _פירוט אגח תשואה מעל 10% _15" xfId="12150"/>
    <cellStyle name="7_פירוט אגח תשואה מעל 10% _4.4._15" xfId="12142"/>
    <cellStyle name="7_פירוט אגח תשואה מעל 10% _4.4._דיווחים נוספים" xfId="6725"/>
    <cellStyle name="7_פירוט אגח תשואה מעל 10% _4.4._דיווחים נוספים_15" xfId="12151"/>
    <cellStyle name="7_פירוט אגח תשואה מעל 10% _4.4._דיווחים נוספים_פירוט אגח תשואה מעל 10% " xfId="6726"/>
    <cellStyle name="7_פירוט אגח תשואה מעל 10% _4.4._דיווחים נוספים_פירוט אגח תשואה מעל 10% _15" xfId="12152"/>
    <cellStyle name="7_פירוט אגח תשואה מעל 10% _4.4._פירוט אגח תשואה מעל 10% " xfId="6727"/>
    <cellStyle name="7_פירוט אגח תשואה מעל 10% _4.4._פירוט אגח תשואה מעל 10% _1" xfId="6728"/>
    <cellStyle name="7_פירוט אגח תשואה מעל 10% _4.4._פירוט אגח תשואה מעל 10% _1_15" xfId="12154"/>
    <cellStyle name="7_פירוט אגח תשואה מעל 10% _4.4._פירוט אגח תשואה מעל 10% _15" xfId="12153"/>
    <cellStyle name="7_פירוט אגח תשואה מעל 10% _4.4._פירוט אגח תשואה מעל 10% _פירוט אגח תשואה מעל 10% " xfId="6729"/>
    <cellStyle name="7_פירוט אגח תשואה מעל 10% _4.4._פירוט אגח תשואה מעל 10% _פירוט אגח תשואה מעל 10% _15" xfId="12155"/>
    <cellStyle name="7_פירוט אגח תשואה מעל 10% _דיווחים נוספים" xfId="6730"/>
    <cellStyle name="7_פירוט אגח תשואה מעל 10% _דיווחים נוספים_1" xfId="6731"/>
    <cellStyle name="7_פירוט אגח תשואה מעל 10% _דיווחים נוספים_1_15" xfId="12157"/>
    <cellStyle name="7_פירוט אגח תשואה מעל 10% _דיווחים נוספים_1_פירוט אגח תשואה מעל 10% " xfId="6732"/>
    <cellStyle name="7_פירוט אגח תשואה מעל 10% _דיווחים נוספים_1_פירוט אגח תשואה מעל 10% _15" xfId="12158"/>
    <cellStyle name="7_פירוט אגח תשואה מעל 10% _דיווחים נוספים_15" xfId="12156"/>
    <cellStyle name="7_פירוט אגח תשואה מעל 10% _דיווחים נוספים_פירוט אגח תשואה מעל 10% " xfId="6733"/>
    <cellStyle name="7_פירוט אגח תשואה מעל 10% _דיווחים נוספים_פירוט אגח תשואה מעל 10% _15" xfId="12159"/>
    <cellStyle name="7_פירוט אגח תשואה מעל 10% _פירוט אגח תשואה מעל 10% " xfId="6734"/>
    <cellStyle name="7_פירוט אגח תשואה מעל 10% _פירוט אגח תשואה מעל 10% _1" xfId="6735"/>
    <cellStyle name="7_פירוט אגח תשואה מעל 10% _פירוט אגח תשואה מעל 10% _1_15" xfId="12161"/>
    <cellStyle name="7_פירוט אגח תשואה מעל 10% _פירוט אגח תשואה מעל 10% _15" xfId="12160"/>
    <cellStyle name="7_פירוט אגח תשואה מעל 10% _פירוט אגח תשואה מעל 10% _פירוט אגח תשואה מעל 10% " xfId="6736"/>
    <cellStyle name="7_פירוט אגח תשואה מעל 10% _פירוט אגח תשואה מעל 10% _פירוט אגח תשואה מעל 10% _15" xfId="12162"/>
    <cellStyle name="8" xfId="6737"/>
    <cellStyle name="8 2" xfId="6738"/>
    <cellStyle name="8 2 2" xfId="6739"/>
    <cellStyle name="8 2_15" xfId="12164"/>
    <cellStyle name="8 3" xfId="6740"/>
    <cellStyle name="8_15" xfId="12163"/>
    <cellStyle name="8_15_1" xfId="16681"/>
    <cellStyle name="8_16" xfId="14722"/>
    <cellStyle name="8_4.4." xfId="6741"/>
    <cellStyle name="8_4.4. 2" xfId="6742"/>
    <cellStyle name="8_4.4. 2_15" xfId="12166"/>
    <cellStyle name="8_4.4. 2_דיווחים נוספים" xfId="6743"/>
    <cellStyle name="8_4.4. 2_דיווחים נוספים_1" xfId="6744"/>
    <cellStyle name="8_4.4. 2_דיווחים נוספים_1_15" xfId="12168"/>
    <cellStyle name="8_4.4. 2_דיווחים נוספים_1_פירוט אגח תשואה מעל 10% " xfId="6745"/>
    <cellStyle name="8_4.4. 2_דיווחים נוספים_1_פירוט אגח תשואה מעל 10% _15" xfId="12169"/>
    <cellStyle name="8_4.4. 2_דיווחים נוספים_15" xfId="12167"/>
    <cellStyle name="8_4.4. 2_דיווחים נוספים_פירוט אגח תשואה מעל 10% " xfId="6746"/>
    <cellStyle name="8_4.4. 2_דיווחים נוספים_פירוט אגח תשואה מעל 10% _15" xfId="12170"/>
    <cellStyle name="8_4.4. 2_פירוט אגח תשואה מעל 10% " xfId="6747"/>
    <cellStyle name="8_4.4. 2_פירוט אגח תשואה מעל 10% _1" xfId="6748"/>
    <cellStyle name="8_4.4. 2_פירוט אגח תשואה מעל 10% _1_15" xfId="12172"/>
    <cellStyle name="8_4.4. 2_פירוט אגח תשואה מעל 10% _15" xfId="12171"/>
    <cellStyle name="8_4.4. 2_פירוט אגח תשואה מעל 10% _פירוט אגח תשואה מעל 10% " xfId="6749"/>
    <cellStyle name="8_4.4. 2_פירוט אגח תשואה מעל 10% _פירוט אגח תשואה מעל 10% _15" xfId="12173"/>
    <cellStyle name="8_4.4._15" xfId="12165"/>
    <cellStyle name="8_4.4._דיווחים נוספים" xfId="6750"/>
    <cellStyle name="8_4.4._דיווחים נוספים_15" xfId="12174"/>
    <cellStyle name="8_4.4._דיווחים נוספים_פירוט אגח תשואה מעל 10% " xfId="6751"/>
    <cellStyle name="8_4.4._דיווחים נוספים_פירוט אגח תשואה מעל 10% _15" xfId="12175"/>
    <cellStyle name="8_4.4._פירוט אגח תשואה מעל 10% " xfId="6752"/>
    <cellStyle name="8_4.4._פירוט אגח תשואה מעל 10% _1" xfId="6753"/>
    <cellStyle name="8_4.4._פירוט אגח תשואה מעל 10% _1_15" xfId="12177"/>
    <cellStyle name="8_4.4._פירוט אגח תשואה מעל 10% _15" xfId="12176"/>
    <cellStyle name="8_4.4._פירוט אגח תשואה מעל 10% _פירוט אגח תשואה מעל 10% " xfId="6754"/>
    <cellStyle name="8_4.4._פירוט אגח תשואה מעל 10% _פירוט אגח תשואה מעל 10% _15" xfId="12178"/>
    <cellStyle name="8_Anafim" xfId="6755"/>
    <cellStyle name="8_Anafim 2" xfId="6756"/>
    <cellStyle name="8_Anafim 2 2" xfId="6757"/>
    <cellStyle name="8_Anafim 2 2_15" xfId="12181"/>
    <cellStyle name="8_Anafim 2 2_דיווחים נוספים" xfId="6758"/>
    <cellStyle name="8_Anafim 2 2_דיווחים נוספים_1" xfId="6759"/>
    <cellStyle name="8_Anafim 2 2_דיווחים נוספים_1_15" xfId="12183"/>
    <cellStyle name="8_Anafim 2 2_דיווחים נוספים_1_פירוט אגח תשואה מעל 10% " xfId="6760"/>
    <cellStyle name="8_Anafim 2 2_דיווחים נוספים_1_פירוט אגח תשואה מעל 10% _15" xfId="12184"/>
    <cellStyle name="8_Anafim 2 2_דיווחים נוספים_15" xfId="12182"/>
    <cellStyle name="8_Anafim 2 2_דיווחים נוספים_פירוט אגח תשואה מעל 10% " xfId="6761"/>
    <cellStyle name="8_Anafim 2 2_דיווחים נוספים_פירוט אגח תשואה מעל 10% _15" xfId="12185"/>
    <cellStyle name="8_Anafim 2 2_פירוט אגח תשואה מעל 10% " xfId="6762"/>
    <cellStyle name="8_Anafim 2 2_פירוט אגח תשואה מעל 10% _1" xfId="6763"/>
    <cellStyle name="8_Anafim 2 2_פירוט אגח תשואה מעל 10% _1_15" xfId="12187"/>
    <cellStyle name="8_Anafim 2 2_פירוט אגח תשואה מעל 10% _15" xfId="12186"/>
    <cellStyle name="8_Anafim 2 2_פירוט אגח תשואה מעל 10% _פירוט אגח תשואה מעל 10% " xfId="6764"/>
    <cellStyle name="8_Anafim 2 2_פירוט אגח תשואה מעל 10% _פירוט אגח תשואה מעל 10% _15" xfId="12188"/>
    <cellStyle name="8_Anafim 2_15" xfId="12180"/>
    <cellStyle name="8_Anafim 2_4.4." xfId="6765"/>
    <cellStyle name="8_Anafim 2_4.4. 2" xfId="6766"/>
    <cellStyle name="8_Anafim 2_4.4. 2_15" xfId="12190"/>
    <cellStyle name="8_Anafim 2_4.4. 2_דיווחים נוספים" xfId="6767"/>
    <cellStyle name="8_Anafim 2_4.4. 2_דיווחים נוספים_1" xfId="6768"/>
    <cellStyle name="8_Anafim 2_4.4. 2_דיווחים נוספים_1_15" xfId="12192"/>
    <cellStyle name="8_Anafim 2_4.4. 2_דיווחים נוספים_1_פירוט אגח תשואה מעל 10% " xfId="6769"/>
    <cellStyle name="8_Anafim 2_4.4. 2_דיווחים נוספים_1_פירוט אגח תשואה מעל 10% _15" xfId="12193"/>
    <cellStyle name="8_Anafim 2_4.4. 2_דיווחים נוספים_15" xfId="12191"/>
    <cellStyle name="8_Anafim 2_4.4. 2_דיווחים נוספים_פירוט אגח תשואה מעל 10% " xfId="6770"/>
    <cellStyle name="8_Anafim 2_4.4. 2_דיווחים נוספים_פירוט אגח תשואה מעל 10% _15" xfId="12194"/>
    <cellStyle name="8_Anafim 2_4.4. 2_פירוט אגח תשואה מעל 10% " xfId="6771"/>
    <cellStyle name="8_Anafim 2_4.4. 2_פירוט אגח תשואה מעל 10% _1" xfId="6772"/>
    <cellStyle name="8_Anafim 2_4.4. 2_פירוט אגח תשואה מעל 10% _1_15" xfId="12196"/>
    <cellStyle name="8_Anafim 2_4.4. 2_פירוט אגח תשואה מעל 10% _15" xfId="12195"/>
    <cellStyle name="8_Anafim 2_4.4. 2_פירוט אגח תשואה מעל 10% _פירוט אגח תשואה מעל 10% " xfId="6773"/>
    <cellStyle name="8_Anafim 2_4.4. 2_פירוט אגח תשואה מעל 10% _פירוט אגח תשואה מעל 10% _15" xfId="12197"/>
    <cellStyle name="8_Anafim 2_4.4._15" xfId="12189"/>
    <cellStyle name="8_Anafim 2_4.4._דיווחים נוספים" xfId="6774"/>
    <cellStyle name="8_Anafim 2_4.4._דיווחים נוספים_15" xfId="12198"/>
    <cellStyle name="8_Anafim 2_4.4._דיווחים נוספים_פירוט אגח תשואה מעל 10% " xfId="6775"/>
    <cellStyle name="8_Anafim 2_4.4._דיווחים נוספים_פירוט אגח תשואה מעל 10% _15" xfId="12199"/>
    <cellStyle name="8_Anafim 2_4.4._פירוט אגח תשואה מעל 10% " xfId="6776"/>
    <cellStyle name="8_Anafim 2_4.4._פירוט אגח תשואה מעל 10% _1" xfId="6777"/>
    <cellStyle name="8_Anafim 2_4.4._פירוט אגח תשואה מעל 10% _1_15" xfId="12201"/>
    <cellStyle name="8_Anafim 2_4.4._פירוט אגח תשואה מעל 10% _15" xfId="12200"/>
    <cellStyle name="8_Anafim 2_4.4._פירוט אגח תשואה מעל 10% _פירוט אגח תשואה מעל 10% " xfId="6778"/>
    <cellStyle name="8_Anafim 2_4.4._פירוט אגח תשואה מעל 10% _פירוט אגח תשואה מעל 10% _15" xfId="12202"/>
    <cellStyle name="8_Anafim 2_דיווחים נוספים" xfId="6779"/>
    <cellStyle name="8_Anafim 2_דיווחים נוספים 2" xfId="6780"/>
    <cellStyle name="8_Anafim 2_דיווחים נוספים 2_15" xfId="12204"/>
    <cellStyle name="8_Anafim 2_דיווחים נוספים 2_דיווחים נוספים" xfId="6781"/>
    <cellStyle name="8_Anafim 2_דיווחים נוספים 2_דיווחים נוספים_1" xfId="6782"/>
    <cellStyle name="8_Anafim 2_דיווחים נוספים 2_דיווחים נוספים_1_15" xfId="12206"/>
    <cellStyle name="8_Anafim 2_דיווחים נוספים 2_דיווחים נוספים_1_פירוט אגח תשואה מעל 10% " xfId="6783"/>
    <cellStyle name="8_Anafim 2_דיווחים נוספים 2_דיווחים נוספים_1_פירוט אגח תשואה מעל 10% _15" xfId="12207"/>
    <cellStyle name="8_Anafim 2_דיווחים נוספים 2_דיווחים נוספים_15" xfId="12205"/>
    <cellStyle name="8_Anafim 2_דיווחים נוספים 2_דיווחים נוספים_פירוט אגח תשואה מעל 10% " xfId="6784"/>
    <cellStyle name="8_Anafim 2_דיווחים נוספים 2_דיווחים נוספים_פירוט אגח תשואה מעל 10% _15" xfId="12208"/>
    <cellStyle name="8_Anafim 2_דיווחים נוספים 2_פירוט אגח תשואה מעל 10% " xfId="6785"/>
    <cellStyle name="8_Anafim 2_דיווחים נוספים 2_פירוט אגח תשואה מעל 10% _1" xfId="6786"/>
    <cellStyle name="8_Anafim 2_דיווחים נוספים 2_פירוט אגח תשואה מעל 10% _1_15" xfId="12210"/>
    <cellStyle name="8_Anafim 2_דיווחים נוספים 2_פירוט אגח תשואה מעל 10% _15" xfId="12209"/>
    <cellStyle name="8_Anafim 2_דיווחים נוספים 2_פירוט אגח תשואה מעל 10% _פירוט אגח תשואה מעל 10% " xfId="6787"/>
    <cellStyle name="8_Anafim 2_דיווחים נוספים 2_פירוט אגח תשואה מעל 10% _פירוט אגח תשואה מעל 10% _15" xfId="12211"/>
    <cellStyle name="8_Anafim 2_דיווחים נוספים_1" xfId="6788"/>
    <cellStyle name="8_Anafim 2_דיווחים נוספים_1 2" xfId="6789"/>
    <cellStyle name="8_Anafim 2_דיווחים נוספים_1 2_15" xfId="12213"/>
    <cellStyle name="8_Anafim 2_דיווחים נוספים_1 2_דיווחים נוספים" xfId="6790"/>
    <cellStyle name="8_Anafim 2_דיווחים נוספים_1 2_דיווחים נוספים_1" xfId="6791"/>
    <cellStyle name="8_Anafim 2_דיווחים נוספים_1 2_דיווחים נוספים_1_15" xfId="12215"/>
    <cellStyle name="8_Anafim 2_דיווחים נוספים_1 2_דיווחים נוספים_1_פירוט אגח תשואה מעל 10% " xfId="6792"/>
    <cellStyle name="8_Anafim 2_דיווחים נוספים_1 2_דיווחים נוספים_1_פירוט אגח תשואה מעל 10% _15" xfId="12216"/>
    <cellStyle name="8_Anafim 2_דיווחים נוספים_1 2_דיווחים נוספים_15" xfId="12214"/>
    <cellStyle name="8_Anafim 2_דיווחים נוספים_1 2_דיווחים נוספים_פירוט אגח תשואה מעל 10% " xfId="6793"/>
    <cellStyle name="8_Anafim 2_דיווחים נוספים_1 2_דיווחים נוספים_פירוט אגח תשואה מעל 10% _15" xfId="12217"/>
    <cellStyle name="8_Anafim 2_דיווחים נוספים_1 2_פירוט אגח תשואה מעל 10% " xfId="6794"/>
    <cellStyle name="8_Anafim 2_דיווחים נוספים_1 2_פירוט אגח תשואה מעל 10% _1" xfId="6795"/>
    <cellStyle name="8_Anafim 2_דיווחים נוספים_1 2_פירוט אגח תשואה מעל 10% _1_15" xfId="12219"/>
    <cellStyle name="8_Anafim 2_דיווחים נוספים_1 2_פירוט אגח תשואה מעל 10% _15" xfId="12218"/>
    <cellStyle name="8_Anafim 2_דיווחים נוספים_1 2_פירוט אגח תשואה מעל 10% _פירוט אגח תשואה מעל 10% " xfId="6796"/>
    <cellStyle name="8_Anafim 2_דיווחים נוספים_1 2_פירוט אגח תשואה מעל 10% _פירוט אגח תשואה מעל 10% _15" xfId="12220"/>
    <cellStyle name="8_Anafim 2_דיווחים נוספים_1_15" xfId="12212"/>
    <cellStyle name="8_Anafim 2_דיווחים נוספים_1_4.4." xfId="6797"/>
    <cellStyle name="8_Anafim 2_דיווחים נוספים_1_4.4. 2" xfId="6798"/>
    <cellStyle name="8_Anafim 2_דיווחים נוספים_1_4.4. 2_15" xfId="12222"/>
    <cellStyle name="8_Anafim 2_דיווחים נוספים_1_4.4. 2_דיווחים נוספים" xfId="6799"/>
    <cellStyle name="8_Anafim 2_דיווחים נוספים_1_4.4. 2_דיווחים נוספים_1" xfId="6800"/>
    <cellStyle name="8_Anafim 2_דיווחים נוספים_1_4.4. 2_דיווחים נוספים_1_15" xfId="12224"/>
    <cellStyle name="8_Anafim 2_דיווחים נוספים_1_4.4. 2_דיווחים נוספים_1_פירוט אגח תשואה מעל 10% " xfId="6801"/>
    <cellStyle name="8_Anafim 2_דיווחים נוספים_1_4.4. 2_דיווחים נוספים_1_פירוט אגח תשואה מעל 10% _15" xfId="12225"/>
    <cellStyle name="8_Anafim 2_דיווחים נוספים_1_4.4. 2_דיווחים נוספים_15" xfId="12223"/>
    <cellStyle name="8_Anafim 2_דיווחים נוספים_1_4.4. 2_דיווחים נוספים_פירוט אגח תשואה מעל 10% " xfId="6802"/>
    <cellStyle name="8_Anafim 2_דיווחים נוספים_1_4.4. 2_דיווחים נוספים_פירוט אגח תשואה מעל 10% _15" xfId="12226"/>
    <cellStyle name="8_Anafim 2_דיווחים נוספים_1_4.4. 2_פירוט אגח תשואה מעל 10% " xfId="6803"/>
    <cellStyle name="8_Anafim 2_דיווחים נוספים_1_4.4. 2_פירוט אגח תשואה מעל 10% _1" xfId="6804"/>
    <cellStyle name="8_Anafim 2_דיווחים נוספים_1_4.4. 2_פירוט אגח תשואה מעל 10% _1_15" xfId="12228"/>
    <cellStyle name="8_Anafim 2_דיווחים נוספים_1_4.4. 2_פירוט אגח תשואה מעל 10% _15" xfId="12227"/>
    <cellStyle name="8_Anafim 2_דיווחים נוספים_1_4.4. 2_פירוט אגח תשואה מעל 10% _פירוט אגח תשואה מעל 10% " xfId="6805"/>
    <cellStyle name="8_Anafim 2_דיווחים נוספים_1_4.4. 2_פירוט אגח תשואה מעל 10% _פירוט אגח תשואה מעל 10% _15" xfId="12229"/>
    <cellStyle name="8_Anafim 2_דיווחים נוספים_1_4.4._15" xfId="12221"/>
    <cellStyle name="8_Anafim 2_דיווחים נוספים_1_4.4._דיווחים נוספים" xfId="6806"/>
    <cellStyle name="8_Anafim 2_דיווחים נוספים_1_4.4._דיווחים נוספים_15" xfId="12230"/>
    <cellStyle name="8_Anafim 2_דיווחים נוספים_1_4.4._דיווחים נוספים_פירוט אגח תשואה מעל 10% " xfId="6807"/>
    <cellStyle name="8_Anafim 2_דיווחים נוספים_1_4.4._דיווחים נוספים_פירוט אגח תשואה מעל 10% _15" xfId="12231"/>
    <cellStyle name="8_Anafim 2_דיווחים נוספים_1_4.4._פירוט אגח תשואה מעל 10% " xfId="6808"/>
    <cellStyle name="8_Anafim 2_דיווחים נוספים_1_4.4._פירוט אגח תשואה מעל 10% _1" xfId="6809"/>
    <cellStyle name="8_Anafim 2_דיווחים נוספים_1_4.4._פירוט אגח תשואה מעל 10% _1_15" xfId="12233"/>
    <cellStyle name="8_Anafim 2_דיווחים נוספים_1_4.4._פירוט אגח תשואה מעל 10% _15" xfId="12232"/>
    <cellStyle name="8_Anafim 2_דיווחים נוספים_1_4.4._פירוט אגח תשואה מעל 10% _פירוט אגח תשואה מעל 10% " xfId="6810"/>
    <cellStyle name="8_Anafim 2_דיווחים נוספים_1_4.4._פירוט אגח תשואה מעל 10% _פירוט אגח תשואה מעל 10% _15" xfId="12234"/>
    <cellStyle name="8_Anafim 2_דיווחים נוספים_1_דיווחים נוספים" xfId="6811"/>
    <cellStyle name="8_Anafim 2_דיווחים נוספים_1_דיווחים נוספים_15" xfId="12235"/>
    <cellStyle name="8_Anafim 2_דיווחים נוספים_1_דיווחים נוספים_פירוט אגח תשואה מעל 10% " xfId="6812"/>
    <cellStyle name="8_Anafim 2_דיווחים נוספים_1_דיווחים נוספים_פירוט אגח תשואה מעל 10% _15" xfId="12236"/>
    <cellStyle name="8_Anafim 2_דיווחים נוספים_1_פירוט אגח תשואה מעל 10% " xfId="6813"/>
    <cellStyle name="8_Anafim 2_דיווחים נוספים_1_פירוט אגח תשואה מעל 10% _1" xfId="6814"/>
    <cellStyle name="8_Anafim 2_דיווחים נוספים_1_פירוט אגח תשואה מעל 10% _1_15" xfId="12238"/>
    <cellStyle name="8_Anafim 2_דיווחים נוספים_1_פירוט אגח תשואה מעל 10% _15" xfId="12237"/>
    <cellStyle name="8_Anafim 2_דיווחים נוספים_1_פירוט אגח תשואה מעל 10% _פירוט אגח תשואה מעל 10% " xfId="6815"/>
    <cellStyle name="8_Anafim 2_דיווחים נוספים_1_פירוט אגח תשואה מעל 10% _פירוט אגח תשואה מעל 10% _15" xfId="12239"/>
    <cellStyle name="8_Anafim 2_דיווחים נוספים_15" xfId="12203"/>
    <cellStyle name="8_Anafim 2_דיווחים נוספים_2" xfId="6816"/>
    <cellStyle name="8_Anafim 2_דיווחים נוספים_2_15" xfId="12240"/>
    <cellStyle name="8_Anafim 2_דיווחים נוספים_2_פירוט אגח תשואה מעל 10% " xfId="6817"/>
    <cellStyle name="8_Anafim 2_דיווחים נוספים_2_פירוט אגח תשואה מעל 10% _15" xfId="12241"/>
    <cellStyle name="8_Anafim 2_דיווחים נוספים_4.4." xfId="6818"/>
    <cellStyle name="8_Anafim 2_דיווחים נוספים_4.4. 2" xfId="6819"/>
    <cellStyle name="8_Anafim 2_דיווחים נוספים_4.4. 2_15" xfId="12243"/>
    <cellStyle name="8_Anafim 2_דיווחים נוספים_4.4. 2_דיווחים נוספים" xfId="6820"/>
    <cellStyle name="8_Anafim 2_דיווחים נוספים_4.4. 2_דיווחים נוספים_1" xfId="6821"/>
    <cellStyle name="8_Anafim 2_דיווחים נוספים_4.4. 2_דיווחים נוספים_1_15" xfId="12245"/>
    <cellStyle name="8_Anafim 2_דיווחים נוספים_4.4. 2_דיווחים נוספים_1_פירוט אגח תשואה מעל 10% " xfId="6822"/>
    <cellStyle name="8_Anafim 2_דיווחים נוספים_4.4. 2_דיווחים נוספים_1_פירוט אגח תשואה מעל 10% _15" xfId="12246"/>
    <cellStyle name="8_Anafim 2_דיווחים נוספים_4.4. 2_דיווחים נוספים_15" xfId="12244"/>
    <cellStyle name="8_Anafim 2_דיווחים נוספים_4.4. 2_דיווחים נוספים_פירוט אגח תשואה מעל 10% " xfId="6823"/>
    <cellStyle name="8_Anafim 2_דיווחים נוספים_4.4. 2_דיווחים נוספים_פירוט אגח תשואה מעל 10% _15" xfId="12247"/>
    <cellStyle name="8_Anafim 2_דיווחים נוספים_4.4. 2_פירוט אגח תשואה מעל 10% " xfId="6824"/>
    <cellStyle name="8_Anafim 2_דיווחים נוספים_4.4. 2_פירוט אגח תשואה מעל 10% _1" xfId="6825"/>
    <cellStyle name="8_Anafim 2_דיווחים נוספים_4.4. 2_פירוט אגח תשואה מעל 10% _1_15" xfId="12249"/>
    <cellStyle name="8_Anafim 2_דיווחים נוספים_4.4. 2_פירוט אגח תשואה מעל 10% _15" xfId="12248"/>
    <cellStyle name="8_Anafim 2_דיווחים נוספים_4.4. 2_פירוט אגח תשואה מעל 10% _פירוט אגח תשואה מעל 10% " xfId="6826"/>
    <cellStyle name="8_Anafim 2_דיווחים נוספים_4.4. 2_פירוט אגח תשואה מעל 10% _פירוט אגח תשואה מעל 10% _15" xfId="12250"/>
    <cellStyle name="8_Anafim 2_דיווחים נוספים_4.4._15" xfId="12242"/>
    <cellStyle name="8_Anafim 2_דיווחים נוספים_4.4._דיווחים נוספים" xfId="6827"/>
    <cellStyle name="8_Anafim 2_דיווחים נוספים_4.4._דיווחים נוספים_15" xfId="12251"/>
    <cellStyle name="8_Anafim 2_דיווחים נוספים_4.4._דיווחים נוספים_פירוט אגח תשואה מעל 10% " xfId="6828"/>
    <cellStyle name="8_Anafim 2_דיווחים נוספים_4.4._דיווחים נוספים_פירוט אגח תשואה מעל 10% _15" xfId="12252"/>
    <cellStyle name="8_Anafim 2_דיווחים נוספים_4.4._פירוט אגח תשואה מעל 10% " xfId="6829"/>
    <cellStyle name="8_Anafim 2_דיווחים נוספים_4.4._פירוט אגח תשואה מעל 10% _1" xfId="6830"/>
    <cellStyle name="8_Anafim 2_דיווחים נוספים_4.4._פירוט אגח תשואה מעל 10% _1_15" xfId="12254"/>
    <cellStyle name="8_Anafim 2_דיווחים נוספים_4.4._פירוט אגח תשואה מעל 10% _15" xfId="12253"/>
    <cellStyle name="8_Anafim 2_דיווחים נוספים_4.4._פירוט אגח תשואה מעל 10% _פירוט אגח תשואה מעל 10% " xfId="6831"/>
    <cellStyle name="8_Anafim 2_דיווחים נוספים_4.4._פירוט אגח תשואה מעל 10% _פירוט אגח תשואה מעל 10% _15" xfId="12255"/>
    <cellStyle name="8_Anafim 2_דיווחים נוספים_דיווחים נוספים" xfId="6832"/>
    <cellStyle name="8_Anafim 2_דיווחים נוספים_דיווחים נוספים 2" xfId="6833"/>
    <cellStyle name="8_Anafim 2_דיווחים נוספים_דיווחים נוספים 2_15" xfId="12257"/>
    <cellStyle name="8_Anafim 2_דיווחים נוספים_דיווחים נוספים 2_דיווחים נוספים" xfId="6834"/>
    <cellStyle name="8_Anafim 2_דיווחים נוספים_דיווחים נוספים 2_דיווחים נוספים_1" xfId="6835"/>
    <cellStyle name="8_Anafim 2_דיווחים נוספים_דיווחים נוספים 2_דיווחים נוספים_1_15" xfId="12259"/>
    <cellStyle name="8_Anafim 2_דיווחים נוספים_דיווחים נוספים 2_דיווחים נוספים_1_פירוט אגח תשואה מעל 10% " xfId="6836"/>
    <cellStyle name="8_Anafim 2_דיווחים נוספים_דיווחים נוספים 2_דיווחים נוספים_1_פירוט אגח תשואה מעל 10% _15" xfId="12260"/>
    <cellStyle name="8_Anafim 2_דיווחים נוספים_דיווחים נוספים 2_דיווחים נוספים_15" xfId="12258"/>
    <cellStyle name="8_Anafim 2_דיווחים נוספים_דיווחים נוספים 2_דיווחים נוספים_פירוט אגח תשואה מעל 10% " xfId="6837"/>
    <cellStyle name="8_Anafim 2_דיווחים נוספים_דיווחים נוספים 2_דיווחים נוספים_פירוט אגח תשואה מעל 10% _15" xfId="12261"/>
    <cellStyle name="8_Anafim 2_דיווחים נוספים_דיווחים נוספים 2_פירוט אגח תשואה מעל 10% " xfId="6838"/>
    <cellStyle name="8_Anafim 2_דיווחים נוספים_דיווחים נוספים 2_פירוט אגח תשואה מעל 10% _1" xfId="6839"/>
    <cellStyle name="8_Anafim 2_דיווחים נוספים_דיווחים נוספים 2_פירוט אגח תשואה מעל 10% _1_15" xfId="12263"/>
    <cellStyle name="8_Anafim 2_דיווחים נוספים_דיווחים נוספים 2_פירוט אגח תשואה מעל 10% _15" xfId="12262"/>
    <cellStyle name="8_Anafim 2_דיווחים נוספים_דיווחים נוספים 2_פירוט אגח תשואה מעל 10% _פירוט אגח תשואה מעל 10% " xfId="6840"/>
    <cellStyle name="8_Anafim 2_דיווחים נוספים_דיווחים נוספים 2_פירוט אגח תשואה מעל 10% _פירוט אגח תשואה מעל 10% _15" xfId="12264"/>
    <cellStyle name="8_Anafim 2_דיווחים נוספים_דיווחים נוספים_1" xfId="6841"/>
    <cellStyle name="8_Anafim 2_דיווחים נוספים_דיווחים נוספים_1_15" xfId="12265"/>
    <cellStyle name="8_Anafim 2_דיווחים נוספים_דיווחים נוספים_1_פירוט אגח תשואה מעל 10% " xfId="6842"/>
    <cellStyle name="8_Anafim 2_דיווחים נוספים_דיווחים נוספים_1_פירוט אגח תשואה מעל 10% _15" xfId="12266"/>
    <cellStyle name="8_Anafim 2_דיווחים נוספים_דיווחים נוספים_15" xfId="12256"/>
    <cellStyle name="8_Anafim 2_דיווחים נוספים_דיווחים נוספים_4.4." xfId="6843"/>
    <cellStyle name="8_Anafim 2_דיווחים נוספים_דיווחים נוספים_4.4. 2" xfId="6844"/>
    <cellStyle name="8_Anafim 2_דיווחים נוספים_דיווחים נוספים_4.4. 2_15" xfId="12268"/>
    <cellStyle name="8_Anafim 2_דיווחים נוספים_דיווחים נוספים_4.4. 2_דיווחים נוספים" xfId="6845"/>
    <cellStyle name="8_Anafim 2_דיווחים נוספים_דיווחים נוספים_4.4. 2_דיווחים נוספים_1" xfId="6846"/>
    <cellStyle name="8_Anafim 2_דיווחים נוספים_דיווחים נוספים_4.4. 2_דיווחים נוספים_1_15" xfId="12270"/>
    <cellStyle name="8_Anafim 2_דיווחים נוספים_דיווחים נוספים_4.4. 2_דיווחים נוספים_1_פירוט אגח תשואה מעל 10% " xfId="6847"/>
    <cellStyle name="8_Anafim 2_דיווחים נוספים_דיווחים נוספים_4.4. 2_דיווחים נוספים_1_פירוט אגח תשואה מעל 10% _15" xfId="12271"/>
    <cellStyle name="8_Anafim 2_דיווחים נוספים_דיווחים נוספים_4.4. 2_דיווחים נוספים_15" xfId="12269"/>
    <cellStyle name="8_Anafim 2_דיווחים נוספים_דיווחים נוספים_4.4. 2_דיווחים נוספים_פירוט אגח תשואה מעל 10% " xfId="6848"/>
    <cellStyle name="8_Anafim 2_דיווחים נוספים_דיווחים נוספים_4.4. 2_דיווחים נוספים_פירוט אגח תשואה מעל 10% _15" xfId="12272"/>
    <cellStyle name="8_Anafim 2_דיווחים נוספים_דיווחים נוספים_4.4. 2_פירוט אגח תשואה מעל 10% " xfId="6849"/>
    <cellStyle name="8_Anafim 2_דיווחים נוספים_דיווחים נוספים_4.4. 2_פירוט אגח תשואה מעל 10% _1" xfId="6850"/>
    <cellStyle name="8_Anafim 2_דיווחים נוספים_דיווחים נוספים_4.4. 2_פירוט אגח תשואה מעל 10% _1_15" xfId="12274"/>
    <cellStyle name="8_Anafim 2_דיווחים נוספים_דיווחים נוספים_4.4. 2_פירוט אגח תשואה מעל 10% _15" xfId="12273"/>
    <cellStyle name="8_Anafim 2_דיווחים נוספים_דיווחים נוספים_4.4. 2_פירוט אגח תשואה מעל 10% _פירוט אגח תשואה מעל 10% " xfId="6851"/>
    <cellStyle name="8_Anafim 2_דיווחים נוספים_דיווחים נוספים_4.4. 2_פירוט אגח תשואה מעל 10% _פירוט אגח תשואה מעל 10% _15" xfId="12275"/>
    <cellStyle name="8_Anafim 2_דיווחים נוספים_דיווחים נוספים_4.4._15" xfId="12267"/>
    <cellStyle name="8_Anafim 2_דיווחים נוספים_דיווחים נוספים_4.4._דיווחים נוספים" xfId="6852"/>
    <cellStyle name="8_Anafim 2_דיווחים נוספים_דיווחים נוספים_4.4._דיווחים נוספים_15" xfId="12276"/>
    <cellStyle name="8_Anafim 2_דיווחים נוספים_דיווחים נוספים_4.4._דיווחים נוספים_פירוט אגח תשואה מעל 10% " xfId="6853"/>
    <cellStyle name="8_Anafim 2_דיווחים נוספים_דיווחים נוספים_4.4._דיווחים נוספים_פירוט אגח תשואה מעל 10% _15" xfId="12277"/>
    <cellStyle name="8_Anafim 2_דיווחים נוספים_דיווחים נוספים_4.4._פירוט אגח תשואה מעל 10% " xfId="6854"/>
    <cellStyle name="8_Anafim 2_דיווחים נוספים_דיווחים נוספים_4.4._פירוט אגח תשואה מעל 10% _1" xfId="6855"/>
    <cellStyle name="8_Anafim 2_דיווחים נוספים_דיווחים נוספים_4.4._פירוט אגח תשואה מעל 10% _1_15" xfId="12279"/>
    <cellStyle name="8_Anafim 2_דיווחים נוספים_דיווחים נוספים_4.4._פירוט אגח תשואה מעל 10% _15" xfId="12278"/>
    <cellStyle name="8_Anafim 2_דיווחים נוספים_דיווחים נוספים_4.4._פירוט אגח תשואה מעל 10% _פירוט אגח תשואה מעל 10% " xfId="6856"/>
    <cellStyle name="8_Anafim 2_דיווחים נוספים_דיווחים נוספים_4.4._פירוט אגח תשואה מעל 10% _פירוט אגח תשואה מעל 10% _15" xfId="12280"/>
    <cellStyle name="8_Anafim 2_דיווחים נוספים_דיווחים נוספים_דיווחים נוספים" xfId="6857"/>
    <cellStyle name="8_Anafim 2_דיווחים נוספים_דיווחים נוספים_דיווחים נוספים_15" xfId="12281"/>
    <cellStyle name="8_Anafim 2_דיווחים נוספים_דיווחים נוספים_דיווחים נוספים_פירוט אגח תשואה מעל 10% " xfId="6858"/>
    <cellStyle name="8_Anafim 2_דיווחים נוספים_דיווחים נוספים_דיווחים נוספים_פירוט אגח תשואה מעל 10% _15" xfId="12282"/>
    <cellStyle name="8_Anafim 2_דיווחים נוספים_דיווחים נוספים_פירוט אגח תשואה מעל 10% " xfId="6859"/>
    <cellStyle name="8_Anafim 2_דיווחים נוספים_דיווחים נוספים_פירוט אגח תשואה מעל 10% _1" xfId="6860"/>
    <cellStyle name="8_Anafim 2_דיווחים נוספים_דיווחים נוספים_פירוט אגח תשואה מעל 10% _1_15" xfId="12284"/>
    <cellStyle name="8_Anafim 2_דיווחים נוספים_דיווחים נוספים_פירוט אגח תשואה מעל 10% _15" xfId="12283"/>
    <cellStyle name="8_Anafim 2_דיווחים נוספים_דיווחים נוספים_פירוט אגח תשואה מעל 10% _פירוט אגח תשואה מעל 10% " xfId="6861"/>
    <cellStyle name="8_Anafim 2_דיווחים נוספים_דיווחים נוספים_פירוט אגח תשואה מעל 10% _פירוט אגח תשואה מעל 10% _15" xfId="12285"/>
    <cellStyle name="8_Anafim 2_דיווחים נוספים_פירוט אגח תשואה מעל 10% " xfId="6862"/>
    <cellStyle name="8_Anafim 2_דיווחים נוספים_פירוט אגח תשואה מעל 10% _1" xfId="6863"/>
    <cellStyle name="8_Anafim 2_דיווחים נוספים_פירוט אגח תשואה מעל 10% _1_15" xfId="12287"/>
    <cellStyle name="8_Anafim 2_דיווחים נוספים_פירוט אגח תשואה מעל 10% _15" xfId="12286"/>
    <cellStyle name="8_Anafim 2_דיווחים נוספים_פירוט אגח תשואה מעל 10% _פירוט אגח תשואה מעל 10% " xfId="6864"/>
    <cellStyle name="8_Anafim 2_דיווחים נוספים_פירוט אגח תשואה מעל 10% _פירוט אגח תשואה מעל 10% _15" xfId="12288"/>
    <cellStyle name="8_Anafim 2_עסקאות שאושרו וטרם בוצעו  " xfId="6865"/>
    <cellStyle name="8_Anafim 2_עסקאות שאושרו וטרם בוצעו   2" xfId="6866"/>
    <cellStyle name="8_Anafim 2_עסקאות שאושרו וטרם בוצעו   2_15" xfId="12290"/>
    <cellStyle name="8_Anafim 2_עסקאות שאושרו וטרם בוצעו   2_דיווחים נוספים" xfId="6867"/>
    <cellStyle name="8_Anafim 2_עסקאות שאושרו וטרם בוצעו   2_דיווחים נוספים_1" xfId="6868"/>
    <cellStyle name="8_Anafim 2_עסקאות שאושרו וטרם בוצעו   2_דיווחים נוספים_1_15" xfId="12292"/>
    <cellStyle name="8_Anafim 2_עסקאות שאושרו וטרם בוצעו   2_דיווחים נוספים_1_פירוט אגח תשואה מעל 10% " xfId="6869"/>
    <cellStyle name="8_Anafim 2_עסקאות שאושרו וטרם בוצעו   2_דיווחים נוספים_1_פירוט אגח תשואה מעל 10% _15" xfId="12293"/>
    <cellStyle name="8_Anafim 2_עסקאות שאושרו וטרם בוצעו   2_דיווחים נוספים_15" xfId="12291"/>
    <cellStyle name="8_Anafim 2_עסקאות שאושרו וטרם בוצעו   2_דיווחים נוספים_פירוט אגח תשואה מעל 10% " xfId="6870"/>
    <cellStyle name="8_Anafim 2_עסקאות שאושרו וטרם בוצעו   2_דיווחים נוספים_פירוט אגח תשואה מעל 10% _15" xfId="12294"/>
    <cellStyle name="8_Anafim 2_עסקאות שאושרו וטרם בוצעו   2_פירוט אגח תשואה מעל 10% " xfId="6871"/>
    <cellStyle name="8_Anafim 2_עסקאות שאושרו וטרם בוצעו   2_פירוט אגח תשואה מעל 10% _1" xfId="6872"/>
    <cellStyle name="8_Anafim 2_עסקאות שאושרו וטרם בוצעו   2_פירוט אגח תשואה מעל 10% _1_15" xfId="12296"/>
    <cellStyle name="8_Anafim 2_עסקאות שאושרו וטרם בוצעו   2_פירוט אגח תשואה מעל 10% _15" xfId="12295"/>
    <cellStyle name="8_Anafim 2_עסקאות שאושרו וטרם בוצעו   2_פירוט אגח תשואה מעל 10% _פירוט אגח תשואה מעל 10% " xfId="6873"/>
    <cellStyle name="8_Anafim 2_עסקאות שאושרו וטרם בוצעו   2_פירוט אגח תשואה מעל 10% _פירוט אגח תשואה מעל 10% _15" xfId="12297"/>
    <cellStyle name="8_Anafim 2_עסקאות שאושרו וטרם בוצעו  _15" xfId="12289"/>
    <cellStyle name="8_Anafim 2_עסקאות שאושרו וטרם בוצעו  _דיווחים נוספים" xfId="6874"/>
    <cellStyle name="8_Anafim 2_עסקאות שאושרו וטרם בוצעו  _דיווחים נוספים_15" xfId="12298"/>
    <cellStyle name="8_Anafim 2_עסקאות שאושרו וטרם בוצעו  _דיווחים נוספים_פירוט אגח תשואה מעל 10% " xfId="6875"/>
    <cellStyle name="8_Anafim 2_עסקאות שאושרו וטרם בוצעו  _דיווחים נוספים_פירוט אגח תשואה מעל 10% _15" xfId="12299"/>
    <cellStyle name="8_Anafim 2_עסקאות שאושרו וטרם בוצעו  _פירוט אגח תשואה מעל 10% " xfId="6876"/>
    <cellStyle name="8_Anafim 2_עסקאות שאושרו וטרם בוצעו  _פירוט אגח תשואה מעל 10% _1" xfId="6877"/>
    <cellStyle name="8_Anafim 2_עסקאות שאושרו וטרם בוצעו  _פירוט אגח תשואה מעל 10% _1_15" xfId="12301"/>
    <cellStyle name="8_Anafim 2_עסקאות שאושרו וטרם בוצעו  _פירוט אגח תשואה מעל 10% _15" xfId="12300"/>
    <cellStyle name="8_Anafim 2_עסקאות שאושרו וטרם בוצעו  _פירוט אגח תשואה מעל 10% _פירוט אגח תשואה מעל 10% " xfId="6878"/>
    <cellStyle name="8_Anafim 2_עסקאות שאושרו וטרם בוצעו  _פירוט אגח תשואה מעל 10% _פירוט אגח תשואה מעל 10% _15" xfId="12302"/>
    <cellStyle name="8_Anafim 2_פירוט אגח תשואה מעל 10% " xfId="6879"/>
    <cellStyle name="8_Anafim 2_פירוט אגח תשואה מעל 10%  2" xfId="6880"/>
    <cellStyle name="8_Anafim 2_פירוט אגח תשואה מעל 10%  2_15" xfId="12304"/>
    <cellStyle name="8_Anafim 2_פירוט אגח תשואה מעל 10%  2_דיווחים נוספים" xfId="6881"/>
    <cellStyle name="8_Anafim 2_פירוט אגח תשואה מעל 10%  2_דיווחים נוספים_1" xfId="6882"/>
    <cellStyle name="8_Anafim 2_פירוט אגח תשואה מעל 10%  2_דיווחים נוספים_1_15" xfId="12306"/>
    <cellStyle name="8_Anafim 2_פירוט אגח תשואה מעל 10%  2_דיווחים נוספים_1_פירוט אגח תשואה מעל 10% " xfId="6883"/>
    <cellStyle name="8_Anafim 2_פירוט אגח תשואה מעל 10%  2_דיווחים נוספים_1_פירוט אגח תשואה מעל 10% _15" xfId="12307"/>
    <cellStyle name="8_Anafim 2_פירוט אגח תשואה מעל 10%  2_דיווחים נוספים_15" xfId="12305"/>
    <cellStyle name="8_Anafim 2_פירוט אגח תשואה מעל 10%  2_דיווחים נוספים_פירוט אגח תשואה מעל 10% " xfId="6884"/>
    <cellStyle name="8_Anafim 2_פירוט אגח תשואה מעל 10%  2_דיווחים נוספים_פירוט אגח תשואה מעל 10% _15" xfId="12308"/>
    <cellStyle name="8_Anafim 2_פירוט אגח תשואה מעל 10%  2_פירוט אגח תשואה מעל 10% " xfId="6885"/>
    <cellStyle name="8_Anafim 2_פירוט אגח תשואה מעל 10%  2_פירוט אגח תשואה מעל 10% _1" xfId="6886"/>
    <cellStyle name="8_Anafim 2_פירוט אגח תשואה מעל 10%  2_פירוט אגח תשואה מעל 10% _1_15" xfId="12310"/>
    <cellStyle name="8_Anafim 2_פירוט אגח תשואה מעל 10%  2_פירוט אגח תשואה מעל 10% _15" xfId="12309"/>
    <cellStyle name="8_Anafim 2_פירוט אגח תשואה מעל 10%  2_פירוט אגח תשואה מעל 10% _פירוט אגח תשואה מעל 10% " xfId="6887"/>
    <cellStyle name="8_Anafim 2_פירוט אגח תשואה מעל 10%  2_פירוט אגח תשואה מעל 10% _פירוט אגח תשואה מעל 10% _15" xfId="12311"/>
    <cellStyle name="8_Anafim 2_פירוט אגח תשואה מעל 10% _1" xfId="6888"/>
    <cellStyle name="8_Anafim 2_פירוט אגח תשואה מעל 10% _1_15" xfId="12312"/>
    <cellStyle name="8_Anafim 2_פירוט אגח תשואה מעל 10% _1_פירוט אגח תשואה מעל 10% " xfId="6889"/>
    <cellStyle name="8_Anafim 2_פירוט אגח תשואה מעל 10% _1_פירוט אגח תשואה מעל 10% _15" xfId="12313"/>
    <cellStyle name="8_Anafim 2_פירוט אגח תשואה מעל 10% _15" xfId="12303"/>
    <cellStyle name="8_Anafim 2_פירוט אגח תשואה מעל 10% _2" xfId="6890"/>
    <cellStyle name="8_Anafim 2_פירוט אגח תשואה מעל 10% _2_15" xfId="12314"/>
    <cellStyle name="8_Anafim 2_פירוט אגח תשואה מעל 10% _4.4." xfId="6891"/>
    <cellStyle name="8_Anafim 2_פירוט אגח תשואה מעל 10% _4.4. 2" xfId="6892"/>
    <cellStyle name="8_Anafim 2_פירוט אגח תשואה מעל 10% _4.4. 2_15" xfId="12316"/>
    <cellStyle name="8_Anafim 2_פירוט אגח תשואה מעל 10% _4.4. 2_דיווחים נוספים" xfId="6893"/>
    <cellStyle name="8_Anafim 2_פירוט אגח תשואה מעל 10% _4.4. 2_דיווחים נוספים_1" xfId="6894"/>
    <cellStyle name="8_Anafim 2_פירוט אגח תשואה מעל 10% _4.4. 2_דיווחים נוספים_1_15" xfId="12318"/>
    <cellStyle name="8_Anafim 2_פירוט אגח תשואה מעל 10% _4.4. 2_דיווחים נוספים_1_פירוט אגח תשואה מעל 10% " xfId="6895"/>
    <cellStyle name="8_Anafim 2_פירוט אגח תשואה מעל 10% _4.4. 2_דיווחים נוספים_1_פירוט אגח תשואה מעל 10% _15" xfId="12319"/>
    <cellStyle name="8_Anafim 2_פירוט אגח תשואה מעל 10% _4.4. 2_דיווחים נוספים_15" xfId="12317"/>
    <cellStyle name="8_Anafim 2_פירוט אגח תשואה מעל 10% _4.4. 2_דיווחים נוספים_פירוט אגח תשואה מעל 10% " xfId="6896"/>
    <cellStyle name="8_Anafim 2_פירוט אגח תשואה מעל 10% _4.4. 2_דיווחים נוספים_פירוט אגח תשואה מעל 10% _15" xfId="12320"/>
    <cellStyle name="8_Anafim 2_פירוט אגח תשואה מעל 10% _4.4. 2_פירוט אגח תשואה מעל 10% " xfId="6897"/>
    <cellStyle name="8_Anafim 2_פירוט אגח תשואה מעל 10% _4.4. 2_פירוט אגח תשואה מעל 10% _1" xfId="6898"/>
    <cellStyle name="8_Anafim 2_פירוט אגח תשואה מעל 10% _4.4. 2_פירוט אגח תשואה מעל 10% _1_15" xfId="12322"/>
    <cellStyle name="8_Anafim 2_פירוט אגח תשואה מעל 10% _4.4. 2_פירוט אגח תשואה מעל 10% _15" xfId="12321"/>
    <cellStyle name="8_Anafim 2_פירוט אגח תשואה מעל 10% _4.4. 2_פירוט אגח תשואה מעל 10% _פירוט אגח תשואה מעל 10% " xfId="6899"/>
    <cellStyle name="8_Anafim 2_פירוט אגח תשואה מעל 10% _4.4. 2_פירוט אגח תשואה מעל 10% _פירוט אגח תשואה מעל 10% _15" xfId="12323"/>
    <cellStyle name="8_Anafim 2_פירוט אגח תשואה מעל 10% _4.4._15" xfId="12315"/>
    <cellStyle name="8_Anafim 2_פירוט אגח תשואה מעל 10% _4.4._דיווחים נוספים" xfId="6900"/>
    <cellStyle name="8_Anafim 2_פירוט אגח תשואה מעל 10% _4.4._דיווחים נוספים_15" xfId="12324"/>
    <cellStyle name="8_Anafim 2_פירוט אגח תשואה מעל 10% _4.4._דיווחים נוספים_פירוט אגח תשואה מעל 10% " xfId="6901"/>
    <cellStyle name="8_Anafim 2_פירוט אגח תשואה מעל 10% _4.4._דיווחים נוספים_פירוט אגח תשואה מעל 10% _15" xfId="12325"/>
    <cellStyle name="8_Anafim 2_פירוט אגח תשואה מעל 10% _4.4._פירוט אגח תשואה מעל 10% " xfId="6902"/>
    <cellStyle name="8_Anafim 2_פירוט אגח תשואה מעל 10% _4.4._פירוט אגח תשואה מעל 10% _1" xfId="6903"/>
    <cellStyle name="8_Anafim 2_פירוט אגח תשואה מעל 10% _4.4._פירוט אגח תשואה מעל 10% _1_15" xfId="12327"/>
    <cellStyle name="8_Anafim 2_פירוט אגח תשואה מעל 10% _4.4._פירוט אגח תשואה מעל 10% _15" xfId="12326"/>
    <cellStyle name="8_Anafim 2_פירוט אגח תשואה מעל 10% _4.4._פירוט אגח תשואה מעל 10% _פירוט אגח תשואה מעל 10% " xfId="6904"/>
    <cellStyle name="8_Anafim 2_פירוט אגח תשואה מעל 10% _4.4._פירוט אגח תשואה מעל 10% _פירוט אגח תשואה מעל 10% _15" xfId="12328"/>
    <cellStyle name="8_Anafim 2_פירוט אגח תשואה מעל 10% _דיווחים נוספים" xfId="6905"/>
    <cellStyle name="8_Anafim 2_פירוט אגח תשואה מעל 10% _דיווחים נוספים_1" xfId="6906"/>
    <cellStyle name="8_Anafim 2_פירוט אגח תשואה מעל 10% _דיווחים נוספים_1_15" xfId="12330"/>
    <cellStyle name="8_Anafim 2_פירוט אגח תשואה מעל 10% _דיווחים נוספים_1_פירוט אגח תשואה מעל 10% " xfId="6907"/>
    <cellStyle name="8_Anafim 2_פירוט אגח תשואה מעל 10% _דיווחים נוספים_1_פירוט אגח תשואה מעל 10% _15" xfId="12331"/>
    <cellStyle name="8_Anafim 2_פירוט אגח תשואה מעל 10% _דיווחים נוספים_15" xfId="12329"/>
    <cellStyle name="8_Anafim 2_פירוט אגח תשואה מעל 10% _דיווחים נוספים_פירוט אגח תשואה מעל 10% " xfId="6908"/>
    <cellStyle name="8_Anafim 2_פירוט אגח תשואה מעל 10% _דיווחים נוספים_פירוט אגח תשואה מעל 10% _15" xfId="12332"/>
    <cellStyle name="8_Anafim 2_פירוט אגח תשואה מעל 10% _פירוט אגח תשואה מעל 10% " xfId="6909"/>
    <cellStyle name="8_Anafim 2_פירוט אגח תשואה מעל 10% _פירוט אגח תשואה מעל 10% _1" xfId="6910"/>
    <cellStyle name="8_Anafim 2_פירוט אגח תשואה מעל 10% _פירוט אגח תשואה מעל 10% _1_15" xfId="12334"/>
    <cellStyle name="8_Anafim 2_פירוט אגח תשואה מעל 10% _פירוט אגח תשואה מעל 10% _15" xfId="12333"/>
    <cellStyle name="8_Anafim 2_פירוט אגח תשואה מעל 10% _פירוט אגח תשואה מעל 10% _פירוט אגח תשואה מעל 10% " xfId="6911"/>
    <cellStyle name="8_Anafim 2_פירוט אגח תשואה מעל 10% _פירוט אגח תשואה מעל 10% _פירוט אגח תשואה מעל 10% _15" xfId="12335"/>
    <cellStyle name="8_Anafim 3" xfId="6912"/>
    <cellStyle name="8_Anafim 3_15" xfId="12336"/>
    <cellStyle name="8_Anafim 3_דיווחים נוספים" xfId="6913"/>
    <cellStyle name="8_Anafim 3_דיווחים נוספים_1" xfId="6914"/>
    <cellStyle name="8_Anafim 3_דיווחים נוספים_1_15" xfId="12338"/>
    <cellStyle name="8_Anafim 3_דיווחים נוספים_1_פירוט אגח תשואה מעל 10% " xfId="6915"/>
    <cellStyle name="8_Anafim 3_דיווחים נוספים_1_פירוט אגח תשואה מעל 10% _15" xfId="12339"/>
    <cellStyle name="8_Anafim 3_דיווחים נוספים_15" xfId="12337"/>
    <cellStyle name="8_Anafim 3_דיווחים נוספים_פירוט אגח תשואה מעל 10% " xfId="6916"/>
    <cellStyle name="8_Anafim 3_דיווחים נוספים_פירוט אגח תשואה מעל 10% _15" xfId="12340"/>
    <cellStyle name="8_Anafim 3_פירוט אגח תשואה מעל 10% " xfId="6917"/>
    <cellStyle name="8_Anafim 3_פירוט אגח תשואה מעל 10% _1" xfId="6918"/>
    <cellStyle name="8_Anafim 3_פירוט אגח תשואה מעל 10% _1_15" xfId="12342"/>
    <cellStyle name="8_Anafim 3_פירוט אגח תשואה מעל 10% _15" xfId="12341"/>
    <cellStyle name="8_Anafim 3_פירוט אגח תשואה מעל 10% _פירוט אגח תשואה מעל 10% " xfId="6919"/>
    <cellStyle name="8_Anafim 3_פירוט אגח תשואה מעל 10% _פירוט אגח תשואה מעל 10% _15" xfId="12343"/>
    <cellStyle name="8_Anafim_15" xfId="12179"/>
    <cellStyle name="8_Anafim_4.4." xfId="6920"/>
    <cellStyle name="8_Anafim_4.4. 2" xfId="6921"/>
    <cellStyle name="8_Anafim_4.4. 2_15" xfId="12345"/>
    <cellStyle name="8_Anafim_4.4. 2_דיווחים נוספים" xfId="6922"/>
    <cellStyle name="8_Anafim_4.4. 2_דיווחים נוספים_1" xfId="6923"/>
    <cellStyle name="8_Anafim_4.4. 2_דיווחים נוספים_1_15" xfId="12347"/>
    <cellStyle name="8_Anafim_4.4. 2_דיווחים נוספים_1_פירוט אגח תשואה מעל 10% " xfId="6924"/>
    <cellStyle name="8_Anafim_4.4. 2_דיווחים נוספים_1_פירוט אגח תשואה מעל 10% _15" xfId="12348"/>
    <cellStyle name="8_Anafim_4.4. 2_דיווחים נוספים_15" xfId="12346"/>
    <cellStyle name="8_Anafim_4.4. 2_דיווחים נוספים_פירוט אגח תשואה מעל 10% " xfId="6925"/>
    <cellStyle name="8_Anafim_4.4. 2_דיווחים נוספים_פירוט אגח תשואה מעל 10% _15" xfId="12349"/>
    <cellStyle name="8_Anafim_4.4. 2_פירוט אגח תשואה מעל 10% " xfId="6926"/>
    <cellStyle name="8_Anafim_4.4. 2_פירוט אגח תשואה מעל 10% _1" xfId="6927"/>
    <cellStyle name="8_Anafim_4.4. 2_פירוט אגח תשואה מעל 10% _1_15" xfId="12351"/>
    <cellStyle name="8_Anafim_4.4. 2_פירוט אגח תשואה מעל 10% _15" xfId="12350"/>
    <cellStyle name="8_Anafim_4.4. 2_פירוט אגח תשואה מעל 10% _פירוט אגח תשואה מעל 10% " xfId="6928"/>
    <cellStyle name="8_Anafim_4.4. 2_פירוט אגח תשואה מעל 10% _פירוט אגח תשואה מעל 10% _15" xfId="12352"/>
    <cellStyle name="8_Anafim_4.4._15" xfId="12344"/>
    <cellStyle name="8_Anafim_4.4._דיווחים נוספים" xfId="6929"/>
    <cellStyle name="8_Anafim_4.4._דיווחים נוספים_15" xfId="12353"/>
    <cellStyle name="8_Anafim_4.4._דיווחים נוספים_פירוט אגח תשואה מעל 10% " xfId="6930"/>
    <cellStyle name="8_Anafim_4.4._דיווחים נוספים_פירוט אגח תשואה מעל 10% _15" xfId="12354"/>
    <cellStyle name="8_Anafim_4.4._פירוט אגח תשואה מעל 10% " xfId="6931"/>
    <cellStyle name="8_Anafim_4.4._פירוט אגח תשואה מעל 10% _1" xfId="6932"/>
    <cellStyle name="8_Anafim_4.4._פירוט אגח תשואה מעל 10% _1_15" xfId="12356"/>
    <cellStyle name="8_Anafim_4.4._פירוט אגח תשואה מעל 10% _15" xfId="12355"/>
    <cellStyle name="8_Anafim_4.4._פירוט אגח תשואה מעל 10% _פירוט אגח תשואה מעל 10% " xfId="6933"/>
    <cellStyle name="8_Anafim_4.4._פירוט אגח תשואה מעל 10% _פירוט אגח תשואה מעל 10% _15" xfId="12357"/>
    <cellStyle name="8_Anafim_דיווחים נוספים" xfId="6934"/>
    <cellStyle name="8_Anafim_דיווחים נוספים 2" xfId="6935"/>
    <cellStyle name="8_Anafim_דיווחים נוספים 2_15" xfId="12359"/>
    <cellStyle name="8_Anafim_דיווחים נוספים 2_דיווחים נוספים" xfId="6936"/>
    <cellStyle name="8_Anafim_דיווחים נוספים 2_דיווחים נוספים_1" xfId="6937"/>
    <cellStyle name="8_Anafim_דיווחים נוספים 2_דיווחים נוספים_1_15" xfId="12361"/>
    <cellStyle name="8_Anafim_דיווחים נוספים 2_דיווחים נוספים_1_פירוט אגח תשואה מעל 10% " xfId="6938"/>
    <cellStyle name="8_Anafim_דיווחים נוספים 2_דיווחים נוספים_1_פירוט אגח תשואה מעל 10% _15" xfId="12362"/>
    <cellStyle name="8_Anafim_דיווחים נוספים 2_דיווחים נוספים_15" xfId="12360"/>
    <cellStyle name="8_Anafim_דיווחים נוספים 2_דיווחים נוספים_פירוט אגח תשואה מעל 10% " xfId="6939"/>
    <cellStyle name="8_Anafim_דיווחים נוספים 2_דיווחים נוספים_פירוט אגח תשואה מעל 10% _15" xfId="12363"/>
    <cellStyle name="8_Anafim_דיווחים נוספים 2_פירוט אגח תשואה מעל 10% " xfId="6940"/>
    <cellStyle name="8_Anafim_דיווחים נוספים 2_פירוט אגח תשואה מעל 10% _1" xfId="6941"/>
    <cellStyle name="8_Anafim_דיווחים נוספים 2_פירוט אגח תשואה מעל 10% _1_15" xfId="12365"/>
    <cellStyle name="8_Anafim_דיווחים נוספים 2_פירוט אגח תשואה מעל 10% _15" xfId="12364"/>
    <cellStyle name="8_Anafim_דיווחים נוספים 2_פירוט אגח תשואה מעל 10% _פירוט אגח תשואה מעל 10% " xfId="6942"/>
    <cellStyle name="8_Anafim_דיווחים נוספים 2_פירוט אגח תשואה מעל 10% _פירוט אגח תשואה מעל 10% _15" xfId="12366"/>
    <cellStyle name="8_Anafim_דיווחים נוספים_1" xfId="6943"/>
    <cellStyle name="8_Anafim_דיווחים נוספים_1 2" xfId="6944"/>
    <cellStyle name="8_Anafim_דיווחים נוספים_1 2_15" xfId="12368"/>
    <cellStyle name="8_Anafim_דיווחים נוספים_1 2_דיווחים נוספים" xfId="6945"/>
    <cellStyle name="8_Anafim_דיווחים נוספים_1 2_דיווחים נוספים_1" xfId="6946"/>
    <cellStyle name="8_Anafim_דיווחים נוספים_1 2_דיווחים נוספים_1_15" xfId="12370"/>
    <cellStyle name="8_Anafim_דיווחים נוספים_1 2_דיווחים נוספים_1_פירוט אגח תשואה מעל 10% " xfId="6947"/>
    <cellStyle name="8_Anafim_דיווחים נוספים_1 2_דיווחים נוספים_1_פירוט אגח תשואה מעל 10% _15" xfId="12371"/>
    <cellStyle name="8_Anafim_דיווחים נוספים_1 2_דיווחים נוספים_15" xfId="12369"/>
    <cellStyle name="8_Anafim_דיווחים נוספים_1 2_דיווחים נוספים_פירוט אגח תשואה מעל 10% " xfId="6948"/>
    <cellStyle name="8_Anafim_דיווחים נוספים_1 2_דיווחים נוספים_פירוט אגח תשואה מעל 10% _15" xfId="12372"/>
    <cellStyle name="8_Anafim_דיווחים נוספים_1 2_פירוט אגח תשואה מעל 10% " xfId="6949"/>
    <cellStyle name="8_Anafim_דיווחים נוספים_1 2_פירוט אגח תשואה מעל 10% _1" xfId="6950"/>
    <cellStyle name="8_Anafim_דיווחים נוספים_1 2_פירוט אגח תשואה מעל 10% _1_15" xfId="12374"/>
    <cellStyle name="8_Anafim_דיווחים נוספים_1 2_פירוט אגח תשואה מעל 10% _15" xfId="12373"/>
    <cellStyle name="8_Anafim_דיווחים נוספים_1 2_פירוט אגח תשואה מעל 10% _פירוט אגח תשואה מעל 10% " xfId="6951"/>
    <cellStyle name="8_Anafim_דיווחים נוספים_1 2_פירוט אגח תשואה מעל 10% _פירוט אגח תשואה מעל 10% _15" xfId="12375"/>
    <cellStyle name="8_Anafim_דיווחים נוספים_1_15" xfId="12367"/>
    <cellStyle name="8_Anafim_דיווחים נוספים_1_4.4." xfId="6952"/>
    <cellStyle name="8_Anafim_דיווחים נוספים_1_4.4. 2" xfId="6953"/>
    <cellStyle name="8_Anafim_דיווחים נוספים_1_4.4. 2_15" xfId="12377"/>
    <cellStyle name="8_Anafim_דיווחים נוספים_1_4.4. 2_דיווחים נוספים" xfId="6954"/>
    <cellStyle name="8_Anafim_דיווחים נוספים_1_4.4. 2_דיווחים נוספים_1" xfId="6955"/>
    <cellStyle name="8_Anafim_דיווחים נוספים_1_4.4. 2_דיווחים נוספים_1_15" xfId="12379"/>
    <cellStyle name="8_Anafim_דיווחים נוספים_1_4.4. 2_דיווחים נוספים_1_פירוט אגח תשואה מעל 10% " xfId="6956"/>
    <cellStyle name="8_Anafim_דיווחים נוספים_1_4.4. 2_דיווחים נוספים_1_פירוט אגח תשואה מעל 10% _15" xfId="12380"/>
    <cellStyle name="8_Anafim_דיווחים נוספים_1_4.4. 2_דיווחים נוספים_15" xfId="12378"/>
    <cellStyle name="8_Anafim_דיווחים נוספים_1_4.4. 2_דיווחים נוספים_פירוט אגח תשואה מעל 10% " xfId="6957"/>
    <cellStyle name="8_Anafim_דיווחים נוספים_1_4.4. 2_דיווחים נוספים_פירוט אגח תשואה מעל 10% _15" xfId="12381"/>
    <cellStyle name="8_Anafim_דיווחים נוספים_1_4.4. 2_פירוט אגח תשואה מעל 10% " xfId="6958"/>
    <cellStyle name="8_Anafim_דיווחים נוספים_1_4.4. 2_פירוט אגח תשואה מעל 10% _1" xfId="6959"/>
    <cellStyle name="8_Anafim_דיווחים נוספים_1_4.4. 2_פירוט אגח תשואה מעל 10% _1_15" xfId="12383"/>
    <cellStyle name="8_Anafim_דיווחים נוספים_1_4.4. 2_פירוט אגח תשואה מעל 10% _15" xfId="12382"/>
    <cellStyle name="8_Anafim_דיווחים נוספים_1_4.4. 2_פירוט אגח תשואה מעל 10% _פירוט אגח תשואה מעל 10% " xfId="6960"/>
    <cellStyle name="8_Anafim_דיווחים נוספים_1_4.4. 2_פירוט אגח תשואה מעל 10% _פירוט אגח תשואה מעל 10% _15" xfId="12384"/>
    <cellStyle name="8_Anafim_דיווחים נוספים_1_4.4._15" xfId="12376"/>
    <cellStyle name="8_Anafim_דיווחים נוספים_1_4.4._דיווחים נוספים" xfId="6961"/>
    <cellStyle name="8_Anafim_דיווחים נוספים_1_4.4._דיווחים נוספים_15" xfId="12385"/>
    <cellStyle name="8_Anafim_דיווחים נוספים_1_4.4._דיווחים נוספים_פירוט אגח תשואה מעל 10% " xfId="6962"/>
    <cellStyle name="8_Anafim_דיווחים נוספים_1_4.4._דיווחים נוספים_פירוט אגח תשואה מעל 10% _15" xfId="12386"/>
    <cellStyle name="8_Anafim_דיווחים נוספים_1_4.4._פירוט אגח תשואה מעל 10% " xfId="6963"/>
    <cellStyle name="8_Anafim_דיווחים נוספים_1_4.4._פירוט אגח תשואה מעל 10% _1" xfId="6964"/>
    <cellStyle name="8_Anafim_דיווחים נוספים_1_4.4._פירוט אגח תשואה מעל 10% _1_15" xfId="12388"/>
    <cellStyle name="8_Anafim_דיווחים נוספים_1_4.4._פירוט אגח תשואה מעל 10% _15" xfId="12387"/>
    <cellStyle name="8_Anafim_דיווחים נוספים_1_4.4._פירוט אגח תשואה מעל 10% _פירוט אגח תשואה מעל 10% " xfId="6965"/>
    <cellStyle name="8_Anafim_דיווחים נוספים_1_4.4._פירוט אגח תשואה מעל 10% _פירוט אגח תשואה מעל 10% _15" xfId="12389"/>
    <cellStyle name="8_Anafim_דיווחים נוספים_1_דיווחים נוספים" xfId="6966"/>
    <cellStyle name="8_Anafim_דיווחים נוספים_1_דיווחים נוספים 2" xfId="6967"/>
    <cellStyle name="8_Anafim_דיווחים נוספים_1_דיווחים נוספים 2_15" xfId="12391"/>
    <cellStyle name="8_Anafim_דיווחים נוספים_1_דיווחים נוספים 2_דיווחים נוספים" xfId="6968"/>
    <cellStyle name="8_Anafim_דיווחים נוספים_1_דיווחים נוספים 2_דיווחים נוספים_1" xfId="6969"/>
    <cellStyle name="8_Anafim_דיווחים נוספים_1_דיווחים נוספים 2_דיווחים נוספים_1_15" xfId="12393"/>
    <cellStyle name="8_Anafim_דיווחים נוספים_1_דיווחים נוספים 2_דיווחים נוספים_1_פירוט אגח תשואה מעל 10% " xfId="6970"/>
    <cellStyle name="8_Anafim_דיווחים נוספים_1_דיווחים נוספים 2_דיווחים נוספים_1_פירוט אגח תשואה מעל 10% _15" xfId="12394"/>
    <cellStyle name="8_Anafim_דיווחים נוספים_1_דיווחים נוספים 2_דיווחים נוספים_15" xfId="12392"/>
    <cellStyle name="8_Anafim_דיווחים נוספים_1_דיווחים נוספים 2_דיווחים נוספים_פירוט אגח תשואה מעל 10% " xfId="6971"/>
    <cellStyle name="8_Anafim_דיווחים נוספים_1_דיווחים נוספים 2_דיווחים נוספים_פירוט אגח תשואה מעל 10% _15" xfId="12395"/>
    <cellStyle name="8_Anafim_דיווחים נוספים_1_דיווחים נוספים 2_פירוט אגח תשואה מעל 10% " xfId="6972"/>
    <cellStyle name="8_Anafim_דיווחים נוספים_1_דיווחים נוספים 2_פירוט אגח תשואה מעל 10% _1" xfId="6973"/>
    <cellStyle name="8_Anafim_דיווחים נוספים_1_דיווחים נוספים 2_פירוט אגח תשואה מעל 10% _1_15" xfId="12397"/>
    <cellStyle name="8_Anafim_דיווחים נוספים_1_דיווחים נוספים 2_פירוט אגח תשואה מעל 10% _15" xfId="12396"/>
    <cellStyle name="8_Anafim_דיווחים נוספים_1_דיווחים נוספים 2_פירוט אגח תשואה מעל 10% _פירוט אגח תשואה מעל 10% " xfId="6974"/>
    <cellStyle name="8_Anafim_דיווחים נוספים_1_דיווחים נוספים 2_פירוט אגח תשואה מעל 10% _פירוט אגח תשואה מעל 10% _15" xfId="12398"/>
    <cellStyle name="8_Anafim_דיווחים נוספים_1_דיווחים נוספים_1" xfId="6975"/>
    <cellStyle name="8_Anafim_דיווחים נוספים_1_דיווחים נוספים_1_15" xfId="12399"/>
    <cellStyle name="8_Anafim_דיווחים נוספים_1_דיווחים נוספים_1_פירוט אגח תשואה מעל 10% " xfId="6976"/>
    <cellStyle name="8_Anafim_דיווחים נוספים_1_דיווחים נוספים_1_פירוט אגח תשואה מעל 10% _15" xfId="12400"/>
    <cellStyle name="8_Anafim_דיווחים נוספים_1_דיווחים נוספים_15" xfId="12390"/>
    <cellStyle name="8_Anafim_דיווחים נוספים_1_דיווחים נוספים_4.4." xfId="6977"/>
    <cellStyle name="8_Anafim_דיווחים נוספים_1_דיווחים נוספים_4.4. 2" xfId="6978"/>
    <cellStyle name="8_Anafim_דיווחים נוספים_1_דיווחים נוספים_4.4. 2_15" xfId="12402"/>
    <cellStyle name="8_Anafim_דיווחים נוספים_1_דיווחים נוספים_4.4. 2_דיווחים נוספים" xfId="6979"/>
    <cellStyle name="8_Anafim_דיווחים נוספים_1_דיווחים נוספים_4.4. 2_דיווחים נוספים_1" xfId="6980"/>
    <cellStyle name="8_Anafim_דיווחים נוספים_1_דיווחים נוספים_4.4. 2_דיווחים נוספים_1_15" xfId="12404"/>
    <cellStyle name="8_Anafim_דיווחים נוספים_1_דיווחים נוספים_4.4. 2_דיווחים נוספים_1_פירוט אגח תשואה מעל 10% " xfId="6981"/>
    <cellStyle name="8_Anafim_דיווחים נוספים_1_דיווחים נוספים_4.4. 2_דיווחים נוספים_1_פירוט אגח תשואה מעל 10% _15" xfId="12405"/>
    <cellStyle name="8_Anafim_דיווחים נוספים_1_דיווחים נוספים_4.4. 2_דיווחים נוספים_15" xfId="12403"/>
    <cellStyle name="8_Anafim_דיווחים נוספים_1_דיווחים נוספים_4.4. 2_דיווחים נוספים_פירוט אגח תשואה מעל 10% " xfId="6982"/>
    <cellStyle name="8_Anafim_דיווחים נוספים_1_דיווחים נוספים_4.4. 2_דיווחים נוספים_פירוט אגח תשואה מעל 10% _15" xfId="12406"/>
    <cellStyle name="8_Anafim_דיווחים נוספים_1_דיווחים נוספים_4.4. 2_פירוט אגח תשואה מעל 10% " xfId="6983"/>
    <cellStyle name="8_Anafim_דיווחים נוספים_1_דיווחים נוספים_4.4. 2_פירוט אגח תשואה מעל 10% _1" xfId="6984"/>
    <cellStyle name="8_Anafim_דיווחים נוספים_1_דיווחים נוספים_4.4. 2_פירוט אגח תשואה מעל 10% _1_15" xfId="12408"/>
    <cellStyle name="8_Anafim_דיווחים נוספים_1_דיווחים נוספים_4.4. 2_פירוט אגח תשואה מעל 10% _15" xfId="12407"/>
    <cellStyle name="8_Anafim_דיווחים נוספים_1_דיווחים נוספים_4.4. 2_פירוט אגח תשואה מעל 10% _פירוט אגח תשואה מעל 10% " xfId="6985"/>
    <cellStyle name="8_Anafim_דיווחים נוספים_1_דיווחים נוספים_4.4. 2_פירוט אגח תשואה מעל 10% _פירוט אגח תשואה מעל 10% _15" xfId="12409"/>
    <cellStyle name="8_Anafim_דיווחים נוספים_1_דיווחים נוספים_4.4._15" xfId="12401"/>
    <cellStyle name="8_Anafim_דיווחים נוספים_1_דיווחים נוספים_4.4._דיווחים נוספים" xfId="6986"/>
    <cellStyle name="8_Anafim_דיווחים נוספים_1_דיווחים נוספים_4.4._דיווחים נוספים_15" xfId="12410"/>
    <cellStyle name="8_Anafim_דיווחים נוספים_1_דיווחים נוספים_4.4._דיווחים נוספים_פירוט אגח תשואה מעל 10% " xfId="6987"/>
    <cellStyle name="8_Anafim_דיווחים נוספים_1_דיווחים נוספים_4.4._דיווחים נוספים_פירוט אגח תשואה מעל 10% _15" xfId="12411"/>
    <cellStyle name="8_Anafim_דיווחים נוספים_1_דיווחים נוספים_4.4._פירוט אגח תשואה מעל 10% " xfId="6988"/>
    <cellStyle name="8_Anafim_דיווחים נוספים_1_דיווחים נוספים_4.4._פירוט אגח תשואה מעל 10% _1" xfId="6989"/>
    <cellStyle name="8_Anafim_דיווחים נוספים_1_דיווחים נוספים_4.4._פירוט אגח תשואה מעל 10% _1_15" xfId="12413"/>
    <cellStyle name="8_Anafim_דיווחים נוספים_1_דיווחים נוספים_4.4._פירוט אגח תשואה מעל 10% _15" xfId="12412"/>
    <cellStyle name="8_Anafim_דיווחים נוספים_1_דיווחים נוספים_4.4._פירוט אגח תשואה מעל 10% _פירוט אגח תשואה מעל 10% " xfId="6990"/>
    <cellStyle name="8_Anafim_דיווחים נוספים_1_דיווחים נוספים_4.4._פירוט אגח תשואה מעל 10% _פירוט אגח תשואה מעל 10% _15" xfId="12414"/>
    <cellStyle name="8_Anafim_דיווחים נוספים_1_דיווחים נוספים_דיווחים נוספים" xfId="6991"/>
    <cellStyle name="8_Anafim_דיווחים נוספים_1_דיווחים נוספים_דיווחים נוספים_15" xfId="12415"/>
    <cellStyle name="8_Anafim_דיווחים נוספים_1_דיווחים נוספים_דיווחים נוספים_פירוט אגח תשואה מעל 10% " xfId="6992"/>
    <cellStyle name="8_Anafim_דיווחים נוספים_1_דיווחים נוספים_דיווחים נוספים_פירוט אגח תשואה מעל 10% _15" xfId="12416"/>
    <cellStyle name="8_Anafim_דיווחים נוספים_1_דיווחים נוספים_פירוט אגח תשואה מעל 10% " xfId="6993"/>
    <cellStyle name="8_Anafim_דיווחים נוספים_1_דיווחים נוספים_פירוט אגח תשואה מעל 10% _1" xfId="6994"/>
    <cellStyle name="8_Anafim_דיווחים נוספים_1_דיווחים נוספים_פירוט אגח תשואה מעל 10% _1_15" xfId="12418"/>
    <cellStyle name="8_Anafim_דיווחים נוספים_1_דיווחים נוספים_פירוט אגח תשואה מעל 10% _15" xfId="12417"/>
    <cellStyle name="8_Anafim_דיווחים נוספים_1_דיווחים נוספים_פירוט אגח תשואה מעל 10% _פירוט אגח תשואה מעל 10% " xfId="6995"/>
    <cellStyle name="8_Anafim_דיווחים נוספים_1_דיווחים נוספים_פירוט אגח תשואה מעל 10% _פירוט אגח תשואה מעל 10% _15" xfId="12419"/>
    <cellStyle name="8_Anafim_דיווחים נוספים_1_פירוט אגח תשואה מעל 10% " xfId="6996"/>
    <cellStyle name="8_Anafim_דיווחים נוספים_1_פירוט אגח תשואה מעל 10% _1" xfId="6997"/>
    <cellStyle name="8_Anafim_דיווחים נוספים_1_פירוט אגח תשואה מעל 10% _1_15" xfId="12421"/>
    <cellStyle name="8_Anafim_דיווחים נוספים_1_פירוט אגח תשואה מעל 10% _15" xfId="12420"/>
    <cellStyle name="8_Anafim_דיווחים נוספים_1_פירוט אגח תשואה מעל 10% _פירוט אגח תשואה מעל 10% " xfId="6998"/>
    <cellStyle name="8_Anafim_דיווחים נוספים_1_פירוט אגח תשואה מעל 10% _פירוט אגח תשואה מעל 10% _15" xfId="12422"/>
    <cellStyle name="8_Anafim_דיווחים נוספים_15" xfId="12358"/>
    <cellStyle name="8_Anafim_דיווחים נוספים_2" xfId="6999"/>
    <cellStyle name="8_Anafim_דיווחים נוספים_2 2" xfId="7000"/>
    <cellStyle name="8_Anafim_דיווחים נוספים_2 2_15" xfId="12424"/>
    <cellStyle name="8_Anafim_דיווחים נוספים_2 2_דיווחים נוספים" xfId="7001"/>
    <cellStyle name="8_Anafim_דיווחים נוספים_2 2_דיווחים נוספים_1" xfId="7002"/>
    <cellStyle name="8_Anafim_דיווחים נוספים_2 2_דיווחים נוספים_1_15" xfId="12426"/>
    <cellStyle name="8_Anafim_דיווחים נוספים_2 2_דיווחים נוספים_1_פירוט אגח תשואה מעל 10% " xfId="7003"/>
    <cellStyle name="8_Anafim_דיווחים נוספים_2 2_דיווחים נוספים_1_פירוט אגח תשואה מעל 10% _15" xfId="12427"/>
    <cellStyle name="8_Anafim_דיווחים נוספים_2 2_דיווחים נוספים_15" xfId="12425"/>
    <cellStyle name="8_Anafim_דיווחים נוספים_2 2_דיווחים נוספים_פירוט אגח תשואה מעל 10% " xfId="7004"/>
    <cellStyle name="8_Anafim_דיווחים נוספים_2 2_דיווחים נוספים_פירוט אגח תשואה מעל 10% _15" xfId="12428"/>
    <cellStyle name="8_Anafim_דיווחים נוספים_2 2_פירוט אגח תשואה מעל 10% " xfId="7005"/>
    <cellStyle name="8_Anafim_דיווחים נוספים_2 2_פירוט אגח תשואה מעל 10% _1" xfId="7006"/>
    <cellStyle name="8_Anafim_דיווחים נוספים_2 2_פירוט אגח תשואה מעל 10% _1_15" xfId="12430"/>
    <cellStyle name="8_Anafim_דיווחים נוספים_2 2_פירוט אגח תשואה מעל 10% _15" xfId="12429"/>
    <cellStyle name="8_Anafim_דיווחים נוספים_2 2_פירוט אגח תשואה מעל 10% _פירוט אגח תשואה מעל 10% " xfId="7007"/>
    <cellStyle name="8_Anafim_דיווחים נוספים_2 2_פירוט אגח תשואה מעל 10% _פירוט אגח תשואה מעל 10% _15" xfId="12431"/>
    <cellStyle name="8_Anafim_דיווחים נוספים_2_15" xfId="12423"/>
    <cellStyle name="8_Anafim_דיווחים נוספים_2_4.4." xfId="7008"/>
    <cellStyle name="8_Anafim_דיווחים נוספים_2_4.4. 2" xfId="7009"/>
    <cellStyle name="8_Anafim_דיווחים נוספים_2_4.4. 2_15" xfId="12433"/>
    <cellStyle name="8_Anafim_דיווחים נוספים_2_4.4. 2_דיווחים נוספים" xfId="7010"/>
    <cellStyle name="8_Anafim_דיווחים נוספים_2_4.4. 2_דיווחים נוספים_1" xfId="7011"/>
    <cellStyle name="8_Anafim_דיווחים נוספים_2_4.4. 2_דיווחים נוספים_1_15" xfId="12435"/>
    <cellStyle name="8_Anafim_דיווחים נוספים_2_4.4. 2_דיווחים נוספים_1_פירוט אגח תשואה מעל 10% " xfId="7012"/>
    <cellStyle name="8_Anafim_דיווחים נוספים_2_4.4. 2_דיווחים נוספים_1_פירוט אגח תשואה מעל 10% _15" xfId="12436"/>
    <cellStyle name="8_Anafim_דיווחים נוספים_2_4.4. 2_דיווחים נוספים_15" xfId="12434"/>
    <cellStyle name="8_Anafim_דיווחים נוספים_2_4.4. 2_דיווחים נוספים_פירוט אגח תשואה מעל 10% " xfId="7013"/>
    <cellStyle name="8_Anafim_דיווחים נוספים_2_4.4. 2_דיווחים נוספים_פירוט אגח תשואה מעל 10% _15" xfId="12437"/>
    <cellStyle name="8_Anafim_דיווחים נוספים_2_4.4. 2_פירוט אגח תשואה מעל 10% " xfId="7014"/>
    <cellStyle name="8_Anafim_דיווחים נוספים_2_4.4. 2_פירוט אגח תשואה מעל 10% _1" xfId="7015"/>
    <cellStyle name="8_Anafim_דיווחים נוספים_2_4.4. 2_פירוט אגח תשואה מעל 10% _1_15" xfId="12439"/>
    <cellStyle name="8_Anafim_דיווחים נוספים_2_4.4. 2_פירוט אגח תשואה מעל 10% _15" xfId="12438"/>
    <cellStyle name="8_Anafim_דיווחים נוספים_2_4.4. 2_פירוט אגח תשואה מעל 10% _פירוט אגח תשואה מעל 10% " xfId="7016"/>
    <cellStyle name="8_Anafim_דיווחים נוספים_2_4.4. 2_פירוט אגח תשואה מעל 10% _פירוט אגח תשואה מעל 10% _15" xfId="12440"/>
    <cellStyle name="8_Anafim_דיווחים נוספים_2_4.4._15" xfId="12432"/>
    <cellStyle name="8_Anafim_דיווחים נוספים_2_4.4._דיווחים נוספים" xfId="7017"/>
    <cellStyle name="8_Anafim_דיווחים נוספים_2_4.4._דיווחים נוספים_15" xfId="12441"/>
    <cellStyle name="8_Anafim_דיווחים נוספים_2_4.4._דיווחים נוספים_פירוט אגח תשואה מעל 10% " xfId="7018"/>
    <cellStyle name="8_Anafim_דיווחים נוספים_2_4.4._דיווחים נוספים_פירוט אגח תשואה מעל 10% _15" xfId="12442"/>
    <cellStyle name="8_Anafim_דיווחים נוספים_2_4.4._פירוט אגח תשואה מעל 10% " xfId="7019"/>
    <cellStyle name="8_Anafim_דיווחים נוספים_2_4.4._פירוט אגח תשואה מעל 10% _1" xfId="7020"/>
    <cellStyle name="8_Anafim_דיווחים נוספים_2_4.4._פירוט אגח תשואה מעל 10% _1_15" xfId="12444"/>
    <cellStyle name="8_Anafim_דיווחים נוספים_2_4.4._פירוט אגח תשואה מעל 10% _15" xfId="12443"/>
    <cellStyle name="8_Anafim_דיווחים נוספים_2_4.4._פירוט אגח תשואה מעל 10% _פירוט אגח תשואה מעל 10% " xfId="7021"/>
    <cellStyle name="8_Anafim_דיווחים נוספים_2_4.4._פירוט אגח תשואה מעל 10% _פירוט אגח תשואה מעל 10% _15" xfId="12445"/>
    <cellStyle name="8_Anafim_דיווחים נוספים_2_דיווחים נוספים" xfId="7022"/>
    <cellStyle name="8_Anafim_דיווחים נוספים_2_דיווחים נוספים_15" xfId="12446"/>
    <cellStyle name="8_Anafim_דיווחים נוספים_2_דיווחים נוספים_פירוט אגח תשואה מעל 10% " xfId="7023"/>
    <cellStyle name="8_Anafim_דיווחים נוספים_2_דיווחים נוספים_פירוט אגח תשואה מעל 10% _15" xfId="12447"/>
    <cellStyle name="8_Anafim_דיווחים נוספים_2_פירוט אגח תשואה מעל 10% " xfId="7024"/>
    <cellStyle name="8_Anafim_דיווחים נוספים_2_פירוט אגח תשואה מעל 10% _1" xfId="7025"/>
    <cellStyle name="8_Anafim_דיווחים נוספים_2_פירוט אגח תשואה מעל 10% _1_15" xfId="12449"/>
    <cellStyle name="8_Anafim_דיווחים נוספים_2_פירוט אגח תשואה מעל 10% _15" xfId="12448"/>
    <cellStyle name="8_Anafim_דיווחים נוספים_2_פירוט אגח תשואה מעל 10% _פירוט אגח תשואה מעל 10% " xfId="7026"/>
    <cellStyle name="8_Anafim_דיווחים נוספים_2_פירוט אגח תשואה מעל 10% _פירוט אגח תשואה מעל 10% _15" xfId="12450"/>
    <cellStyle name="8_Anafim_דיווחים נוספים_3" xfId="7027"/>
    <cellStyle name="8_Anafim_דיווחים נוספים_3_15" xfId="12451"/>
    <cellStyle name="8_Anafim_דיווחים נוספים_3_פירוט אגח תשואה מעל 10% " xfId="7028"/>
    <cellStyle name="8_Anafim_דיווחים נוספים_3_פירוט אגח תשואה מעל 10% _15" xfId="12452"/>
    <cellStyle name="8_Anafim_דיווחים נוספים_4.4." xfId="7029"/>
    <cellStyle name="8_Anafim_דיווחים נוספים_4.4. 2" xfId="7030"/>
    <cellStyle name="8_Anafim_דיווחים נוספים_4.4. 2_15" xfId="12454"/>
    <cellStyle name="8_Anafim_דיווחים נוספים_4.4. 2_דיווחים נוספים" xfId="7031"/>
    <cellStyle name="8_Anafim_דיווחים נוספים_4.4. 2_דיווחים נוספים_1" xfId="7032"/>
    <cellStyle name="8_Anafim_דיווחים נוספים_4.4. 2_דיווחים נוספים_1_15" xfId="12456"/>
    <cellStyle name="8_Anafim_דיווחים נוספים_4.4. 2_דיווחים נוספים_1_פירוט אגח תשואה מעל 10% " xfId="7033"/>
    <cellStyle name="8_Anafim_דיווחים נוספים_4.4. 2_דיווחים נוספים_1_פירוט אגח תשואה מעל 10% _15" xfId="12457"/>
    <cellStyle name="8_Anafim_דיווחים נוספים_4.4. 2_דיווחים נוספים_15" xfId="12455"/>
    <cellStyle name="8_Anafim_דיווחים נוספים_4.4. 2_דיווחים נוספים_פירוט אגח תשואה מעל 10% " xfId="7034"/>
    <cellStyle name="8_Anafim_דיווחים נוספים_4.4. 2_דיווחים נוספים_פירוט אגח תשואה מעל 10% _15" xfId="12458"/>
    <cellStyle name="8_Anafim_דיווחים נוספים_4.4. 2_פירוט אגח תשואה מעל 10% " xfId="7035"/>
    <cellStyle name="8_Anafim_דיווחים נוספים_4.4. 2_פירוט אגח תשואה מעל 10% _1" xfId="7036"/>
    <cellStyle name="8_Anafim_דיווחים נוספים_4.4. 2_פירוט אגח תשואה מעל 10% _1_15" xfId="12460"/>
    <cellStyle name="8_Anafim_דיווחים נוספים_4.4. 2_פירוט אגח תשואה מעל 10% _15" xfId="12459"/>
    <cellStyle name="8_Anafim_דיווחים נוספים_4.4. 2_פירוט אגח תשואה מעל 10% _פירוט אגח תשואה מעל 10% " xfId="7037"/>
    <cellStyle name="8_Anafim_דיווחים נוספים_4.4. 2_פירוט אגח תשואה מעל 10% _פירוט אגח תשואה מעל 10% _15" xfId="12461"/>
    <cellStyle name="8_Anafim_דיווחים נוספים_4.4._15" xfId="12453"/>
    <cellStyle name="8_Anafim_דיווחים נוספים_4.4._דיווחים נוספים" xfId="7038"/>
    <cellStyle name="8_Anafim_דיווחים נוספים_4.4._דיווחים נוספים_15" xfId="12462"/>
    <cellStyle name="8_Anafim_דיווחים נוספים_4.4._דיווחים נוספים_פירוט אגח תשואה מעל 10% " xfId="7039"/>
    <cellStyle name="8_Anafim_דיווחים נוספים_4.4._דיווחים נוספים_פירוט אגח תשואה מעל 10% _15" xfId="12463"/>
    <cellStyle name="8_Anafim_דיווחים נוספים_4.4._פירוט אגח תשואה מעל 10% " xfId="7040"/>
    <cellStyle name="8_Anafim_דיווחים נוספים_4.4._פירוט אגח תשואה מעל 10% _1" xfId="7041"/>
    <cellStyle name="8_Anafim_דיווחים נוספים_4.4._פירוט אגח תשואה מעל 10% _1_15" xfId="12465"/>
    <cellStyle name="8_Anafim_דיווחים נוספים_4.4._פירוט אגח תשואה מעל 10% _15" xfId="12464"/>
    <cellStyle name="8_Anafim_דיווחים נוספים_4.4._פירוט אגח תשואה מעל 10% _פירוט אגח תשואה מעל 10% " xfId="7042"/>
    <cellStyle name="8_Anafim_דיווחים נוספים_4.4._פירוט אגח תשואה מעל 10% _פירוט אגח תשואה מעל 10% _15" xfId="12466"/>
    <cellStyle name="8_Anafim_דיווחים נוספים_דיווחים נוספים" xfId="7043"/>
    <cellStyle name="8_Anafim_דיווחים נוספים_דיווחים נוספים 2" xfId="7044"/>
    <cellStyle name="8_Anafim_דיווחים נוספים_דיווחים נוספים 2_15" xfId="12468"/>
    <cellStyle name="8_Anafim_דיווחים נוספים_דיווחים נוספים 2_דיווחים נוספים" xfId="7045"/>
    <cellStyle name="8_Anafim_דיווחים נוספים_דיווחים נוספים 2_דיווחים נוספים_1" xfId="7046"/>
    <cellStyle name="8_Anafim_דיווחים נוספים_דיווחים נוספים 2_דיווחים נוספים_1_15" xfId="12470"/>
    <cellStyle name="8_Anafim_דיווחים נוספים_דיווחים נוספים 2_דיווחים נוספים_1_פירוט אגח תשואה מעל 10% " xfId="7047"/>
    <cellStyle name="8_Anafim_דיווחים נוספים_דיווחים נוספים 2_דיווחים נוספים_1_פירוט אגח תשואה מעל 10% _15" xfId="12471"/>
    <cellStyle name="8_Anafim_דיווחים נוספים_דיווחים נוספים 2_דיווחים נוספים_15" xfId="12469"/>
    <cellStyle name="8_Anafim_דיווחים נוספים_דיווחים נוספים 2_דיווחים נוספים_פירוט אגח תשואה מעל 10% " xfId="7048"/>
    <cellStyle name="8_Anafim_דיווחים נוספים_דיווחים נוספים 2_דיווחים נוספים_פירוט אגח תשואה מעל 10% _15" xfId="12472"/>
    <cellStyle name="8_Anafim_דיווחים נוספים_דיווחים נוספים 2_פירוט אגח תשואה מעל 10% " xfId="7049"/>
    <cellStyle name="8_Anafim_דיווחים נוספים_דיווחים נוספים 2_פירוט אגח תשואה מעל 10% _1" xfId="7050"/>
    <cellStyle name="8_Anafim_דיווחים נוספים_דיווחים נוספים 2_פירוט אגח תשואה מעל 10% _1_15" xfId="12474"/>
    <cellStyle name="8_Anafim_דיווחים נוספים_דיווחים נוספים 2_פירוט אגח תשואה מעל 10% _15" xfId="12473"/>
    <cellStyle name="8_Anafim_דיווחים נוספים_דיווחים נוספים 2_פירוט אגח תשואה מעל 10% _פירוט אגח תשואה מעל 10% " xfId="7051"/>
    <cellStyle name="8_Anafim_דיווחים נוספים_דיווחים נוספים 2_פירוט אגח תשואה מעל 10% _פירוט אגח תשואה מעל 10% _15" xfId="12475"/>
    <cellStyle name="8_Anafim_דיווחים נוספים_דיווחים נוספים_1" xfId="7052"/>
    <cellStyle name="8_Anafim_דיווחים נוספים_דיווחים נוספים_1_15" xfId="12476"/>
    <cellStyle name="8_Anafim_דיווחים נוספים_דיווחים נוספים_1_פירוט אגח תשואה מעל 10% " xfId="7053"/>
    <cellStyle name="8_Anafim_דיווחים נוספים_דיווחים נוספים_1_פירוט אגח תשואה מעל 10% _15" xfId="12477"/>
    <cellStyle name="8_Anafim_דיווחים נוספים_דיווחים נוספים_15" xfId="12467"/>
    <cellStyle name="8_Anafim_דיווחים נוספים_דיווחים נוספים_4.4." xfId="7054"/>
    <cellStyle name="8_Anafim_דיווחים נוספים_דיווחים נוספים_4.4. 2" xfId="7055"/>
    <cellStyle name="8_Anafim_דיווחים נוספים_דיווחים נוספים_4.4. 2_15" xfId="12479"/>
    <cellStyle name="8_Anafim_דיווחים נוספים_דיווחים נוספים_4.4. 2_דיווחים נוספים" xfId="7056"/>
    <cellStyle name="8_Anafim_דיווחים נוספים_דיווחים נוספים_4.4. 2_דיווחים נוספים_1" xfId="7057"/>
    <cellStyle name="8_Anafim_דיווחים נוספים_דיווחים נוספים_4.4. 2_דיווחים נוספים_1_15" xfId="12481"/>
    <cellStyle name="8_Anafim_דיווחים נוספים_דיווחים נוספים_4.4. 2_דיווחים נוספים_1_פירוט אגח תשואה מעל 10% " xfId="7058"/>
    <cellStyle name="8_Anafim_דיווחים נוספים_דיווחים נוספים_4.4. 2_דיווחים נוספים_1_פירוט אגח תשואה מעל 10% _15" xfId="12482"/>
    <cellStyle name="8_Anafim_דיווחים נוספים_דיווחים נוספים_4.4. 2_דיווחים נוספים_15" xfId="12480"/>
    <cellStyle name="8_Anafim_דיווחים נוספים_דיווחים נוספים_4.4. 2_דיווחים נוספים_פירוט אגח תשואה מעל 10% " xfId="7059"/>
    <cellStyle name="8_Anafim_דיווחים נוספים_דיווחים נוספים_4.4. 2_דיווחים נוספים_פירוט אגח תשואה מעל 10% _15" xfId="12483"/>
    <cellStyle name="8_Anafim_דיווחים נוספים_דיווחים נוספים_4.4. 2_פירוט אגח תשואה מעל 10% " xfId="7060"/>
    <cellStyle name="8_Anafim_דיווחים נוספים_דיווחים נוספים_4.4. 2_פירוט אגח תשואה מעל 10% _1" xfId="7061"/>
    <cellStyle name="8_Anafim_דיווחים נוספים_דיווחים נוספים_4.4. 2_פירוט אגח תשואה מעל 10% _1_15" xfId="12485"/>
    <cellStyle name="8_Anafim_דיווחים נוספים_דיווחים נוספים_4.4. 2_פירוט אגח תשואה מעל 10% _15" xfId="12484"/>
    <cellStyle name="8_Anafim_דיווחים נוספים_דיווחים נוספים_4.4. 2_פירוט אגח תשואה מעל 10% _פירוט אגח תשואה מעל 10% " xfId="7062"/>
    <cellStyle name="8_Anafim_דיווחים נוספים_דיווחים נוספים_4.4. 2_פירוט אגח תשואה מעל 10% _פירוט אגח תשואה מעל 10% _15" xfId="12486"/>
    <cellStyle name="8_Anafim_דיווחים נוספים_דיווחים נוספים_4.4._15" xfId="12478"/>
    <cellStyle name="8_Anafim_דיווחים נוספים_דיווחים נוספים_4.4._דיווחים נוספים" xfId="7063"/>
    <cellStyle name="8_Anafim_דיווחים נוספים_דיווחים נוספים_4.4._דיווחים נוספים_15" xfId="12487"/>
    <cellStyle name="8_Anafim_דיווחים נוספים_דיווחים נוספים_4.4._דיווחים נוספים_פירוט אגח תשואה מעל 10% " xfId="7064"/>
    <cellStyle name="8_Anafim_דיווחים נוספים_דיווחים נוספים_4.4._דיווחים נוספים_פירוט אגח תשואה מעל 10% _15" xfId="12488"/>
    <cellStyle name="8_Anafim_דיווחים נוספים_דיווחים נוספים_4.4._פירוט אגח תשואה מעל 10% " xfId="7065"/>
    <cellStyle name="8_Anafim_דיווחים נוספים_דיווחים נוספים_4.4._פירוט אגח תשואה מעל 10% _1" xfId="7066"/>
    <cellStyle name="8_Anafim_דיווחים נוספים_דיווחים נוספים_4.4._פירוט אגח תשואה מעל 10% _1_15" xfId="12490"/>
    <cellStyle name="8_Anafim_דיווחים נוספים_דיווחים נוספים_4.4._פירוט אגח תשואה מעל 10% _15" xfId="12489"/>
    <cellStyle name="8_Anafim_דיווחים נוספים_דיווחים נוספים_4.4._פירוט אגח תשואה מעל 10% _פירוט אגח תשואה מעל 10% " xfId="7067"/>
    <cellStyle name="8_Anafim_דיווחים נוספים_דיווחים נוספים_4.4._פירוט אגח תשואה מעל 10% _פירוט אגח תשואה מעל 10% _15" xfId="12491"/>
    <cellStyle name="8_Anafim_דיווחים נוספים_דיווחים נוספים_דיווחים נוספים" xfId="7068"/>
    <cellStyle name="8_Anafim_דיווחים נוספים_דיווחים נוספים_דיווחים נוספים_15" xfId="12492"/>
    <cellStyle name="8_Anafim_דיווחים נוספים_דיווחים נוספים_דיווחים נוספים_פירוט אגח תשואה מעל 10% " xfId="7069"/>
    <cellStyle name="8_Anafim_דיווחים נוספים_דיווחים נוספים_דיווחים נוספים_פירוט אגח תשואה מעל 10% _15" xfId="12493"/>
    <cellStyle name="8_Anafim_דיווחים נוספים_דיווחים נוספים_פירוט אגח תשואה מעל 10% " xfId="7070"/>
    <cellStyle name="8_Anafim_דיווחים נוספים_דיווחים נוספים_פירוט אגח תשואה מעל 10% _1" xfId="7071"/>
    <cellStyle name="8_Anafim_דיווחים נוספים_דיווחים נוספים_פירוט אגח תשואה מעל 10% _1_15" xfId="12495"/>
    <cellStyle name="8_Anafim_דיווחים נוספים_דיווחים נוספים_פירוט אגח תשואה מעל 10% _15" xfId="12494"/>
    <cellStyle name="8_Anafim_דיווחים נוספים_דיווחים נוספים_פירוט אגח תשואה מעל 10% _פירוט אגח תשואה מעל 10% " xfId="7072"/>
    <cellStyle name="8_Anafim_דיווחים נוספים_דיווחים נוספים_פירוט אגח תשואה מעל 10% _פירוט אגח תשואה מעל 10% _15" xfId="12496"/>
    <cellStyle name="8_Anafim_דיווחים נוספים_פירוט אגח תשואה מעל 10% " xfId="7073"/>
    <cellStyle name="8_Anafim_דיווחים נוספים_פירוט אגח תשואה מעל 10% _1" xfId="7074"/>
    <cellStyle name="8_Anafim_דיווחים נוספים_פירוט אגח תשואה מעל 10% _1_15" xfId="12498"/>
    <cellStyle name="8_Anafim_דיווחים נוספים_פירוט אגח תשואה מעל 10% _15" xfId="12497"/>
    <cellStyle name="8_Anafim_דיווחים נוספים_פירוט אגח תשואה מעל 10% _פירוט אגח תשואה מעל 10% " xfId="7075"/>
    <cellStyle name="8_Anafim_דיווחים נוספים_פירוט אגח תשואה מעל 10% _פירוט אגח תשואה מעל 10% _15" xfId="12499"/>
    <cellStyle name="8_Anafim_הערות" xfId="7076"/>
    <cellStyle name="8_Anafim_הערות 2" xfId="7077"/>
    <cellStyle name="8_Anafim_הערות 2_15" xfId="12501"/>
    <cellStyle name="8_Anafim_הערות 2_דיווחים נוספים" xfId="7078"/>
    <cellStyle name="8_Anafim_הערות 2_דיווחים נוספים_1" xfId="7079"/>
    <cellStyle name="8_Anafim_הערות 2_דיווחים נוספים_1_15" xfId="12503"/>
    <cellStyle name="8_Anafim_הערות 2_דיווחים נוספים_1_פירוט אגח תשואה מעל 10% " xfId="7080"/>
    <cellStyle name="8_Anafim_הערות 2_דיווחים נוספים_1_פירוט אגח תשואה מעל 10% _15" xfId="12504"/>
    <cellStyle name="8_Anafim_הערות 2_דיווחים נוספים_15" xfId="12502"/>
    <cellStyle name="8_Anafim_הערות 2_דיווחים נוספים_פירוט אגח תשואה מעל 10% " xfId="7081"/>
    <cellStyle name="8_Anafim_הערות 2_דיווחים נוספים_פירוט אגח תשואה מעל 10% _15" xfId="12505"/>
    <cellStyle name="8_Anafim_הערות 2_פירוט אגח תשואה מעל 10% " xfId="7082"/>
    <cellStyle name="8_Anafim_הערות 2_פירוט אגח תשואה מעל 10% _1" xfId="7083"/>
    <cellStyle name="8_Anafim_הערות 2_פירוט אגח תשואה מעל 10% _1_15" xfId="12507"/>
    <cellStyle name="8_Anafim_הערות 2_פירוט אגח תשואה מעל 10% _15" xfId="12506"/>
    <cellStyle name="8_Anafim_הערות 2_פירוט אגח תשואה מעל 10% _פירוט אגח תשואה מעל 10% " xfId="7084"/>
    <cellStyle name="8_Anafim_הערות 2_פירוט אגח תשואה מעל 10% _פירוט אגח תשואה מעל 10% _15" xfId="12508"/>
    <cellStyle name="8_Anafim_הערות_15" xfId="12500"/>
    <cellStyle name="8_Anafim_הערות_4.4." xfId="7085"/>
    <cellStyle name="8_Anafim_הערות_4.4. 2" xfId="7086"/>
    <cellStyle name="8_Anafim_הערות_4.4. 2_15" xfId="12510"/>
    <cellStyle name="8_Anafim_הערות_4.4. 2_דיווחים נוספים" xfId="7087"/>
    <cellStyle name="8_Anafim_הערות_4.4. 2_דיווחים נוספים_1" xfId="7088"/>
    <cellStyle name="8_Anafim_הערות_4.4. 2_דיווחים נוספים_1_15" xfId="12512"/>
    <cellStyle name="8_Anafim_הערות_4.4. 2_דיווחים נוספים_1_פירוט אגח תשואה מעל 10% " xfId="7089"/>
    <cellStyle name="8_Anafim_הערות_4.4. 2_דיווחים נוספים_1_פירוט אגח תשואה מעל 10% _15" xfId="12513"/>
    <cellStyle name="8_Anafim_הערות_4.4. 2_דיווחים נוספים_15" xfId="12511"/>
    <cellStyle name="8_Anafim_הערות_4.4. 2_דיווחים נוספים_פירוט אגח תשואה מעל 10% " xfId="7090"/>
    <cellStyle name="8_Anafim_הערות_4.4. 2_דיווחים נוספים_פירוט אגח תשואה מעל 10% _15" xfId="12514"/>
    <cellStyle name="8_Anafim_הערות_4.4. 2_פירוט אגח תשואה מעל 10% " xfId="7091"/>
    <cellStyle name="8_Anafim_הערות_4.4. 2_פירוט אגח תשואה מעל 10% _1" xfId="7092"/>
    <cellStyle name="8_Anafim_הערות_4.4. 2_פירוט אגח תשואה מעל 10% _1_15" xfId="12516"/>
    <cellStyle name="8_Anafim_הערות_4.4. 2_פירוט אגח תשואה מעל 10% _15" xfId="12515"/>
    <cellStyle name="8_Anafim_הערות_4.4. 2_פירוט אגח תשואה מעל 10% _פירוט אגח תשואה מעל 10% " xfId="7093"/>
    <cellStyle name="8_Anafim_הערות_4.4. 2_פירוט אגח תשואה מעל 10% _פירוט אגח תשואה מעל 10% _15" xfId="12517"/>
    <cellStyle name="8_Anafim_הערות_4.4._15" xfId="12509"/>
    <cellStyle name="8_Anafim_הערות_4.4._דיווחים נוספים" xfId="7094"/>
    <cellStyle name="8_Anafim_הערות_4.4._דיווחים נוספים_15" xfId="12518"/>
    <cellStyle name="8_Anafim_הערות_4.4._דיווחים נוספים_פירוט אגח תשואה מעל 10% " xfId="7095"/>
    <cellStyle name="8_Anafim_הערות_4.4._דיווחים נוספים_פירוט אגח תשואה מעל 10% _15" xfId="12519"/>
    <cellStyle name="8_Anafim_הערות_4.4._פירוט אגח תשואה מעל 10% " xfId="7096"/>
    <cellStyle name="8_Anafim_הערות_4.4._פירוט אגח תשואה מעל 10% _1" xfId="7097"/>
    <cellStyle name="8_Anafim_הערות_4.4._פירוט אגח תשואה מעל 10% _1_15" xfId="12521"/>
    <cellStyle name="8_Anafim_הערות_4.4._פירוט אגח תשואה מעל 10% _15" xfId="12520"/>
    <cellStyle name="8_Anafim_הערות_4.4._פירוט אגח תשואה מעל 10% _פירוט אגח תשואה מעל 10% " xfId="7098"/>
    <cellStyle name="8_Anafim_הערות_4.4._פירוט אגח תשואה מעל 10% _פירוט אגח תשואה מעל 10% _15" xfId="12522"/>
    <cellStyle name="8_Anafim_הערות_דיווחים נוספים" xfId="7099"/>
    <cellStyle name="8_Anafim_הערות_דיווחים נוספים_1" xfId="7100"/>
    <cellStyle name="8_Anafim_הערות_דיווחים נוספים_1_15" xfId="12524"/>
    <cellStyle name="8_Anafim_הערות_דיווחים נוספים_1_פירוט אגח תשואה מעל 10% " xfId="7101"/>
    <cellStyle name="8_Anafim_הערות_דיווחים נוספים_1_פירוט אגח תשואה מעל 10% _15" xfId="12525"/>
    <cellStyle name="8_Anafim_הערות_דיווחים נוספים_15" xfId="12523"/>
    <cellStyle name="8_Anafim_הערות_דיווחים נוספים_פירוט אגח תשואה מעל 10% " xfId="7102"/>
    <cellStyle name="8_Anafim_הערות_דיווחים נוספים_פירוט אגח תשואה מעל 10% _15" xfId="12526"/>
    <cellStyle name="8_Anafim_הערות_פירוט אגח תשואה מעל 10% " xfId="7103"/>
    <cellStyle name="8_Anafim_הערות_פירוט אגח תשואה מעל 10% _1" xfId="7104"/>
    <cellStyle name="8_Anafim_הערות_פירוט אגח תשואה מעל 10% _1_15" xfId="12528"/>
    <cellStyle name="8_Anafim_הערות_פירוט אגח תשואה מעל 10% _15" xfId="12527"/>
    <cellStyle name="8_Anafim_הערות_פירוט אגח תשואה מעל 10% _פירוט אגח תשואה מעל 10% " xfId="7105"/>
    <cellStyle name="8_Anafim_הערות_פירוט אגח תשואה מעל 10% _פירוט אגח תשואה מעל 10% _15" xfId="12529"/>
    <cellStyle name="8_Anafim_יתרת מסגרות אשראי לניצול " xfId="7106"/>
    <cellStyle name="8_Anafim_יתרת מסגרות אשראי לניצול  2" xfId="7107"/>
    <cellStyle name="8_Anafim_יתרת מסגרות אשראי לניצול  2_15" xfId="12531"/>
    <cellStyle name="8_Anafim_יתרת מסגרות אשראי לניצול  2_דיווחים נוספים" xfId="7108"/>
    <cellStyle name="8_Anafim_יתרת מסגרות אשראי לניצול  2_דיווחים נוספים_1" xfId="7109"/>
    <cellStyle name="8_Anafim_יתרת מסגרות אשראי לניצול  2_דיווחים נוספים_1_15" xfId="12533"/>
    <cellStyle name="8_Anafim_יתרת מסגרות אשראי לניצול  2_דיווחים נוספים_1_פירוט אגח תשואה מעל 10% " xfId="7110"/>
    <cellStyle name="8_Anafim_יתרת מסגרות אשראי לניצול  2_דיווחים נוספים_1_פירוט אגח תשואה מעל 10% _15" xfId="12534"/>
    <cellStyle name="8_Anafim_יתרת מסגרות אשראי לניצול  2_דיווחים נוספים_15" xfId="12532"/>
    <cellStyle name="8_Anafim_יתרת מסגרות אשראי לניצול  2_דיווחים נוספים_פירוט אגח תשואה מעל 10% " xfId="7111"/>
    <cellStyle name="8_Anafim_יתרת מסגרות אשראי לניצול  2_דיווחים נוספים_פירוט אגח תשואה מעל 10% _15" xfId="12535"/>
    <cellStyle name="8_Anafim_יתרת מסגרות אשראי לניצול  2_פירוט אגח תשואה מעל 10% " xfId="7112"/>
    <cellStyle name="8_Anafim_יתרת מסגרות אשראי לניצול  2_פירוט אגח תשואה מעל 10% _1" xfId="7113"/>
    <cellStyle name="8_Anafim_יתרת מסגרות אשראי לניצול  2_פירוט אגח תשואה מעל 10% _1_15" xfId="12537"/>
    <cellStyle name="8_Anafim_יתרת מסגרות אשראי לניצול  2_פירוט אגח תשואה מעל 10% _15" xfId="12536"/>
    <cellStyle name="8_Anafim_יתרת מסגרות אשראי לניצול  2_פירוט אגח תשואה מעל 10% _פירוט אגח תשואה מעל 10% " xfId="7114"/>
    <cellStyle name="8_Anafim_יתרת מסגרות אשראי לניצול  2_פירוט אגח תשואה מעל 10% _פירוט אגח תשואה מעל 10% _15" xfId="12538"/>
    <cellStyle name="8_Anafim_יתרת מסגרות אשראי לניצול _15" xfId="12530"/>
    <cellStyle name="8_Anafim_יתרת מסגרות אשראי לניצול _4.4." xfId="7115"/>
    <cellStyle name="8_Anafim_יתרת מסגרות אשראי לניצול _4.4. 2" xfId="7116"/>
    <cellStyle name="8_Anafim_יתרת מסגרות אשראי לניצול _4.4. 2_15" xfId="12540"/>
    <cellStyle name="8_Anafim_יתרת מסגרות אשראי לניצול _4.4. 2_דיווחים נוספים" xfId="7117"/>
    <cellStyle name="8_Anafim_יתרת מסגרות אשראי לניצול _4.4. 2_דיווחים נוספים_1" xfId="7118"/>
    <cellStyle name="8_Anafim_יתרת מסגרות אשראי לניצול _4.4. 2_דיווחים נוספים_1_15" xfId="12542"/>
    <cellStyle name="8_Anafim_יתרת מסגרות אשראי לניצול _4.4. 2_דיווחים נוספים_1_פירוט אגח תשואה מעל 10% " xfId="7119"/>
    <cellStyle name="8_Anafim_יתרת מסגרות אשראי לניצול _4.4. 2_דיווחים נוספים_1_פירוט אגח תשואה מעל 10% _15" xfId="12543"/>
    <cellStyle name="8_Anafim_יתרת מסגרות אשראי לניצול _4.4. 2_דיווחים נוספים_15" xfId="12541"/>
    <cellStyle name="8_Anafim_יתרת מסגרות אשראי לניצול _4.4. 2_דיווחים נוספים_פירוט אגח תשואה מעל 10% " xfId="7120"/>
    <cellStyle name="8_Anafim_יתרת מסגרות אשראי לניצול _4.4. 2_דיווחים נוספים_פירוט אגח תשואה מעל 10% _15" xfId="12544"/>
    <cellStyle name="8_Anafim_יתרת מסגרות אשראי לניצול _4.4. 2_פירוט אגח תשואה מעל 10% " xfId="7121"/>
    <cellStyle name="8_Anafim_יתרת מסגרות אשראי לניצול _4.4. 2_פירוט אגח תשואה מעל 10% _1" xfId="7122"/>
    <cellStyle name="8_Anafim_יתרת מסגרות אשראי לניצול _4.4. 2_פירוט אגח תשואה מעל 10% _1_15" xfId="12546"/>
    <cellStyle name="8_Anafim_יתרת מסגרות אשראי לניצול _4.4. 2_פירוט אגח תשואה מעל 10% _15" xfId="12545"/>
    <cellStyle name="8_Anafim_יתרת מסגרות אשראי לניצול _4.4. 2_פירוט אגח תשואה מעל 10% _פירוט אגח תשואה מעל 10% " xfId="7123"/>
    <cellStyle name="8_Anafim_יתרת מסגרות אשראי לניצול _4.4. 2_פירוט אגח תשואה מעל 10% _פירוט אגח תשואה מעל 10% _15" xfId="12547"/>
    <cellStyle name="8_Anafim_יתרת מסגרות אשראי לניצול _4.4._15" xfId="12539"/>
    <cellStyle name="8_Anafim_יתרת מסגרות אשראי לניצול _4.4._דיווחים נוספים" xfId="7124"/>
    <cellStyle name="8_Anafim_יתרת מסגרות אשראי לניצול _4.4._דיווחים נוספים_15" xfId="12548"/>
    <cellStyle name="8_Anafim_יתרת מסגרות אשראי לניצול _4.4._דיווחים נוספים_פירוט אגח תשואה מעל 10% " xfId="7125"/>
    <cellStyle name="8_Anafim_יתרת מסגרות אשראי לניצול _4.4._דיווחים נוספים_פירוט אגח תשואה מעל 10% _15" xfId="12549"/>
    <cellStyle name="8_Anafim_יתרת מסגרות אשראי לניצול _4.4._פירוט אגח תשואה מעל 10% " xfId="7126"/>
    <cellStyle name="8_Anafim_יתרת מסגרות אשראי לניצול _4.4._פירוט אגח תשואה מעל 10% _1" xfId="7127"/>
    <cellStyle name="8_Anafim_יתרת מסגרות אשראי לניצול _4.4._פירוט אגח תשואה מעל 10% _1_15" xfId="12551"/>
    <cellStyle name="8_Anafim_יתרת מסגרות אשראי לניצול _4.4._פירוט אגח תשואה מעל 10% _15" xfId="12550"/>
    <cellStyle name="8_Anafim_יתרת מסגרות אשראי לניצול _4.4._פירוט אגח תשואה מעל 10% _פירוט אגח תשואה מעל 10% " xfId="7128"/>
    <cellStyle name="8_Anafim_יתרת מסגרות אשראי לניצול _4.4._פירוט אגח תשואה מעל 10% _פירוט אגח תשואה מעל 10% _15" xfId="12552"/>
    <cellStyle name="8_Anafim_יתרת מסגרות אשראי לניצול _דיווחים נוספים" xfId="7129"/>
    <cellStyle name="8_Anafim_יתרת מסגרות אשראי לניצול _דיווחים נוספים_1" xfId="7130"/>
    <cellStyle name="8_Anafim_יתרת מסגרות אשראי לניצול _דיווחים נוספים_1_15" xfId="12554"/>
    <cellStyle name="8_Anafim_יתרת מסגרות אשראי לניצול _דיווחים נוספים_1_פירוט אגח תשואה מעל 10% " xfId="7131"/>
    <cellStyle name="8_Anafim_יתרת מסגרות אשראי לניצול _דיווחים נוספים_1_פירוט אגח תשואה מעל 10% _15" xfId="12555"/>
    <cellStyle name="8_Anafim_יתרת מסגרות אשראי לניצול _דיווחים נוספים_15" xfId="12553"/>
    <cellStyle name="8_Anafim_יתרת מסגרות אשראי לניצול _דיווחים נוספים_פירוט אגח תשואה מעל 10% " xfId="7132"/>
    <cellStyle name="8_Anafim_יתרת מסגרות אשראי לניצול _דיווחים נוספים_פירוט אגח תשואה מעל 10% _15" xfId="12556"/>
    <cellStyle name="8_Anafim_יתרת מסגרות אשראי לניצול _פירוט אגח תשואה מעל 10% " xfId="7133"/>
    <cellStyle name="8_Anafim_יתרת מסגרות אשראי לניצול _פירוט אגח תשואה מעל 10% _1" xfId="7134"/>
    <cellStyle name="8_Anafim_יתרת מסגרות אשראי לניצול _פירוט אגח תשואה מעל 10% _1_15" xfId="12558"/>
    <cellStyle name="8_Anafim_יתרת מסגרות אשראי לניצול _פירוט אגח תשואה מעל 10% _15" xfId="12557"/>
    <cellStyle name="8_Anafim_יתרת מסגרות אשראי לניצול _פירוט אגח תשואה מעל 10% _פירוט אגח תשואה מעל 10% " xfId="7135"/>
    <cellStyle name="8_Anafim_יתרת מסגרות אשראי לניצול _פירוט אגח תשואה מעל 10% _פירוט אגח תשואה מעל 10% _15" xfId="12559"/>
    <cellStyle name="8_Anafim_עסקאות שאושרו וטרם בוצעו  " xfId="7136"/>
    <cellStyle name="8_Anafim_עסקאות שאושרו וטרם בוצעו   2" xfId="7137"/>
    <cellStyle name="8_Anafim_עסקאות שאושרו וטרם בוצעו   2_15" xfId="12561"/>
    <cellStyle name="8_Anafim_עסקאות שאושרו וטרם בוצעו   2_דיווחים נוספים" xfId="7138"/>
    <cellStyle name="8_Anafim_עסקאות שאושרו וטרם בוצעו   2_דיווחים נוספים_1" xfId="7139"/>
    <cellStyle name="8_Anafim_עסקאות שאושרו וטרם בוצעו   2_דיווחים נוספים_1_15" xfId="12563"/>
    <cellStyle name="8_Anafim_עסקאות שאושרו וטרם בוצעו   2_דיווחים נוספים_1_פירוט אגח תשואה מעל 10% " xfId="7140"/>
    <cellStyle name="8_Anafim_עסקאות שאושרו וטרם בוצעו   2_דיווחים נוספים_1_פירוט אגח תשואה מעל 10% _15" xfId="12564"/>
    <cellStyle name="8_Anafim_עסקאות שאושרו וטרם בוצעו   2_דיווחים נוספים_15" xfId="12562"/>
    <cellStyle name="8_Anafim_עסקאות שאושרו וטרם בוצעו   2_דיווחים נוספים_פירוט אגח תשואה מעל 10% " xfId="7141"/>
    <cellStyle name="8_Anafim_עסקאות שאושרו וטרם בוצעו   2_דיווחים נוספים_פירוט אגח תשואה מעל 10% _15" xfId="12565"/>
    <cellStyle name="8_Anafim_עסקאות שאושרו וטרם בוצעו   2_פירוט אגח תשואה מעל 10% " xfId="7142"/>
    <cellStyle name="8_Anafim_עסקאות שאושרו וטרם בוצעו   2_פירוט אגח תשואה מעל 10% _1" xfId="7143"/>
    <cellStyle name="8_Anafim_עסקאות שאושרו וטרם בוצעו   2_פירוט אגח תשואה מעל 10% _1_15" xfId="12567"/>
    <cellStyle name="8_Anafim_עסקאות שאושרו וטרם בוצעו   2_פירוט אגח תשואה מעל 10% _15" xfId="12566"/>
    <cellStyle name="8_Anafim_עסקאות שאושרו וטרם בוצעו   2_פירוט אגח תשואה מעל 10% _פירוט אגח תשואה מעל 10% " xfId="7144"/>
    <cellStyle name="8_Anafim_עסקאות שאושרו וטרם בוצעו   2_פירוט אגח תשואה מעל 10% _פירוט אגח תשואה מעל 10% _15" xfId="12568"/>
    <cellStyle name="8_Anafim_עסקאות שאושרו וטרם בוצעו  _1" xfId="7145"/>
    <cellStyle name="8_Anafim_עסקאות שאושרו וטרם בוצעו  _1 2" xfId="7146"/>
    <cellStyle name="8_Anafim_עסקאות שאושרו וטרם בוצעו  _1 2_15" xfId="12570"/>
    <cellStyle name="8_Anafim_עסקאות שאושרו וטרם בוצעו  _1 2_דיווחים נוספים" xfId="7147"/>
    <cellStyle name="8_Anafim_עסקאות שאושרו וטרם בוצעו  _1 2_דיווחים נוספים_1" xfId="7148"/>
    <cellStyle name="8_Anafim_עסקאות שאושרו וטרם בוצעו  _1 2_דיווחים נוספים_1_15" xfId="12572"/>
    <cellStyle name="8_Anafim_עסקאות שאושרו וטרם בוצעו  _1 2_דיווחים נוספים_1_פירוט אגח תשואה מעל 10% " xfId="7149"/>
    <cellStyle name="8_Anafim_עסקאות שאושרו וטרם בוצעו  _1 2_דיווחים נוספים_1_פירוט אגח תשואה מעל 10% _15" xfId="12573"/>
    <cellStyle name="8_Anafim_עסקאות שאושרו וטרם בוצעו  _1 2_דיווחים נוספים_15" xfId="12571"/>
    <cellStyle name="8_Anafim_עסקאות שאושרו וטרם בוצעו  _1 2_דיווחים נוספים_פירוט אגח תשואה מעל 10% " xfId="7150"/>
    <cellStyle name="8_Anafim_עסקאות שאושרו וטרם בוצעו  _1 2_דיווחים נוספים_פירוט אגח תשואה מעל 10% _15" xfId="12574"/>
    <cellStyle name="8_Anafim_עסקאות שאושרו וטרם בוצעו  _1 2_פירוט אגח תשואה מעל 10% " xfId="7151"/>
    <cellStyle name="8_Anafim_עסקאות שאושרו וטרם בוצעו  _1 2_פירוט אגח תשואה מעל 10% _1" xfId="7152"/>
    <cellStyle name="8_Anafim_עסקאות שאושרו וטרם בוצעו  _1 2_פירוט אגח תשואה מעל 10% _1_15" xfId="12576"/>
    <cellStyle name="8_Anafim_עסקאות שאושרו וטרם בוצעו  _1 2_פירוט אגח תשואה מעל 10% _15" xfId="12575"/>
    <cellStyle name="8_Anafim_עסקאות שאושרו וטרם בוצעו  _1 2_פירוט אגח תשואה מעל 10% _פירוט אגח תשואה מעל 10% " xfId="7153"/>
    <cellStyle name="8_Anafim_עסקאות שאושרו וטרם בוצעו  _1 2_פירוט אגח תשואה מעל 10% _פירוט אגח תשואה מעל 10% _15" xfId="12577"/>
    <cellStyle name="8_Anafim_עסקאות שאושרו וטרם בוצעו  _1_15" xfId="12569"/>
    <cellStyle name="8_Anafim_עסקאות שאושרו וטרם בוצעו  _1_דיווחים נוספים" xfId="7154"/>
    <cellStyle name="8_Anafim_עסקאות שאושרו וטרם בוצעו  _1_דיווחים נוספים_15" xfId="12578"/>
    <cellStyle name="8_Anafim_עסקאות שאושרו וטרם בוצעו  _1_דיווחים נוספים_פירוט אגח תשואה מעל 10% " xfId="7155"/>
    <cellStyle name="8_Anafim_עסקאות שאושרו וטרם בוצעו  _1_דיווחים נוספים_פירוט אגח תשואה מעל 10% _15" xfId="12579"/>
    <cellStyle name="8_Anafim_עסקאות שאושרו וטרם בוצעו  _1_פירוט אגח תשואה מעל 10% " xfId="7156"/>
    <cellStyle name="8_Anafim_עסקאות שאושרו וטרם בוצעו  _1_פירוט אגח תשואה מעל 10% _1" xfId="7157"/>
    <cellStyle name="8_Anafim_עסקאות שאושרו וטרם בוצעו  _1_פירוט אגח תשואה מעל 10% _1_15" xfId="12581"/>
    <cellStyle name="8_Anafim_עסקאות שאושרו וטרם בוצעו  _1_פירוט אגח תשואה מעל 10% _15" xfId="12580"/>
    <cellStyle name="8_Anafim_עסקאות שאושרו וטרם בוצעו  _1_פירוט אגח תשואה מעל 10% _פירוט אגח תשואה מעל 10% " xfId="7158"/>
    <cellStyle name="8_Anafim_עסקאות שאושרו וטרם בוצעו  _1_פירוט אגח תשואה מעל 10% _פירוט אגח תשואה מעל 10% _15" xfId="12582"/>
    <cellStyle name="8_Anafim_עסקאות שאושרו וטרם בוצעו  _15" xfId="12560"/>
    <cellStyle name="8_Anafim_עסקאות שאושרו וטרם בוצעו  _4.4." xfId="7159"/>
    <cellStyle name="8_Anafim_עסקאות שאושרו וטרם בוצעו  _4.4. 2" xfId="7160"/>
    <cellStyle name="8_Anafim_עסקאות שאושרו וטרם בוצעו  _4.4. 2_15" xfId="12584"/>
    <cellStyle name="8_Anafim_עסקאות שאושרו וטרם בוצעו  _4.4. 2_דיווחים נוספים" xfId="7161"/>
    <cellStyle name="8_Anafim_עסקאות שאושרו וטרם בוצעו  _4.4. 2_דיווחים נוספים_1" xfId="7162"/>
    <cellStyle name="8_Anafim_עסקאות שאושרו וטרם בוצעו  _4.4. 2_דיווחים נוספים_1_15" xfId="12586"/>
    <cellStyle name="8_Anafim_עסקאות שאושרו וטרם בוצעו  _4.4. 2_דיווחים נוספים_1_פירוט אגח תשואה מעל 10% " xfId="7163"/>
    <cellStyle name="8_Anafim_עסקאות שאושרו וטרם בוצעו  _4.4. 2_דיווחים נוספים_1_פירוט אגח תשואה מעל 10% _15" xfId="12587"/>
    <cellStyle name="8_Anafim_עסקאות שאושרו וטרם בוצעו  _4.4. 2_דיווחים נוספים_15" xfId="12585"/>
    <cellStyle name="8_Anafim_עסקאות שאושרו וטרם בוצעו  _4.4. 2_דיווחים נוספים_פירוט אגח תשואה מעל 10% " xfId="7164"/>
    <cellStyle name="8_Anafim_עסקאות שאושרו וטרם בוצעו  _4.4. 2_דיווחים נוספים_פירוט אגח תשואה מעל 10% _15" xfId="12588"/>
    <cellStyle name="8_Anafim_עסקאות שאושרו וטרם בוצעו  _4.4. 2_פירוט אגח תשואה מעל 10% " xfId="7165"/>
    <cellStyle name="8_Anafim_עסקאות שאושרו וטרם בוצעו  _4.4. 2_פירוט אגח תשואה מעל 10% _1" xfId="7166"/>
    <cellStyle name="8_Anafim_עסקאות שאושרו וטרם בוצעו  _4.4. 2_פירוט אגח תשואה מעל 10% _1_15" xfId="12590"/>
    <cellStyle name="8_Anafim_עסקאות שאושרו וטרם בוצעו  _4.4. 2_פירוט אגח תשואה מעל 10% _15" xfId="12589"/>
    <cellStyle name="8_Anafim_עסקאות שאושרו וטרם בוצעו  _4.4. 2_פירוט אגח תשואה מעל 10% _פירוט אגח תשואה מעל 10% " xfId="7167"/>
    <cellStyle name="8_Anafim_עסקאות שאושרו וטרם בוצעו  _4.4. 2_פירוט אגח תשואה מעל 10% _פירוט אגח תשואה מעל 10% _15" xfId="12591"/>
    <cellStyle name="8_Anafim_עסקאות שאושרו וטרם בוצעו  _4.4._15" xfId="12583"/>
    <cellStyle name="8_Anafim_עסקאות שאושרו וטרם בוצעו  _4.4._דיווחים נוספים" xfId="7168"/>
    <cellStyle name="8_Anafim_עסקאות שאושרו וטרם בוצעו  _4.4._דיווחים נוספים_15" xfId="12592"/>
    <cellStyle name="8_Anafim_עסקאות שאושרו וטרם בוצעו  _4.4._דיווחים נוספים_פירוט אגח תשואה מעל 10% " xfId="7169"/>
    <cellStyle name="8_Anafim_עסקאות שאושרו וטרם בוצעו  _4.4._דיווחים נוספים_פירוט אגח תשואה מעל 10% _15" xfId="12593"/>
    <cellStyle name="8_Anafim_עסקאות שאושרו וטרם בוצעו  _4.4._פירוט אגח תשואה מעל 10% " xfId="7170"/>
    <cellStyle name="8_Anafim_עסקאות שאושרו וטרם בוצעו  _4.4._פירוט אגח תשואה מעל 10% _1" xfId="7171"/>
    <cellStyle name="8_Anafim_עסקאות שאושרו וטרם בוצעו  _4.4._פירוט אגח תשואה מעל 10% _1_15" xfId="12595"/>
    <cellStyle name="8_Anafim_עסקאות שאושרו וטרם בוצעו  _4.4._פירוט אגח תשואה מעל 10% _15" xfId="12594"/>
    <cellStyle name="8_Anafim_עסקאות שאושרו וטרם בוצעו  _4.4._פירוט אגח תשואה מעל 10% _פירוט אגח תשואה מעל 10% " xfId="7172"/>
    <cellStyle name="8_Anafim_עסקאות שאושרו וטרם בוצעו  _4.4._פירוט אגח תשואה מעל 10% _פירוט אגח תשואה מעל 10% _15" xfId="12596"/>
    <cellStyle name="8_Anafim_עסקאות שאושרו וטרם בוצעו  _דיווחים נוספים" xfId="7173"/>
    <cellStyle name="8_Anafim_עסקאות שאושרו וטרם בוצעו  _דיווחים נוספים_1" xfId="7174"/>
    <cellStyle name="8_Anafim_עסקאות שאושרו וטרם בוצעו  _דיווחים נוספים_1_15" xfId="12598"/>
    <cellStyle name="8_Anafim_עסקאות שאושרו וטרם בוצעו  _דיווחים נוספים_1_פירוט אגח תשואה מעל 10% " xfId="7175"/>
    <cellStyle name="8_Anafim_עסקאות שאושרו וטרם בוצעו  _דיווחים נוספים_1_פירוט אגח תשואה מעל 10% _15" xfId="12599"/>
    <cellStyle name="8_Anafim_עסקאות שאושרו וטרם בוצעו  _דיווחים נוספים_15" xfId="12597"/>
    <cellStyle name="8_Anafim_עסקאות שאושרו וטרם בוצעו  _דיווחים נוספים_פירוט אגח תשואה מעל 10% " xfId="7176"/>
    <cellStyle name="8_Anafim_עסקאות שאושרו וטרם בוצעו  _דיווחים נוספים_פירוט אגח תשואה מעל 10% _15" xfId="12600"/>
    <cellStyle name="8_Anafim_עסקאות שאושרו וטרם בוצעו  _פירוט אגח תשואה מעל 10% " xfId="7177"/>
    <cellStyle name="8_Anafim_עסקאות שאושרו וטרם בוצעו  _פירוט אגח תשואה מעל 10% _1" xfId="7178"/>
    <cellStyle name="8_Anafim_עסקאות שאושרו וטרם בוצעו  _פירוט אגח תשואה מעל 10% _1_15" xfId="12602"/>
    <cellStyle name="8_Anafim_עסקאות שאושרו וטרם בוצעו  _פירוט אגח תשואה מעל 10% _15" xfId="12601"/>
    <cellStyle name="8_Anafim_עסקאות שאושרו וטרם בוצעו  _פירוט אגח תשואה מעל 10% _פירוט אגח תשואה מעל 10% " xfId="7179"/>
    <cellStyle name="8_Anafim_עסקאות שאושרו וטרם בוצעו  _פירוט אגח תשואה מעל 10% _פירוט אגח תשואה מעל 10% _15" xfId="12603"/>
    <cellStyle name="8_Anafim_פירוט אגח תשואה מעל 10% " xfId="7180"/>
    <cellStyle name="8_Anafim_פירוט אגח תשואה מעל 10%  2" xfId="7181"/>
    <cellStyle name="8_Anafim_פירוט אגח תשואה מעל 10%  2_15" xfId="12605"/>
    <cellStyle name="8_Anafim_פירוט אגח תשואה מעל 10%  2_דיווחים נוספים" xfId="7182"/>
    <cellStyle name="8_Anafim_פירוט אגח תשואה מעל 10%  2_דיווחים נוספים_1" xfId="7183"/>
    <cellStyle name="8_Anafim_פירוט אגח תשואה מעל 10%  2_דיווחים נוספים_1_15" xfId="12607"/>
    <cellStyle name="8_Anafim_פירוט אגח תשואה מעל 10%  2_דיווחים נוספים_1_פירוט אגח תשואה מעל 10% " xfId="7184"/>
    <cellStyle name="8_Anafim_פירוט אגח תשואה מעל 10%  2_דיווחים נוספים_1_פירוט אגח תשואה מעל 10% _15" xfId="12608"/>
    <cellStyle name="8_Anafim_פירוט אגח תשואה מעל 10%  2_דיווחים נוספים_15" xfId="12606"/>
    <cellStyle name="8_Anafim_פירוט אגח תשואה מעל 10%  2_דיווחים נוספים_פירוט אגח תשואה מעל 10% " xfId="7185"/>
    <cellStyle name="8_Anafim_פירוט אגח תשואה מעל 10%  2_דיווחים נוספים_פירוט אגח תשואה מעל 10% _15" xfId="12609"/>
    <cellStyle name="8_Anafim_פירוט אגח תשואה מעל 10%  2_פירוט אגח תשואה מעל 10% " xfId="7186"/>
    <cellStyle name="8_Anafim_פירוט אגח תשואה מעל 10%  2_פירוט אגח תשואה מעל 10% _1" xfId="7187"/>
    <cellStyle name="8_Anafim_פירוט אגח תשואה מעל 10%  2_פירוט אגח תשואה מעל 10% _1_15" xfId="12611"/>
    <cellStyle name="8_Anafim_פירוט אגח תשואה מעל 10%  2_פירוט אגח תשואה מעל 10% _15" xfId="12610"/>
    <cellStyle name="8_Anafim_פירוט אגח תשואה מעל 10%  2_פירוט אגח תשואה מעל 10% _פירוט אגח תשואה מעל 10% " xfId="7188"/>
    <cellStyle name="8_Anafim_פירוט אגח תשואה מעל 10%  2_פירוט אגח תשואה מעל 10% _פירוט אגח תשואה מעל 10% _15" xfId="12612"/>
    <cellStyle name="8_Anafim_פירוט אגח תשואה מעל 10% _1" xfId="7189"/>
    <cellStyle name="8_Anafim_פירוט אגח תשואה מעל 10% _1_15" xfId="12613"/>
    <cellStyle name="8_Anafim_פירוט אגח תשואה מעל 10% _1_פירוט אגח תשואה מעל 10% " xfId="7190"/>
    <cellStyle name="8_Anafim_פירוט אגח תשואה מעל 10% _1_פירוט אגח תשואה מעל 10% _15" xfId="12614"/>
    <cellStyle name="8_Anafim_פירוט אגח תשואה מעל 10% _15" xfId="12604"/>
    <cellStyle name="8_Anafim_פירוט אגח תשואה מעל 10% _2" xfId="7191"/>
    <cellStyle name="8_Anafim_פירוט אגח תשואה מעל 10% _2_15" xfId="12615"/>
    <cellStyle name="8_Anafim_פירוט אגח תשואה מעל 10% _4.4." xfId="7192"/>
    <cellStyle name="8_Anafim_פירוט אגח תשואה מעל 10% _4.4. 2" xfId="7193"/>
    <cellStyle name="8_Anafim_פירוט אגח תשואה מעל 10% _4.4. 2_15" xfId="12617"/>
    <cellStyle name="8_Anafim_פירוט אגח תשואה מעל 10% _4.4. 2_דיווחים נוספים" xfId="7194"/>
    <cellStyle name="8_Anafim_פירוט אגח תשואה מעל 10% _4.4. 2_דיווחים נוספים_1" xfId="7195"/>
    <cellStyle name="8_Anafim_פירוט אגח תשואה מעל 10% _4.4. 2_דיווחים נוספים_1_15" xfId="12619"/>
    <cellStyle name="8_Anafim_פירוט אגח תשואה מעל 10% _4.4. 2_דיווחים נוספים_1_פירוט אגח תשואה מעל 10% " xfId="7196"/>
    <cellStyle name="8_Anafim_פירוט אגח תשואה מעל 10% _4.4. 2_דיווחים נוספים_1_פירוט אגח תשואה מעל 10% _15" xfId="12620"/>
    <cellStyle name="8_Anafim_פירוט אגח תשואה מעל 10% _4.4. 2_דיווחים נוספים_15" xfId="12618"/>
    <cellStyle name="8_Anafim_פירוט אגח תשואה מעל 10% _4.4. 2_דיווחים נוספים_פירוט אגח תשואה מעל 10% " xfId="7197"/>
    <cellStyle name="8_Anafim_פירוט אגח תשואה מעל 10% _4.4. 2_דיווחים נוספים_פירוט אגח תשואה מעל 10% _15" xfId="12621"/>
    <cellStyle name="8_Anafim_פירוט אגח תשואה מעל 10% _4.4. 2_פירוט אגח תשואה מעל 10% " xfId="7198"/>
    <cellStyle name="8_Anafim_פירוט אגח תשואה מעל 10% _4.4. 2_פירוט אגח תשואה מעל 10% _1" xfId="7199"/>
    <cellStyle name="8_Anafim_פירוט אגח תשואה מעל 10% _4.4. 2_פירוט אגח תשואה מעל 10% _1_15" xfId="12623"/>
    <cellStyle name="8_Anafim_פירוט אגח תשואה מעל 10% _4.4. 2_פירוט אגח תשואה מעל 10% _15" xfId="12622"/>
    <cellStyle name="8_Anafim_פירוט אגח תשואה מעל 10% _4.4. 2_פירוט אגח תשואה מעל 10% _פירוט אגח תשואה מעל 10% " xfId="7200"/>
    <cellStyle name="8_Anafim_פירוט אגח תשואה מעל 10% _4.4. 2_פירוט אגח תשואה מעל 10% _פירוט אגח תשואה מעל 10% _15" xfId="12624"/>
    <cellStyle name="8_Anafim_פירוט אגח תשואה מעל 10% _4.4._15" xfId="12616"/>
    <cellStyle name="8_Anafim_פירוט אגח תשואה מעל 10% _4.4._דיווחים נוספים" xfId="7201"/>
    <cellStyle name="8_Anafim_פירוט אגח תשואה מעל 10% _4.4._דיווחים נוספים_15" xfId="12625"/>
    <cellStyle name="8_Anafim_פירוט אגח תשואה מעל 10% _4.4._דיווחים נוספים_פירוט אגח תשואה מעל 10% " xfId="7202"/>
    <cellStyle name="8_Anafim_פירוט אגח תשואה מעל 10% _4.4._דיווחים נוספים_פירוט אגח תשואה מעל 10% _15" xfId="12626"/>
    <cellStyle name="8_Anafim_פירוט אגח תשואה מעל 10% _4.4._פירוט אגח תשואה מעל 10% " xfId="7203"/>
    <cellStyle name="8_Anafim_פירוט אגח תשואה מעל 10% _4.4._פירוט אגח תשואה מעל 10% _1" xfId="7204"/>
    <cellStyle name="8_Anafim_פירוט אגח תשואה מעל 10% _4.4._פירוט אגח תשואה מעל 10% _1_15" xfId="12628"/>
    <cellStyle name="8_Anafim_פירוט אגח תשואה מעל 10% _4.4._פירוט אגח תשואה מעל 10% _15" xfId="12627"/>
    <cellStyle name="8_Anafim_פירוט אגח תשואה מעל 10% _4.4._פירוט אגח תשואה מעל 10% _פירוט אגח תשואה מעל 10% " xfId="7205"/>
    <cellStyle name="8_Anafim_פירוט אגח תשואה מעל 10% _4.4._פירוט אגח תשואה מעל 10% _פירוט אגח תשואה מעל 10% _15" xfId="12629"/>
    <cellStyle name="8_Anafim_פירוט אגח תשואה מעל 10% _דיווחים נוספים" xfId="7206"/>
    <cellStyle name="8_Anafim_פירוט אגח תשואה מעל 10% _דיווחים נוספים_1" xfId="7207"/>
    <cellStyle name="8_Anafim_פירוט אגח תשואה מעל 10% _דיווחים נוספים_1_15" xfId="12631"/>
    <cellStyle name="8_Anafim_פירוט אגח תשואה מעל 10% _דיווחים נוספים_1_פירוט אגח תשואה מעל 10% " xfId="7208"/>
    <cellStyle name="8_Anafim_פירוט אגח תשואה מעל 10% _דיווחים נוספים_1_פירוט אגח תשואה מעל 10% _15" xfId="12632"/>
    <cellStyle name="8_Anafim_פירוט אגח תשואה מעל 10% _דיווחים נוספים_15" xfId="12630"/>
    <cellStyle name="8_Anafim_פירוט אגח תשואה מעל 10% _דיווחים נוספים_פירוט אגח תשואה מעל 10% " xfId="7209"/>
    <cellStyle name="8_Anafim_פירוט אגח תשואה מעל 10% _דיווחים נוספים_פירוט אגח תשואה מעל 10% _15" xfId="12633"/>
    <cellStyle name="8_Anafim_פירוט אגח תשואה מעל 10% _פירוט אגח תשואה מעל 10% " xfId="7210"/>
    <cellStyle name="8_Anafim_פירוט אגח תשואה מעל 10% _פירוט אגח תשואה מעל 10% _1" xfId="7211"/>
    <cellStyle name="8_Anafim_פירוט אגח תשואה מעל 10% _פירוט אגח תשואה מעל 10% _1_15" xfId="12635"/>
    <cellStyle name="8_Anafim_פירוט אגח תשואה מעל 10% _פירוט אגח תשואה מעל 10% _15" xfId="12634"/>
    <cellStyle name="8_Anafim_פירוט אגח תשואה מעל 10% _פירוט אגח תשואה מעל 10% _פירוט אגח תשואה מעל 10% " xfId="7212"/>
    <cellStyle name="8_Anafim_פירוט אגח תשואה מעל 10% _פירוט אגח תשואה מעל 10% _פירוט אגח תשואה מעל 10% _15" xfId="12636"/>
    <cellStyle name="8_אחזקות בעלי ענין -DATA - ערכים" xfId="14723"/>
    <cellStyle name="8_דיווחים נוספים" xfId="7213"/>
    <cellStyle name="8_דיווחים נוספים 2" xfId="7214"/>
    <cellStyle name="8_דיווחים נוספים 2_15" xfId="12638"/>
    <cellStyle name="8_דיווחים נוספים 2_דיווחים נוספים" xfId="7215"/>
    <cellStyle name="8_דיווחים נוספים 2_דיווחים נוספים_1" xfId="7216"/>
    <cellStyle name="8_דיווחים נוספים 2_דיווחים נוספים_1_15" xfId="12640"/>
    <cellStyle name="8_דיווחים נוספים 2_דיווחים נוספים_1_פירוט אגח תשואה מעל 10% " xfId="7217"/>
    <cellStyle name="8_דיווחים נוספים 2_דיווחים נוספים_1_פירוט אגח תשואה מעל 10% _15" xfId="12641"/>
    <cellStyle name="8_דיווחים נוספים 2_דיווחים נוספים_15" xfId="12639"/>
    <cellStyle name="8_דיווחים נוספים 2_דיווחים נוספים_פירוט אגח תשואה מעל 10% " xfId="7218"/>
    <cellStyle name="8_דיווחים נוספים 2_דיווחים נוספים_פירוט אגח תשואה מעל 10% _15" xfId="12642"/>
    <cellStyle name="8_דיווחים נוספים 2_פירוט אגח תשואה מעל 10% " xfId="7219"/>
    <cellStyle name="8_דיווחים נוספים 2_פירוט אגח תשואה מעל 10% _1" xfId="7220"/>
    <cellStyle name="8_דיווחים נוספים 2_פירוט אגח תשואה מעל 10% _1_15" xfId="12644"/>
    <cellStyle name="8_דיווחים נוספים 2_פירוט אגח תשואה מעל 10% _15" xfId="12643"/>
    <cellStyle name="8_דיווחים נוספים 2_פירוט אגח תשואה מעל 10% _פירוט אגח תשואה מעל 10% " xfId="7221"/>
    <cellStyle name="8_דיווחים נוספים 2_פירוט אגח תשואה מעל 10% _פירוט אגח תשואה מעל 10% _15" xfId="12645"/>
    <cellStyle name="8_דיווחים נוספים_1" xfId="7222"/>
    <cellStyle name="8_דיווחים נוספים_1 2" xfId="7223"/>
    <cellStyle name="8_דיווחים נוספים_1 2_15" xfId="12647"/>
    <cellStyle name="8_דיווחים נוספים_1 2_דיווחים נוספים" xfId="7224"/>
    <cellStyle name="8_דיווחים נוספים_1 2_דיווחים נוספים_1" xfId="7225"/>
    <cellStyle name="8_דיווחים נוספים_1 2_דיווחים נוספים_1_15" xfId="12649"/>
    <cellStyle name="8_דיווחים נוספים_1 2_דיווחים נוספים_1_פירוט אגח תשואה מעל 10% " xfId="7226"/>
    <cellStyle name="8_דיווחים נוספים_1 2_דיווחים נוספים_1_פירוט אגח תשואה מעל 10% _15" xfId="12650"/>
    <cellStyle name="8_דיווחים נוספים_1 2_דיווחים נוספים_15" xfId="12648"/>
    <cellStyle name="8_דיווחים נוספים_1 2_דיווחים נוספים_פירוט אגח תשואה מעל 10% " xfId="7227"/>
    <cellStyle name="8_דיווחים נוספים_1 2_דיווחים נוספים_פירוט אגח תשואה מעל 10% _15" xfId="12651"/>
    <cellStyle name="8_דיווחים נוספים_1 2_פירוט אגח תשואה מעל 10% " xfId="7228"/>
    <cellStyle name="8_דיווחים נוספים_1 2_פירוט אגח תשואה מעל 10% _1" xfId="7229"/>
    <cellStyle name="8_דיווחים נוספים_1 2_פירוט אגח תשואה מעל 10% _1_15" xfId="12653"/>
    <cellStyle name="8_דיווחים נוספים_1 2_פירוט אגח תשואה מעל 10% _15" xfId="12652"/>
    <cellStyle name="8_דיווחים נוספים_1 2_פירוט אגח תשואה מעל 10% _פירוט אגח תשואה מעל 10% " xfId="7230"/>
    <cellStyle name="8_דיווחים נוספים_1 2_פירוט אגח תשואה מעל 10% _פירוט אגח תשואה מעל 10% _15" xfId="12654"/>
    <cellStyle name="8_דיווחים נוספים_1_15" xfId="12646"/>
    <cellStyle name="8_דיווחים נוספים_1_4.4." xfId="7231"/>
    <cellStyle name="8_דיווחים נוספים_1_4.4. 2" xfId="7232"/>
    <cellStyle name="8_דיווחים נוספים_1_4.4. 2_15" xfId="12656"/>
    <cellStyle name="8_דיווחים נוספים_1_4.4. 2_דיווחים נוספים" xfId="7233"/>
    <cellStyle name="8_דיווחים נוספים_1_4.4. 2_דיווחים נוספים_1" xfId="7234"/>
    <cellStyle name="8_דיווחים נוספים_1_4.4. 2_דיווחים נוספים_1_15" xfId="12658"/>
    <cellStyle name="8_דיווחים נוספים_1_4.4. 2_דיווחים נוספים_1_פירוט אגח תשואה מעל 10% " xfId="7235"/>
    <cellStyle name="8_דיווחים נוספים_1_4.4. 2_דיווחים נוספים_1_פירוט אגח תשואה מעל 10% _15" xfId="12659"/>
    <cellStyle name="8_דיווחים נוספים_1_4.4. 2_דיווחים נוספים_15" xfId="12657"/>
    <cellStyle name="8_דיווחים נוספים_1_4.4. 2_דיווחים נוספים_פירוט אגח תשואה מעל 10% " xfId="7236"/>
    <cellStyle name="8_דיווחים נוספים_1_4.4. 2_דיווחים נוספים_פירוט אגח תשואה מעל 10% _15" xfId="12660"/>
    <cellStyle name="8_דיווחים נוספים_1_4.4. 2_פירוט אגח תשואה מעל 10% " xfId="7237"/>
    <cellStyle name="8_דיווחים נוספים_1_4.4. 2_פירוט אגח תשואה מעל 10% _1" xfId="7238"/>
    <cellStyle name="8_דיווחים נוספים_1_4.4. 2_פירוט אגח תשואה מעל 10% _1_15" xfId="12662"/>
    <cellStyle name="8_דיווחים נוספים_1_4.4. 2_פירוט אגח תשואה מעל 10% _15" xfId="12661"/>
    <cellStyle name="8_דיווחים נוספים_1_4.4. 2_פירוט אגח תשואה מעל 10% _פירוט אגח תשואה מעל 10% " xfId="7239"/>
    <cellStyle name="8_דיווחים נוספים_1_4.4. 2_פירוט אגח תשואה מעל 10% _פירוט אגח תשואה מעל 10% _15" xfId="12663"/>
    <cellStyle name="8_דיווחים נוספים_1_4.4._15" xfId="12655"/>
    <cellStyle name="8_דיווחים נוספים_1_4.4._דיווחים נוספים" xfId="7240"/>
    <cellStyle name="8_דיווחים נוספים_1_4.4._דיווחים נוספים_15" xfId="12664"/>
    <cellStyle name="8_דיווחים נוספים_1_4.4._דיווחים נוספים_פירוט אגח תשואה מעל 10% " xfId="7241"/>
    <cellStyle name="8_דיווחים נוספים_1_4.4._דיווחים נוספים_פירוט אגח תשואה מעל 10% _15" xfId="12665"/>
    <cellStyle name="8_דיווחים נוספים_1_4.4._פירוט אגח תשואה מעל 10% " xfId="7242"/>
    <cellStyle name="8_דיווחים נוספים_1_4.4._פירוט אגח תשואה מעל 10% _1" xfId="7243"/>
    <cellStyle name="8_דיווחים נוספים_1_4.4._פירוט אגח תשואה מעל 10% _1_15" xfId="12667"/>
    <cellStyle name="8_דיווחים נוספים_1_4.4._פירוט אגח תשואה מעל 10% _15" xfId="12666"/>
    <cellStyle name="8_דיווחים נוספים_1_4.4._פירוט אגח תשואה מעל 10% _פירוט אגח תשואה מעל 10% " xfId="7244"/>
    <cellStyle name="8_דיווחים נוספים_1_4.4._פירוט אגח תשואה מעל 10% _פירוט אגח תשואה מעל 10% _15" xfId="12668"/>
    <cellStyle name="8_דיווחים נוספים_1_דיווחים נוספים" xfId="7245"/>
    <cellStyle name="8_דיווחים נוספים_1_דיווחים נוספים 2" xfId="7246"/>
    <cellStyle name="8_דיווחים נוספים_1_דיווחים נוספים 2_15" xfId="12670"/>
    <cellStyle name="8_דיווחים נוספים_1_דיווחים נוספים 2_דיווחים נוספים" xfId="7247"/>
    <cellStyle name="8_דיווחים נוספים_1_דיווחים נוספים 2_דיווחים נוספים_1" xfId="7248"/>
    <cellStyle name="8_דיווחים נוספים_1_דיווחים נוספים 2_דיווחים נוספים_1_15" xfId="12672"/>
    <cellStyle name="8_דיווחים נוספים_1_דיווחים נוספים 2_דיווחים נוספים_1_פירוט אגח תשואה מעל 10% " xfId="7249"/>
    <cellStyle name="8_דיווחים נוספים_1_דיווחים נוספים 2_דיווחים נוספים_1_פירוט אגח תשואה מעל 10% _15" xfId="12673"/>
    <cellStyle name="8_דיווחים נוספים_1_דיווחים נוספים 2_דיווחים נוספים_15" xfId="12671"/>
    <cellStyle name="8_דיווחים נוספים_1_דיווחים נוספים 2_דיווחים נוספים_פירוט אגח תשואה מעל 10% " xfId="7250"/>
    <cellStyle name="8_דיווחים נוספים_1_דיווחים נוספים 2_דיווחים נוספים_פירוט אגח תשואה מעל 10% _15" xfId="12674"/>
    <cellStyle name="8_דיווחים נוספים_1_דיווחים נוספים 2_פירוט אגח תשואה מעל 10% " xfId="7251"/>
    <cellStyle name="8_דיווחים נוספים_1_דיווחים נוספים 2_פירוט אגח תשואה מעל 10% _1" xfId="7252"/>
    <cellStyle name="8_דיווחים נוספים_1_דיווחים נוספים 2_פירוט אגח תשואה מעל 10% _1_15" xfId="12676"/>
    <cellStyle name="8_דיווחים נוספים_1_דיווחים נוספים 2_פירוט אגח תשואה מעל 10% _15" xfId="12675"/>
    <cellStyle name="8_דיווחים נוספים_1_דיווחים נוספים 2_פירוט אגח תשואה מעל 10% _פירוט אגח תשואה מעל 10% " xfId="7253"/>
    <cellStyle name="8_דיווחים נוספים_1_דיווחים נוספים 2_פירוט אגח תשואה מעל 10% _פירוט אגח תשואה מעל 10% _15" xfId="12677"/>
    <cellStyle name="8_דיווחים נוספים_1_דיווחים נוספים_1" xfId="7254"/>
    <cellStyle name="8_דיווחים נוספים_1_דיווחים נוספים_1_15" xfId="12678"/>
    <cellStyle name="8_דיווחים נוספים_1_דיווחים נוספים_1_פירוט אגח תשואה מעל 10% " xfId="7255"/>
    <cellStyle name="8_דיווחים נוספים_1_דיווחים נוספים_1_פירוט אגח תשואה מעל 10% _15" xfId="12679"/>
    <cellStyle name="8_דיווחים נוספים_1_דיווחים נוספים_15" xfId="12669"/>
    <cellStyle name="8_דיווחים נוספים_1_דיווחים נוספים_4.4." xfId="7256"/>
    <cellStyle name="8_דיווחים נוספים_1_דיווחים נוספים_4.4. 2" xfId="7257"/>
    <cellStyle name="8_דיווחים נוספים_1_דיווחים נוספים_4.4. 2_15" xfId="12681"/>
    <cellStyle name="8_דיווחים נוספים_1_דיווחים נוספים_4.4. 2_דיווחים נוספים" xfId="7258"/>
    <cellStyle name="8_דיווחים נוספים_1_דיווחים נוספים_4.4. 2_דיווחים נוספים_1" xfId="7259"/>
    <cellStyle name="8_דיווחים נוספים_1_דיווחים נוספים_4.4. 2_דיווחים נוספים_1_15" xfId="12683"/>
    <cellStyle name="8_דיווחים נוספים_1_דיווחים נוספים_4.4. 2_דיווחים נוספים_1_פירוט אגח תשואה מעל 10% " xfId="7260"/>
    <cellStyle name="8_דיווחים נוספים_1_דיווחים נוספים_4.4. 2_דיווחים נוספים_1_פירוט אגח תשואה מעל 10% _15" xfId="12684"/>
    <cellStyle name="8_דיווחים נוספים_1_דיווחים נוספים_4.4. 2_דיווחים נוספים_15" xfId="12682"/>
    <cellStyle name="8_דיווחים נוספים_1_דיווחים נוספים_4.4. 2_דיווחים נוספים_פירוט אגח תשואה מעל 10% " xfId="7261"/>
    <cellStyle name="8_דיווחים נוספים_1_דיווחים נוספים_4.4. 2_דיווחים נוספים_פירוט אגח תשואה מעל 10% _15" xfId="12685"/>
    <cellStyle name="8_דיווחים נוספים_1_דיווחים נוספים_4.4. 2_פירוט אגח תשואה מעל 10% " xfId="7262"/>
    <cellStyle name="8_דיווחים נוספים_1_דיווחים נוספים_4.4. 2_פירוט אגח תשואה מעל 10% _1" xfId="7263"/>
    <cellStyle name="8_דיווחים נוספים_1_דיווחים נוספים_4.4. 2_פירוט אגח תשואה מעל 10% _1_15" xfId="12687"/>
    <cellStyle name="8_דיווחים נוספים_1_דיווחים נוספים_4.4. 2_פירוט אגח תשואה מעל 10% _15" xfId="12686"/>
    <cellStyle name="8_דיווחים נוספים_1_דיווחים נוספים_4.4. 2_פירוט אגח תשואה מעל 10% _פירוט אגח תשואה מעל 10% " xfId="7264"/>
    <cellStyle name="8_דיווחים נוספים_1_דיווחים נוספים_4.4. 2_פירוט אגח תשואה מעל 10% _פירוט אגח תשואה מעל 10% _15" xfId="12688"/>
    <cellStyle name="8_דיווחים נוספים_1_דיווחים נוספים_4.4._15" xfId="12680"/>
    <cellStyle name="8_דיווחים נוספים_1_דיווחים נוספים_4.4._דיווחים נוספים" xfId="7265"/>
    <cellStyle name="8_דיווחים נוספים_1_דיווחים נוספים_4.4._דיווחים נוספים_15" xfId="12689"/>
    <cellStyle name="8_דיווחים נוספים_1_דיווחים נוספים_4.4._דיווחים נוספים_פירוט אגח תשואה מעל 10% " xfId="7266"/>
    <cellStyle name="8_דיווחים נוספים_1_דיווחים נוספים_4.4._דיווחים נוספים_פירוט אגח תשואה מעל 10% _15" xfId="12690"/>
    <cellStyle name="8_דיווחים נוספים_1_דיווחים נוספים_4.4._פירוט אגח תשואה מעל 10% " xfId="7267"/>
    <cellStyle name="8_דיווחים נוספים_1_דיווחים נוספים_4.4._פירוט אגח תשואה מעל 10% _1" xfId="7268"/>
    <cellStyle name="8_דיווחים נוספים_1_דיווחים נוספים_4.4._פירוט אגח תשואה מעל 10% _1_15" xfId="12692"/>
    <cellStyle name="8_דיווחים נוספים_1_דיווחים נוספים_4.4._פירוט אגח תשואה מעל 10% _15" xfId="12691"/>
    <cellStyle name="8_דיווחים נוספים_1_דיווחים נוספים_4.4._פירוט אגח תשואה מעל 10% _פירוט אגח תשואה מעל 10% " xfId="7269"/>
    <cellStyle name="8_דיווחים נוספים_1_דיווחים נוספים_4.4._פירוט אגח תשואה מעל 10% _פירוט אגח תשואה מעל 10% _15" xfId="12693"/>
    <cellStyle name="8_דיווחים נוספים_1_דיווחים נוספים_דיווחים נוספים" xfId="7270"/>
    <cellStyle name="8_דיווחים נוספים_1_דיווחים נוספים_דיווחים נוספים_15" xfId="12694"/>
    <cellStyle name="8_דיווחים נוספים_1_דיווחים נוספים_דיווחים נוספים_פירוט אגח תשואה מעל 10% " xfId="7271"/>
    <cellStyle name="8_דיווחים נוספים_1_דיווחים נוספים_דיווחים נוספים_פירוט אגח תשואה מעל 10% _15" xfId="12695"/>
    <cellStyle name="8_דיווחים נוספים_1_דיווחים נוספים_פירוט אגח תשואה מעל 10% " xfId="7272"/>
    <cellStyle name="8_דיווחים נוספים_1_דיווחים נוספים_פירוט אגח תשואה מעל 10% _1" xfId="7273"/>
    <cellStyle name="8_דיווחים נוספים_1_דיווחים נוספים_פירוט אגח תשואה מעל 10% _1_15" xfId="12697"/>
    <cellStyle name="8_דיווחים נוספים_1_דיווחים נוספים_פירוט אגח תשואה מעל 10% _15" xfId="12696"/>
    <cellStyle name="8_דיווחים נוספים_1_דיווחים נוספים_פירוט אגח תשואה מעל 10% _פירוט אגח תשואה מעל 10% " xfId="7274"/>
    <cellStyle name="8_דיווחים נוספים_1_דיווחים נוספים_פירוט אגח תשואה מעל 10% _פירוט אגח תשואה מעל 10% _15" xfId="12698"/>
    <cellStyle name="8_דיווחים נוספים_1_פירוט אגח תשואה מעל 10% " xfId="7275"/>
    <cellStyle name="8_דיווחים נוספים_1_פירוט אגח תשואה מעל 10% _1" xfId="7276"/>
    <cellStyle name="8_דיווחים נוספים_1_פירוט אגח תשואה מעל 10% _1_15" xfId="12700"/>
    <cellStyle name="8_דיווחים נוספים_1_פירוט אגח תשואה מעל 10% _15" xfId="12699"/>
    <cellStyle name="8_דיווחים נוספים_1_פירוט אגח תשואה מעל 10% _פירוט אגח תשואה מעל 10% " xfId="7277"/>
    <cellStyle name="8_דיווחים נוספים_1_פירוט אגח תשואה מעל 10% _פירוט אגח תשואה מעל 10% _15" xfId="12701"/>
    <cellStyle name="8_דיווחים נוספים_15" xfId="12637"/>
    <cellStyle name="8_דיווחים נוספים_2" xfId="7278"/>
    <cellStyle name="8_דיווחים נוספים_2 2" xfId="7279"/>
    <cellStyle name="8_דיווחים נוספים_2 2_15" xfId="12703"/>
    <cellStyle name="8_דיווחים נוספים_2 2_דיווחים נוספים" xfId="7280"/>
    <cellStyle name="8_דיווחים נוספים_2 2_דיווחים נוספים_1" xfId="7281"/>
    <cellStyle name="8_דיווחים נוספים_2 2_דיווחים נוספים_1_15" xfId="12705"/>
    <cellStyle name="8_דיווחים נוספים_2 2_דיווחים נוספים_1_פירוט אגח תשואה מעל 10% " xfId="7282"/>
    <cellStyle name="8_דיווחים נוספים_2 2_דיווחים נוספים_1_פירוט אגח תשואה מעל 10% _15" xfId="12706"/>
    <cellStyle name="8_דיווחים נוספים_2 2_דיווחים נוספים_15" xfId="12704"/>
    <cellStyle name="8_דיווחים נוספים_2 2_דיווחים נוספים_פירוט אגח תשואה מעל 10% " xfId="7283"/>
    <cellStyle name="8_דיווחים נוספים_2 2_דיווחים נוספים_פירוט אגח תשואה מעל 10% _15" xfId="12707"/>
    <cellStyle name="8_דיווחים נוספים_2 2_פירוט אגח תשואה מעל 10% " xfId="7284"/>
    <cellStyle name="8_דיווחים נוספים_2 2_פירוט אגח תשואה מעל 10% _1" xfId="7285"/>
    <cellStyle name="8_דיווחים נוספים_2 2_פירוט אגח תשואה מעל 10% _1_15" xfId="12709"/>
    <cellStyle name="8_דיווחים נוספים_2 2_פירוט אגח תשואה מעל 10% _15" xfId="12708"/>
    <cellStyle name="8_דיווחים נוספים_2 2_פירוט אגח תשואה מעל 10% _פירוט אגח תשואה מעל 10% " xfId="7286"/>
    <cellStyle name="8_דיווחים נוספים_2 2_פירוט אגח תשואה מעל 10% _פירוט אגח תשואה מעל 10% _15" xfId="12710"/>
    <cellStyle name="8_דיווחים נוספים_2_15" xfId="12702"/>
    <cellStyle name="8_דיווחים נוספים_2_4.4." xfId="7287"/>
    <cellStyle name="8_דיווחים נוספים_2_4.4. 2" xfId="7288"/>
    <cellStyle name="8_דיווחים נוספים_2_4.4. 2_15" xfId="12712"/>
    <cellStyle name="8_דיווחים נוספים_2_4.4. 2_דיווחים נוספים" xfId="7289"/>
    <cellStyle name="8_דיווחים נוספים_2_4.4. 2_דיווחים נוספים_1" xfId="7290"/>
    <cellStyle name="8_דיווחים נוספים_2_4.4. 2_דיווחים נוספים_1_15" xfId="12714"/>
    <cellStyle name="8_דיווחים נוספים_2_4.4. 2_דיווחים נוספים_1_פירוט אגח תשואה מעל 10% " xfId="7291"/>
    <cellStyle name="8_דיווחים נוספים_2_4.4. 2_דיווחים נוספים_1_פירוט אגח תשואה מעל 10% _15" xfId="12715"/>
    <cellStyle name="8_דיווחים נוספים_2_4.4. 2_דיווחים נוספים_15" xfId="12713"/>
    <cellStyle name="8_דיווחים נוספים_2_4.4. 2_דיווחים נוספים_פירוט אגח תשואה מעל 10% " xfId="7292"/>
    <cellStyle name="8_דיווחים נוספים_2_4.4. 2_דיווחים נוספים_פירוט אגח תשואה מעל 10% _15" xfId="12716"/>
    <cellStyle name="8_דיווחים נוספים_2_4.4. 2_פירוט אגח תשואה מעל 10% " xfId="7293"/>
    <cellStyle name="8_דיווחים נוספים_2_4.4. 2_פירוט אגח תשואה מעל 10% _1" xfId="7294"/>
    <cellStyle name="8_דיווחים נוספים_2_4.4. 2_פירוט אגח תשואה מעל 10% _1_15" xfId="12718"/>
    <cellStyle name="8_דיווחים נוספים_2_4.4. 2_פירוט אגח תשואה מעל 10% _15" xfId="12717"/>
    <cellStyle name="8_דיווחים נוספים_2_4.4. 2_פירוט אגח תשואה מעל 10% _פירוט אגח תשואה מעל 10% " xfId="7295"/>
    <cellStyle name="8_דיווחים נוספים_2_4.4. 2_פירוט אגח תשואה מעל 10% _פירוט אגח תשואה מעל 10% _15" xfId="12719"/>
    <cellStyle name="8_דיווחים נוספים_2_4.4._15" xfId="12711"/>
    <cellStyle name="8_דיווחים נוספים_2_4.4._דיווחים נוספים" xfId="7296"/>
    <cellStyle name="8_דיווחים נוספים_2_4.4._דיווחים נוספים_15" xfId="12720"/>
    <cellStyle name="8_דיווחים נוספים_2_4.4._דיווחים נוספים_פירוט אגח תשואה מעל 10% " xfId="7297"/>
    <cellStyle name="8_דיווחים נוספים_2_4.4._דיווחים נוספים_פירוט אגח תשואה מעל 10% _15" xfId="12721"/>
    <cellStyle name="8_דיווחים נוספים_2_4.4._פירוט אגח תשואה מעל 10% " xfId="7298"/>
    <cellStyle name="8_דיווחים נוספים_2_4.4._פירוט אגח תשואה מעל 10% _1" xfId="7299"/>
    <cellStyle name="8_דיווחים נוספים_2_4.4._פירוט אגח תשואה מעל 10% _1_15" xfId="12723"/>
    <cellStyle name="8_דיווחים נוספים_2_4.4._פירוט אגח תשואה מעל 10% _15" xfId="12722"/>
    <cellStyle name="8_דיווחים נוספים_2_4.4._פירוט אגח תשואה מעל 10% _פירוט אגח תשואה מעל 10% " xfId="7300"/>
    <cellStyle name="8_דיווחים נוספים_2_4.4._פירוט אגח תשואה מעל 10% _פירוט אגח תשואה מעל 10% _15" xfId="12724"/>
    <cellStyle name="8_דיווחים נוספים_2_דיווחים נוספים" xfId="7301"/>
    <cellStyle name="8_דיווחים נוספים_2_דיווחים נוספים_15" xfId="12725"/>
    <cellStyle name="8_דיווחים נוספים_2_דיווחים נוספים_פירוט אגח תשואה מעל 10% " xfId="7302"/>
    <cellStyle name="8_דיווחים נוספים_2_דיווחים נוספים_פירוט אגח תשואה מעל 10% _15" xfId="12726"/>
    <cellStyle name="8_דיווחים נוספים_2_פירוט אגח תשואה מעל 10% " xfId="7303"/>
    <cellStyle name="8_דיווחים נוספים_2_פירוט אגח תשואה מעל 10% _1" xfId="7304"/>
    <cellStyle name="8_דיווחים נוספים_2_פירוט אגח תשואה מעל 10% _1_15" xfId="12728"/>
    <cellStyle name="8_דיווחים נוספים_2_פירוט אגח תשואה מעל 10% _15" xfId="12727"/>
    <cellStyle name="8_דיווחים נוספים_2_פירוט אגח תשואה מעל 10% _פירוט אגח תשואה מעל 10% " xfId="7305"/>
    <cellStyle name="8_דיווחים נוספים_2_פירוט אגח תשואה מעל 10% _פירוט אגח תשואה מעל 10% _15" xfId="12729"/>
    <cellStyle name="8_דיווחים נוספים_3" xfId="7306"/>
    <cellStyle name="8_דיווחים נוספים_3_15" xfId="12730"/>
    <cellStyle name="8_דיווחים נוספים_3_פירוט אגח תשואה מעל 10% " xfId="7307"/>
    <cellStyle name="8_דיווחים נוספים_3_פירוט אגח תשואה מעל 10% _15" xfId="12731"/>
    <cellStyle name="8_דיווחים נוספים_4.4." xfId="7308"/>
    <cellStyle name="8_דיווחים נוספים_4.4. 2" xfId="7309"/>
    <cellStyle name="8_דיווחים נוספים_4.4. 2_15" xfId="12733"/>
    <cellStyle name="8_דיווחים נוספים_4.4. 2_דיווחים נוספים" xfId="7310"/>
    <cellStyle name="8_דיווחים נוספים_4.4. 2_דיווחים נוספים_1" xfId="7311"/>
    <cellStyle name="8_דיווחים נוספים_4.4. 2_דיווחים נוספים_1_15" xfId="12735"/>
    <cellStyle name="8_דיווחים נוספים_4.4. 2_דיווחים נוספים_1_פירוט אגח תשואה מעל 10% " xfId="7312"/>
    <cellStyle name="8_דיווחים נוספים_4.4. 2_דיווחים נוספים_1_פירוט אגח תשואה מעל 10% _15" xfId="12736"/>
    <cellStyle name="8_דיווחים נוספים_4.4. 2_דיווחים נוספים_15" xfId="12734"/>
    <cellStyle name="8_דיווחים נוספים_4.4. 2_דיווחים נוספים_פירוט אגח תשואה מעל 10% " xfId="7313"/>
    <cellStyle name="8_דיווחים נוספים_4.4. 2_דיווחים נוספים_פירוט אגח תשואה מעל 10% _15" xfId="12737"/>
    <cellStyle name="8_דיווחים נוספים_4.4. 2_פירוט אגח תשואה מעל 10% " xfId="7314"/>
    <cellStyle name="8_דיווחים נוספים_4.4. 2_פירוט אגח תשואה מעל 10% _1" xfId="7315"/>
    <cellStyle name="8_דיווחים נוספים_4.4. 2_פירוט אגח תשואה מעל 10% _1_15" xfId="12739"/>
    <cellStyle name="8_דיווחים נוספים_4.4. 2_פירוט אגח תשואה מעל 10% _15" xfId="12738"/>
    <cellStyle name="8_דיווחים נוספים_4.4. 2_פירוט אגח תשואה מעל 10% _פירוט אגח תשואה מעל 10% " xfId="7316"/>
    <cellStyle name="8_דיווחים נוספים_4.4. 2_פירוט אגח תשואה מעל 10% _פירוט אגח תשואה מעל 10% _15" xfId="12740"/>
    <cellStyle name="8_דיווחים נוספים_4.4._15" xfId="12732"/>
    <cellStyle name="8_דיווחים נוספים_4.4._דיווחים נוספים" xfId="7317"/>
    <cellStyle name="8_דיווחים נוספים_4.4._דיווחים נוספים_15" xfId="12741"/>
    <cellStyle name="8_דיווחים נוספים_4.4._דיווחים נוספים_פירוט אגח תשואה מעל 10% " xfId="7318"/>
    <cellStyle name="8_דיווחים נוספים_4.4._דיווחים נוספים_פירוט אגח תשואה מעל 10% _15" xfId="12742"/>
    <cellStyle name="8_דיווחים נוספים_4.4._פירוט אגח תשואה מעל 10% " xfId="7319"/>
    <cellStyle name="8_דיווחים נוספים_4.4._פירוט אגח תשואה מעל 10% _1" xfId="7320"/>
    <cellStyle name="8_דיווחים נוספים_4.4._פירוט אגח תשואה מעל 10% _1_15" xfId="12744"/>
    <cellStyle name="8_דיווחים נוספים_4.4._פירוט אגח תשואה מעל 10% _15" xfId="12743"/>
    <cellStyle name="8_דיווחים נוספים_4.4._פירוט אגח תשואה מעל 10% _פירוט אגח תשואה מעל 10% " xfId="7321"/>
    <cellStyle name="8_דיווחים נוספים_4.4._פירוט אגח תשואה מעל 10% _פירוט אגח תשואה מעל 10% _15" xfId="12745"/>
    <cellStyle name="8_דיווחים נוספים_דיווחים נוספים" xfId="7322"/>
    <cellStyle name="8_דיווחים נוספים_דיווחים נוספים 2" xfId="7323"/>
    <cellStyle name="8_דיווחים נוספים_דיווחים נוספים 2_15" xfId="12747"/>
    <cellStyle name="8_דיווחים נוספים_דיווחים נוספים 2_דיווחים נוספים" xfId="7324"/>
    <cellStyle name="8_דיווחים נוספים_דיווחים נוספים 2_דיווחים נוספים_1" xfId="7325"/>
    <cellStyle name="8_דיווחים נוספים_דיווחים נוספים 2_דיווחים נוספים_1_15" xfId="12749"/>
    <cellStyle name="8_דיווחים נוספים_דיווחים נוספים 2_דיווחים נוספים_1_פירוט אגח תשואה מעל 10% " xfId="7326"/>
    <cellStyle name="8_דיווחים נוספים_דיווחים נוספים 2_דיווחים נוספים_1_פירוט אגח תשואה מעל 10% _15" xfId="12750"/>
    <cellStyle name="8_דיווחים נוספים_דיווחים נוספים 2_דיווחים נוספים_15" xfId="12748"/>
    <cellStyle name="8_דיווחים נוספים_דיווחים נוספים 2_דיווחים נוספים_פירוט אגח תשואה מעל 10% " xfId="7327"/>
    <cellStyle name="8_דיווחים נוספים_דיווחים נוספים 2_דיווחים נוספים_פירוט אגח תשואה מעל 10% _15" xfId="12751"/>
    <cellStyle name="8_דיווחים נוספים_דיווחים נוספים 2_פירוט אגח תשואה מעל 10% " xfId="7328"/>
    <cellStyle name="8_דיווחים נוספים_דיווחים נוספים 2_פירוט אגח תשואה מעל 10% _1" xfId="7329"/>
    <cellStyle name="8_דיווחים נוספים_דיווחים נוספים 2_פירוט אגח תשואה מעל 10% _1_15" xfId="12753"/>
    <cellStyle name="8_דיווחים נוספים_דיווחים נוספים 2_פירוט אגח תשואה מעל 10% _15" xfId="12752"/>
    <cellStyle name="8_דיווחים נוספים_דיווחים נוספים 2_פירוט אגח תשואה מעל 10% _פירוט אגח תשואה מעל 10% " xfId="7330"/>
    <cellStyle name="8_דיווחים נוספים_דיווחים נוספים 2_פירוט אגח תשואה מעל 10% _פירוט אגח תשואה מעל 10% _15" xfId="12754"/>
    <cellStyle name="8_דיווחים נוספים_דיווחים נוספים_1" xfId="7331"/>
    <cellStyle name="8_דיווחים נוספים_דיווחים נוספים_1_15" xfId="12755"/>
    <cellStyle name="8_דיווחים נוספים_דיווחים נוספים_1_פירוט אגח תשואה מעל 10% " xfId="7332"/>
    <cellStyle name="8_דיווחים נוספים_דיווחים נוספים_1_פירוט אגח תשואה מעל 10% _15" xfId="12756"/>
    <cellStyle name="8_דיווחים נוספים_דיווחים נוספים_15" xfId="12746"/>
    <cellStyle name="8_דיווחים נוספים_דיווחים נוספים_4.4." xfId="7333"/>
    <cellStyle name="8_דיווחים נוספים_דיווחים נוספים_4.4. 2" xfId="7334"/>
    <cellStyle name="8_דיווחים נוספים_דיווחים נוספים_4.4. 2_15" xfId="12758"/>
    <cellStyle name="8_דיווחים נוספים_דיווחים נוספים_4.4. 2_דיווחים נוספים" xfId="7335"/>
    <cellStyle name="8_דיווחים נוספים_דיווחים נוספים_4.4. 2_דיווחים נוספים_1" xfId="7336"/>
    <cellStyle name="8_דיווחים נוספים_דיווחים נוספים_4.4. 2_דיווחים נוספים_1_15" xfId="12760"/>
    <cellStyle name="8_דיווחים נוספים_דיווחים נוספים_4.4. 2_דיווחים נוספים_1_פירוט אגח תשואה מעל 10% " xfId="7337"/>
    <cellStyle name="8_דיווחים נוספים_דיווחים נוספים_4.4. 2_דיווחים נוספים_1_פירוט אגח תשואה מעל 10% _15" xfId="12761"/>
    <cellStyle name="8_דיווחים נוספים_דיווחים נוספים_4.4. 2_דיווחים נוספים_15" xfId="12759"/>
    <cellStyle name="8_דיווחים נוספים_דיווחים נוספים_4.4. 2_דיווחים נוספים_פירוט אגח תשואה מעל 10% " xfId="7338"/>
    <cellStyle name="8_דיווחים נוספים_דיווחים נוספים_4.4. 2_דיווחים נוספים_פירוט אגח תשואה מעל 10% _15" xfId="12762"/>
    <cellStyle name="8_דיווחים נוספים_דיווחים נוספים_4.4. 2_פירוט אגח תשואה מעל 10% " xfId="7339"/>
    <cellStyle name="8_דיווחים נוספים_דיווחים נוספים_4.4. 2_פירוט אגח תשואה מעל 10% _1" xfId="7340"/>
    <cellStyle name="8_דיווחים נוספים_דיווחים נוספים_4.4. 2_פירוט אגח תשואה מעל 10% _1_15" xfId="12764"/>
    <cellStyle name="8_דיווחים נוספים_דיווחים נוספים_4.4. 2_פירוט אגח תשואה מעל 10% _15" xfId="12763"/>
    <cellStyle name="8_דיווחים נוספים_דיווחים נוספים_4.4. 2_פירוט אגח תשואה מעל 10% _פירוט אגח תשואה מעל 10% " xfId="7341"/>
    <cellStyle name="8_דיווחים נוספים_דיווחים נוספים_4.4. 2_פירוט אגח תשואה מעל 10% _פירוט אגח תשואה מעל 10% _15" xfId="12765"/>
    <cellStyle name="8_דיווחים נוספים_דיווחים נוספים_4.4._15" xfId="12757"/>
    <cellStyle name="8_דיווחים נוספים_דיווחים נוספים_4.4._דיווחים נוספים" xfId="7342"/>
    <cellStyle name="8_דיווחים נוספים_דיווחים נוספים_4.4._דיווחים נוספים_15" xfId="12766"/>
    <cellStyle name="8_דיווחים נוספים_דיווחים נוספים_4.4._דיווחים נוספים_פירוט אגח תשואה מעל 10% " xfId="7343"/>
    <cellStyle name="8_דיווחים נוספים_דיווחים נוספים_4.4._דיווחים נוספים_פירוט אגח תשואה מעל 10% _15" xfId="12767"/>
    <cellStyle name="8_דיווחים נוספים_דיווחים נוספים_4.4._פירוט אגח תשואה מעל 10% " xfId="7344"/>
    <cellStyle name="8_דיווחים נוספים_דיווחים נוספים_4.4._פירוט אגח תשואה מעל 10% _1" xfId="7345"/>
    <cellStyle name="8_דיווחים נוספים_דיווחים נוספים_4.4._פירוט אגח תשואה מעל 10% _1_15" xfId="12769"/>
    <cellStyle name="8_דיווחים נוספים_דיווחים נוספים_4.4._פירוט אגח תשואה מעל 10% _15" xfId="12768"/>
    <cellStyle name="8_דיווחים נוספים_דיווחים נוספים_4.4._פירוט אגח תשואה מעל 10% _פירוט אגח תשואה מעל 10% " xfId="7346"/>
    <cellStyle name="8_דיווחים נוספים_דיווחים נוספים_4.4._פירוט אגח תשואה מעל 10% _פירוט אגח תשואה מעל 10% _15" xfId="12770"/>
    <cellStyle name="8_דיווחים נוספים_דיווחים נוספים_דיווחים נוספים" xfId="7347"/>
    <cellStyle name="8_דיווחים נוספים_דיווחים נוספים_דיווחים נוספים_15" xfId="12771"/>
    <cellStyle name="8_דיווחים נוספים_דיווחים נוספים_דיווחים נוספים_פירוט אגח תשואה מעל 10% " xfId="7348"/>
    <cellStyle name="8_דיווחים נוספים_דיווחים נוספים_דיווחים נוספים_פירוט אגח תשואה מעל 10% _15" xfId="12772"/>
    <cellStyle name="8_דיווחים נוספים_דיווחים נוספים_פירוט אגח תשואה מעל 10% " xfId="7349"/>
    <cellStyle name="8_דיווחים נוספים_דיווחים נוספים_פירוט אגח תשואה מעל 10% _1" xfId="7350"/>
    <cellStyle name="8_דיווחים נוספים_דיווחים נוספים_פירוט אגח תשואה מעל 10% _1_15" xfId="12774"/>
    <cellStyle name="8_דיווחים נוספים_דיווחים נוספים_פירוט אגח תשואה מעל 10% _15" xfId="12773"/>
    <cellStyle name="8_דיווחים נוספים_דיווחים נוספים_פירוט אגח תשואה מעל 10% _פירוט אגח תשואה מעל 10% " xfId="7351"/>
    <cellStyle name="8_דיווחים נוספים_דיווחים נוספים_פירוט אגח תשואה מעל 10% _פירוט אגח תשואה מעל 10% _15" xfId="12775"/>
    <cellStyle name="8_דיווחים נוספים_פירוט אגח תשואה מעל 10% " xfId="7352"/>
    <cellStyle name="8_דיווחים נוספים_פירוט אגח תשואה מעל 10% _1" xfId="7353"/>
    <cellStyle name="8_דיווחים נוספים_פירוט אגח תשואה מעל 10% _1_15" xfId="12777"/>
    <cellStyle name="8_דיווחים נוספים_פירוט אגח תשואה מעל 10% _15" xfId="12776"/>
    <cellStyle name="8_דיווחים נוספים_פירוט אגח תשואה מעל 10% _פירוט אגח תשואה מעל 10% " xfId="7354"/>
    <cellStyle name="8_דיווחים נוספים_פירוט אגח תשואה מעל 10% _פירוט אגח תשואה מעל 10% _15" xfId="12778"/>
    <cellStyle name="8_הערות" xfId="7355"/>
    <cellStyle name="8_הערות 2" xfId="7356"/>
    <cellStyle name="8_הערות 2_15" xfId="12780"/>
    <cellStyle name="8_הערות 2_דיווחים נוספים" xfId="7357"/>
    <cellStyle name="8_הערות 2_דיווחים נוספים_1" xfId="7358"/>
    <cellStyle name="8_הערות 2_דיווחים נוספים_1_15" xfId="12782"/>
    <cellStyle name="8_הערות 2_דיווחים נוספים_1_פירוט אגח תשואה מעל 10% " xfId="7359"/>
    <cellStyle name="8_הערות 2_דיווחים נוספים_1_פירוט אגח תשואה מעל 10% _15" xfId="12783"/>
    <cellStyle name="8_הערות 2_דיווחים נוספים_15" xfId="12781"/>
    <cellStyle name="8_הערות 2_דיווחים נוספים_פירוט אגח תשואה מעל 10% " xfId="7360"/>
    <cellStyle name="8_הערות 2_דיווחים נוספים_פירוט אגח תשואה מעל 10% _15" xfId="12784"/>
    <cellStyle name="8_הערות 2_פירוט אגח תשואה מעל 10% " xfId="7361"/>
    <cellStyle name="8_הערות 2_פירוט אגח תשואה מעל 10% _1" xfId="7362"/>
    <cellStyle name="8_הערות 2_פירוט אגח תשואה מעל 10% _1_15" xfId="12786"/>
    <cellStyle name="8_הערות 2_פירוט אגח תשואה מעל 10% _15" xfId="12785"/>
    <cellStyle name="8_הערות 2_פירוט אגח תשואה מעל 10% _פירוט אגח תשואה מעל 10% " xfId="7363"/>
    <cellStyle name="8_הערות 2_פירוט אגח תשואה מעל 10% _פירוט אגח תשואה מעל 10% _15" xfId="12787"/>
    <cellStyle name="8_הערות_15" xfId="12779"/>
    <cellStyle name="8_הערות_4.4." xfId="7364"/>
    <cellStyle name="8_הערות_4.4. 2" xfId="7365"/>
    <cellStyle name="8_הערות_4.4. 2_15" xfId="12789"/>
    <cellStyle name="8_הערות_4.4. 2_דיווחים נוספים" xfId="7366"/>
    <cellStyle name="8_הערות_4.4. 2_דיווחים נוספים_1" xfId="7367"/>
    <cellStyle name="8_הערות_4.4. 2_דיווחים נוספים_1_15" xfId="12791"/>
    <cellStyle name="8_הערות_4.4. 2_דיווחים נוספים_1_פירוט אגח תשואה מעל 10% " xfId="7368"/>
    <cellStyle name="8_הערות_4.4. 2_דיווחים נוספים_1_פירוט אגח תשואה מעל 10% _15" xfId="12792"/>
    <cellStyle name="8_הערות_4.4. 2_דיווחים נוספים_15" xfId="12790"/>
    <cellStyle name="8_הערות_4.4. 2_דיווחים נוספים_פירוט אגח תשואה מעל 10% " xfId="7369"/>
    <cellStyle name="8_הערות_4.4. 2_דיווחים נוספים_פירוט אגח תשואה מעל 10% _15" xfId="12793"/>
    <cellStyle name="8_הערות_4.4. 2_פירוט אגח תשואה מעל 10% " xfId="7370"/>
    <cellStyle name="8_הערות_4.4. 2_פירוט אגח תשואה מעל 10% _1" xfId="7371"/>
    <cellStyle name="8_הערות_4.4. 2_פירוט אגח תשואה מעל 10% _1_15" xfId="12795"/>
    <cellStyle name="8_הערות_4.4. 2_פירוט אגח תשואה מעל 10% _15" xfId="12794"/>
    <cellStyle name="8_הערות_4.4. 2_פירוט אגח תשואה מעל 10% _פירוט אגח תשואה מעל 10% " xfId="7372"/>
    <cellStyle name="8_הערות_4.4. 2_פירוט אגח תשואה מעל 10% _פירוט אגח תשואה מעל 10% _15" xfId="12796"/>
    <cellStyle name="8_הערות_4.4._15" xfId="12788"/>
    <cellStyle name="8_הערות_4.4._דיווחים נוספים" xfId="7373"/>
    <cellStyle name="8_הערות_4.4._דיווחים נוספים_15" xfId="12797"/>
    <cellStyle name="8_הערות_4.4._דיווחים נוספים_פירוט אגח תשואה מעל 10% " xfId="7374"/>
    <cellStyle name="8_הערות_4.4._דיווחים נוספים_פירוט אגח תשואה מעל 10% _15" xfId="12798"/>
    <cellStyle name="8_הערות_4.4._פירוט אגח תשואה מעל 10% " xfId="7375"/>
    <cellStyle name="8_הערות_4.4._פירוט אגח תשואה מעל 10% _1" xfId="7376"/>
    <cellStyle name="8_הערות_4.4._פירוט אגח תשואה מעל 10% _1_15" xfId="12800"/>
    <cellStyle name="8_הערות_4.4._פירוט אגח תשואה מעל 10% _15" xfId="12799"/>
    <cellStyle name="8_הערות_4.4._פירוט אגח תשואה מעל 10% _פירוט אגח תשואה מעל 10% " xfId="7377"/>
    <cellStyle name="8_הערות_4.4._פירוט אגח תשואה מעל 10% _פירוט אגח תשואה מעל 10% _15" xfId="12801"/>
    <cellStyle name="8_הערות_דיווחים נוספים" xfId="7378"/>
    <cellStyle name="8_הערות_דיווחים נוספים_1" xfId="7379"/>
    <cellStyle name="8_הערות_דיווחים נוספים_1_15" xfId="12803"/>
    <cellStyle name="8_הערות_דיווחים נוספים_1_פירוט אגח תשואה מעל 10% " xfId="7380"/>
    <cellStyle name="8_הערות_דיווחים נוספים_1_פירוט אגח תשואה מעל 10% _15" xfId="12804"/>
    <cellStyle name="8_הערות_דיווחים נוספים_15" xfId="12802"/>
    <cellStyle name="8_הערות_דיווחים נוספים_פירוט אגח תשואה מעל 10% " xfId="7381"/>
    <cellStyle name="8_הערות_דיווחים נוספים_פירוט אגח תשואה מעל 10% _15" xfId="12805"/>
    <cellStyle name="8_הערות_פירוט אגח תשואה מעל 10% " xfId="7382"/>
    <cellStyle name="8_הערות_פירוט אגח תשואה מעל 10% _1" xfId="7383"/>
    <cellStyle name="8_הערות_פירוט אגח תשואה מעל 10% _1_15" xfId="12807"/>
    <cellStyle name="8_הערות_פירוט אגח תשואה מעל 10% _15" xfId="12806"/>
    <cellStyle name="8_הערות_פירוט אגח תשואה מעל 10% _פירוט אגח תשואה מעל 10% " xfId="7384"/>
    <cellStyle name="8_הערות_פירוט אגח תשואה מעל 10% _פירוט אגח תשואה מעל 10% _15" xfId="12808"/>
    <cellStyle name="8_יתרת מסגרות אשראי לניצול " xfId="7385"/>
    <cellStyle name="8_יתרת מסגרות אשראי לניצול  2" xfId="7386"/>
    <cellStyle name="8_יתרת מסגרות אשראי לניצול  2_15" xfId="12810"/>
    <cellStyle name="8_יתרת מסגרות אשראי לניצול  2_דיווחים נוספים" xfId="7387"/>
    <cellStyle name="8_יתרת מסגרות אשראי לניצול  2_דיווחים נוספים_1" xfId="7388"/>
    <cellStyle name="8_יתרת מסגרות אשראי לניצול  2_דיווחים נוספים_1_15" xfId="12812"/>
    <cellStyle name="8_יתרת מסגרות אשראי לניצול  2_דיווחים נוספים_1_פירוט אגח תשואה מעל 10% " xfId="7389"/>
    <cellStyle name="8_יתרת מסגרות אשראי לניצול  2_דיווחים נוספים_1_פירוט אגח תשואה מעל 10% _15" xfId="12813"/>
    <cellStyle name="8_יתרת מסגרות אשראי לניצול  2_דיווחים נוספים_15" xfId="12811"/>
    <cellStyle name="8_יתרת מסגרות אשראי לניצול  2_דיווחים נוספים_פירוט אגח תשואה מעל 10% " xfId="7390"/>
    <cellStyle name="8_יתרת מסגרות אשראי לניצול  2_דיווחים נוספים_פירוט אגח תשואה מעל 10% _15" xfId="12814"/>
    <cellStyle name="8_יתרת מסגרות אשראי לניצול  2_פירוט אגח תשואה מעל 10% " xfId="7391"/>
    <cellStyle name="8_יתרת מסגרות אשראי לניצול  2_פירוט אגח תשואה מעל 10% _1" xfId="7392"/>
    <cellStyle name="8_יתרת מסגרות אשראי לניצול  2_פירוט אגח תשואה מעל 10% _1_15" xfId="12816"/>
    <cellStyle name="8_יתרת מסגרות אשראי לניצול  2_פירוט אגח תשואה מעל 10% _15" xfId="12815"/>
    <cellStyle name="8_יתרת מסגרות אשראי לניצול  2_פירוט אגח תשואה מעל 10% _פירוט אגח תשואה מעל 10% " xfId="7393"/>
    <cellStyle name="8_יתרת מסגרות אשראי לניצול  2_פירוט אגח תשואה מעל 10% _פירוט אגח תשואה מעל 10% _15" xfId="12817"/>
    <cellStyle name="8_יתרת מסגרות אשראי לניצול _15" xfId="12809"/>
    <cellStyle name="8_יתרת מסגרות אשראי לניצול _4.4." xfId="7394"/>
    <cellStyle name="8_יתרת מסגרות אשראי לניצול _4.4. 2" xfId="7395"/>
    <cellStyle name="8_יתרת מסגרות אשראי לניצול _4.4. 2_15" xfId="12819"/>
    <cellStyle name="8_יתרת מסגרות אשראי לניצול _4.4. 2_דיווחים נוספים" xfId="7396"/>
    <cellStyle name="8_יתרת מסגרות אשראי לניצול _4.4. 2_דיווחים נוספים_1" xfId="7397"/>
    <cellStyle name="8_יתרת מסגרות אשראי לניצול _4.4. 2_דיווחים נוספים_1_15" xfId="12821"/>
    <cellStyle name="8_יתרת מסגרות אשראי לניצול _4.4. 2_דיווחים נוספים_1_פירוט אגח תשואה מעל 10% " xfId="7398"/>
    <cellStyle name="8_יתרת מסגרות אשראי לניצול _4.4. 2_דיווחים נוספים_1_פירוט אגח תשואה מעל 10% _15" xfId="12822"/>
    <cellStyle name="8_יתרת מסגרות אשראי לניצול _4.4. 2_דיווחים נוספים_15" xfId="12820"/>
    <cellStyle name="8_יתרת מסגרות אשראי לניצול _4.4. 2_דיווחים נוספים_פירוט אגח תשואה מעל 10% " xfId="7399"/>
    <cellStyle name="8_יתרת מסגרות אשראי לניצול _4.4. 2_דיווחים נוספים_פירוט אגח תשואה מעל 10% _15" xfId="12823"/>
    <cellStyle name="8_יתרת מסגרות אשראי לניצול _4.4. 2_פירוט אגח תשואה מעל 10% " xfId="7400"/>
    <cellStyle name="8_יתרת מסגרות אשראי לניצול _4.4. 2_פירוט אגח תשואה מעל 10% _1" xfId="7401"/>
    <cellStyle name="8_יתרת מסגרות אשראי לניצול _4.4. 2_פירוט אגח תשואה מעל 10% _1_15" xfId="12825"/>
    <cellStyle name="8_יתרת מסגרות אשראי לניצול _4.4. 2_פירוט אגח תשואה מעל 10% _15" xfId="12824"/>
    <cellStyle name="8_יתרת מסגרות אשראי לניצול _4.4. 2_פירוט אגח תשואה מעל 10% _פירוט אגח תשואה מעל 10% " xfId="7402"/>
    <cellStyle name="8_יתרת מסגרות אשראי לניצול _4.4. 2_פירוט אגח תשואה מעל 10% _פירוט אגח תשואה מעל 10% _15" xfId="12826"/>
    <cellStyle name="8_יתרת מסגרות אשראי לניצול _4.4._15" xfId="12818"/>
    <cellStyle name="8_יתרת מסגרות אשראי לניצול _4.4._דיווחים נוספים" xfId="7403"/>
    <cellStyle name="8_יתרת מסגרות אשראי לניצול _4.4._דיווחים נוספים_15" xfId="12827"/>
    <cellStyle name="8_יתרת מסגרות אשראי לניצול _4.4._דיווחים נוספים_פירוט אגח תשואה מעל 10% " xfId="7404"/>
    <cellStyle name="8_יתרת מסגרות אשראי לניצול _4.4._דיווחים נוספים_פירוט אגח תשואה מעל 10% _15" xfId="12828"/>
    <cellStyle name="8_יתרת מסגרות אשראי לניצול _4.4._פירוט אגח תשואה מעל 10% " xfId="7405"/>
    <cellStyle name="8_יתרת מסגרות אשראי לניצול _4.4._פירוט אגח תשואה מעל 10% _1" xfId="7406"/>
    <cellStyle name="8_יתרת מסגרות אשראי לניצול _4.4._פירוט אגח תשואה מעל 10% _1_15" xfId="12830"/>
    <cellStyle name="8_יתרת מסגרות אשראי לניצול _4.4._פירוט אגח תשואה מעל 10% _15" xfId="12829"/>
    <cellStyle name="8_יתרת מסגרות אשראי לניצול _4.4._פירוט אגח תשואה מעל 10% _פירוט אגח תשואה מעל 10% " xfId="7407"/>
    <cellStyle name="8_יתרת מסגרות אשראי לניצול _4.4._פירוט אגח תשואה מעל 10% _פירוט אגח תשואה מעל 10% _15" xfId="12831"/>
    <cellStyle name="8_יתרת מסגרות אשראי לניצול _דיווחים נוספים" xfId="7408"/>
    <cellStyle name="8_יתרת מסגרות אשראי לניצול _דיווחים נוספים_1" xfId="7409"/>
    <cellStyle name="8_יתרת מסגרות אשראי לניצול _דיווחים נוספים_1_15" xfId="12833"/>
    <cellStyle name="8_יתרת מסגרות אשראי לניצול _דיווחים נוספים_1_פירוט אגח תשואה מעל 10% " xfId="7410"/>
    <cellStyle name="8_יתרת מסגרות אשראי לניצול _דיווחים נוספים_1_פירוט אגח תשואה מעל 10% _15" xfId="12834"/>
    <cellStyle name="8_יתרת מסגרות אשראי לניצול _דיווחים נוספים_15" xfId="12832"/>
    <cellStyle name="8_יתרת מסגרות אשראי לניצול _דיווחים נוספים_פירוט אגח תשואה מעל 10% " xfId="7411"/>
    <cellStyle name="8_יתרת מסגרות אשראי לניצול _דיווחים נוספים_פירוט אגח תשואה מעל 10% _15" xfId="12835"/>
    <cellStyle name="8_יתרת מסגרות אשראי לניצול _פירוט אגח תשואה מעל 10% " xfId="7412"/>
    <cellStyle name="8_יתרת מסגרות אשראי לניצול _פירוט אגח תשואה מעל 10% _1" xfId="7413"/>
    <cellStyle name="8_יתרת מסגרות אשראי לניצול _פירוט אגח תשואה מעל 10% _1_15" xfId="12837"/>
    <cellStyle name="8_יתרת מסגרות אשראי לניצול _פירוט אגח תשואה מעל 10% _15" xfId="12836"/>
    <cellStyle name="8_יתרת מסגרות אשראי לניצול _פירוט אגח תשואה מעל 10% _פירוט אגח תשואה מעל 10% " xfId="7414"/>
    <cellStyle name="8_יתרת מסגרות אשראי לניצול _פירוט אגח תשואה מעל 10% _פירוט אגח תשואה מעל 10% _15" xfId="12838"/>
    <cellStyle name="8_משקל בתא100" xfId="7415"/>
    <cellStyle name="8_משקל בתא100 2" xfId="7416"/>
    <cellStyle name="8_משקל בתא100 2 2" xfId="7417"/>
    <cellStyle name="8_משקל בתא100 2 2_15" xfId="12841"/>
    <cellStyle name="8_משקל בתא100 2 2_דיווחים נוספים" xfId="7418"/>
    <cellStyle name="8_משקל בתא100 2 2_דיווחים נוספים_1" xfId="7419"/>
    <cellStyle name="8_משקל בתא100 2 2_דיווחים נוספים_1_15" xfId="12843"/>
    <cellStyle name="8_משקל בתא100 2 2_דיווחים נוספים_1_פירוט אגח תשואה מעל 10% " xfId="7420"/>
    <cellStyle name="8_משקל בתא100 2 2_דיווחים נוספים_1_פירוט אגח תשואה מעל 10% _15" xfId="12844"/>
    <cellStyle name="8_משקל בתא100 2 2_דיווחים נוספים_15" xfId="12842"/>
    <cellStyle name="8_משקל בתא100 2 2_דיווחים נוספים_פירוט אגח תשואה מעל 10% " xfId="7421"/>
    <cellStyle name="8_משקל בתא100 2 2_דיווחים נוספים_פירוט אגח תשואה מעל 10% _15" xfId="12845"/>
    <cellStyle name="8_משקל בתא100 2 2_פירוט אגח תשואה מעל 10% " xfId="7422"/>
    <cellStyle name="8_משקל בתא100 2 2_פירוט אגח תשואה מעל 10% _1" xfId="7423"/>
    <cellStyle name="8_משקל בתא100 2 2_פירוט אגח תשואה מעל 10% _1_15" xfId="12847"/>
    <cellStyle name="8_משקל בתא100 2 2_פירוט אגח תשואה מעל 10% _15" xfId="12846"/>
    <cellStyle name="8_משקל בתא100 2 2_פירוט אגח תשואה מעל 10% _פירוט אגח תשואה מעל 10% " xfId="7424"/>
    <cellStyle name="8_משקל בתא100 2 2_פירוט אגח תשואה מעל 10% _פירוט אגח תשואה מעל 10% _15" xfId="12848"/>
    <cellStyle name="8_משקל בתא100 2_15" xfId="12840"/>
    <cellStyle name="8_משקל בתא100 2_4.4." xfId="7425"/>
    <cellStyle name="8_משקל בתא100 2_4.4. 2" xfId="7426"/>
    <cellStyle name="8_משקל בתא100 2_4.4. 2_15" xfId="12850"/>
    <cellStyle name="8_משקל בתא100 2_4.4. 2_דיווחים נוספים" xfId="7427"/>
    <cellStyle name="8_משקל בתא100 2_4.4. 2_דיווחים נוספים_1" xfId="7428"/>
    <cellStyle name="8_משקל בתא100 2_4.4. 2_דיווחים נוספים_1_15" xfId="12852"/>
    <cellStyle name="8_משקל בתא100 2_4.4. 2_דיווחים נוספים_1_פירוט אגח תשואה מעל 10% " xfId="7429"/>
    <cellStyle name="8_משקל בתא100 2_4.4. 2_דיווחים נוספים_1_פירוט אגח תשואה מעל 10% _15" xfId="12853"/>
    <cellStyle name="8_משקל בתא100 2_4.4. 2_דיווחים נוספים_15" xfId="12851"/>
    <cellStyle name="8_משקל בתא100 2_4.4. 2_דיווחים נוספים_פירוט אגח תשואה מעל 10% " xfId="7430"/>
    <cellStyle name="8_משקל בתא100 2_4.4. 2_דיווחים נוספים_פירוט אגח תשואה מעל 10% _15" xfId="12854"/>
    <cellStyle name="8_משקל בתא100 2_4.4. 2_פירוט אגח תשואה מעל 10% " xfId="7431"/>
    <cellStyle name="8_משקל בתא100 2_4.4. 2_פירוט אגח תשואה מעל 10% _1" xfId="7432"/>
    <cellStyle name="8_משקל בתא100 2_4.4. 2_פירוט אגח תשואה מעל 10% _1_15" xfId="12856"/>
    <cellStyle name="8_משקל בתא100 2_4.4. 2_פירוט אגח תשואה מעל 10% _15" xfId="12855"/>
    <cellStyle name="8_משקל בתא100 2_4.4. 2_פירוט אגח תשואה מעל 10% _פירוט אגח תשואה מעל 10% " xfId="7433"/>
    <cellStyle name="8_משקל בתא100 2_4.4. 2_פירוט אגח תשואה מעל 10% _פירוט אגח תשואה מעל 10% _15" xfId="12857"/>
    <cellStyle name="8_משקל בתא100 2_4.4._15" xfId="12849"/>
    <cellStyle name="8_משקל בתא100 2_4.4._דיווחים נוספים" xfId="7434"/>
    <cellStyle name="8_משקל בתא100 2_4.4._דיווחים נוספים_15" xfId="12858"/>
    <cellStyle name="8_משקל בתא100 2_4.4._דיווחים נוספים_פירוט אגח תשואה מעל 10% " xfId="7435"/>
    <cellStyle name="8_משקל בתא100 2_4.4._דיווחים נוספים_פירוט אגח תשואה מעל 10% _15" xfId="12859"/>
    <cellStyle name="8_משקל בתא100 2_4.4._פירוט אגח תשואה מעל 10% " xfId="7436"/>
    <cellStyle name="8_משקל בתא100 2_4.4._פירוט אגח תשואה מעל 10% _1" xfId="7437"/>
    <cellStyle name="8_משקל בתא100 2_4.4._פירוט אגח תשואה מעל 10% _1_15" xfId="12861"/>
    <cellStyle name="8_משקל בתא100 2_4.4._פירוט אגח תשואה מעל 10% _15" xfId="12860"/>
    <cellStyle name="8_משקל בתא100 2_4.4._פירוט אגח תשואה מעל 10% _פירוט אגח תשואה מעל 10% " xfId="7438"/>
    <cellStyle name="8_משקל בתא100 2_4.4._פירוט אגח תשואה מעל 10% _פירוט אגח תשואה מעל 10% _15" xfId="12862"/>
    <cellStyle name="8_משקל בתא100 2_דיווחים נוספים" xfId="7439"/>
    <cellStyle name="8_משקל בתא100 2_דיווחים נוספים 2" xfId="7440"/>
    <cellStyle name="8_משקל בתא100 2_דיווחים נוספים 2_15" xfId="12864"/>
    <cellStyle name="8_משקל בתא100 2_דיווחים נוספים 2_דיווחים נוספים" xfId="7441"/>
    <cellStyle name="8_משקל בתא100 2_דיווחים נוספים 2_דיווחים נוספים_1" xfId="7442"/>
    <cellStyle name="8_משקל בתא100 2_דיווחים נוספים 2_דיווחים נוספים_1_15" xfId="12866"/>
    <cellStyle name="8_משקל בתא100 2_דיווחים נוספים 2_דיווחים נוספים_1_פירוט אגח תשואה מעל 10% " xfId="7443"/>
    <cellStyle name="8_משקל בתא100 2_דיווחים נוספים 2_דיווחים נוספים_1_פירוט אגח תשואה מעל 10% _15" xfId="12867"/>
    <cellStyle name="8_משקל בתא100 2_דיווחים נוספים 2_דיווחים נוספים_15" xfId="12865"/>
    <cellStyle name="8_משקל בתא100 2_דיווחים נוספים 2_דיווחים נוספים_פירוט אגח תשואה מעל 10% " xfId="7444"/>
    <cellStyle name="8_משקל בתא100 2_דיווחים נוספים 2_דיווחים נוספים_פירוט אגח תשואה מעל 10% _15" xfId="12868"/>
    <cellStyle name="8_משקל בתא100 2_דיווחים נוספים 2_פירוט אגח תשואה מעל 10% " xfId="7445"/>
    <cellStyle name="8_משקל בתא100 2_דיווחים נוספים 2_פירוט אגח תשואה מעל 10% _1" xfId="7446"/>
    <cellStyle name="8_משקל בתא100 2_דיווחים נוספים 2_פירוט אגח תשואה מעל 10% _1_15" xfId="12870"/>
    <cellStyle name="8_משקל בתא100 2_דיווחים נוספים 2_פירוט אגח תשואה מעל 10% _15" xfId="12869"/>
    <cellStyle name="8_משקל בתא100 2_דיווחים נוספים 2_פירוט אגח תשואה מעל 10% _פירוט אגח תשואה מעל 10% " xfId="7447"/>
    <cellStyle name="8_משקל בתא100 2_דיווחים נוספים 2_פירוט אגח תשואה מעל 10% _פירוט אגח תשואה מעל 10% _15" xfId="12871"/>
    <cellStyle name="8_משקל בתא100 2_דיווחים נוספים_1" xfId="7448"/>
    <cellStyle name="8_משקל בתא100 2_דיווחים נוספים_1 2" xfId="7449"/>
    <cellStyle name="8_משקל בתא100 2_דיווחים נוספים_1 2_15" xfId="12873"/>
    <cellStyle name="8_משקל בתא100 2_דיווחים נוספים_1 2_דיווחים נוספים" xfId="7450"/>
    <cellStyle name="8_משקל בתא100 2_דיווחים נוספים_1 2_דיווחים נוספים_1" xfId="7451"/>
    <cellStyle name="8_משקל בתא100 2_דיווחים נוספים_1 2_דיווחים נוספים_1_15" xfId="12875"/>
    <cellStyle name="8_משקל בתא100 2_דיווחים נוספים_1 2_דיווחים נוספים_1_פירוט אגח תשואה מעל 10% " xfId="7452"/>
    <cellStyle name="8_משקל בתא100 2_דיווחים נוספים_1 2_דיווחים נוספים_1_פירוט אגח תשואה מעל 10% _15" xfId="12876"/>
    <cellStyle name="8_משקל בתא100 2_דיווחים נוספים_1 2_דיווחים נוספים_15" xfId="12874"/>
    <cellStyle name="8_משקל בתא100 2_דיווחים נוספים_1 2_דיווחים נוספים_פירוט אגח תשואה מעל 10% " xfId="7453"/>
    <cellStyle name="8_משקל בתא100 2_דיווחים נוספים_1 2_דיווחים נוספים_פירוט אגח תשואה מעל 10% _15" xfId="12877"/>
    <cellStyle name="8_משקל בתא100 2_דיווחים נוספים_1 2_פירוט אגח תשואה מעל 10% " xfId="7454"/>
    <cellStyle name="8_משקל בתא100 2_דיווחים נוספים_1 2_פירוט אגח תשואה מעל 10% _1" xfId="7455"/>
    <cellStyle name="8_משקל בתא100 2_דיווחים נוספים_1 2_פירוט אגח תשואה מעל 10% _1_15" xfId="12879"/>
    <cellStyle name="8_משקל בתא100 2_דיווחים נוספים_1 2_פירוט אגח תשואה מעל 10% _15" xfId="12878"/>
    <cellStyle name="8_משקל בתא100 2_דיווחים נוספים_1 2_פירוט אגח תשואה מעל 10% _פירוט אגח תשואה מעל 10% " xfId="7456"/>
    <cellStyle name="8_משקל בתא100 2_דיווחים נוספים_1 2_פירוט אגח תשואה מעל 10% _פירוט אגח תשואה מעל 10% _15" xfId="12880"/>
    <cellStyle name="8_משקל בתא100 2_דיווחים נוספים_1_15" xfId="12872"/>
    <cellStyle name="8_משקל בתא100 2_דיווחים נוספים_1_4.4." xfId="7457"/>
    <cellStyle name="8_משקל בתא100 2_דיווחים נוספים_1_4.4. 2" xfId="7458"/>
    <cellStyle name="8_משקל בתא100 2_דיווחים נוספים_1_4.4. 2_15" xfId="12882"/>
    <cellStyle name="8_משקל בתא100 2_דיווחים נוספים_1_4.4. 2_דיווחים נוספים" xfId="7459"/>
    <cellStyle name="8_משקל בתא100 2_דיווחים נוספים_1_4.4. 2_דיווחים נוספים_1" xfId="7460"/>
    <cellStyle name="8_משקל בתא100 2_דיווחים נוספים_1_4.4. 2_דיווחים נוספים_1_15" xfId="12884"/>
    <cellStyle name="8_משקל בתא100 2_דיווחים נוספים_1_4.4. 2_דיווחים נוספים_1_פירוט אגח תשואה מעל 10% " xfId="7461"/>
    <cellStyle name="8_משקל בתא100 2_דיווחים נוספים_1_4.4. 2_דיווחים נוספים_1_פירוט אגח תשואה מעל 10% _15" xfId="12885"/>
    <cellStyle name="8_משקל בתא100 2_דיווחים נוספים_1_4.4. 2_דיווחים נוספים_15" xfId="12883"/>
    <cellStyle name="8_משקל בתא100 2_דיווחים נוספים_1_4.4. 2_דיווחים נוספים_פירוט אגח תשואה מעל 10% " xfId="7462"/>
    <cellStyle name="8_משקל בתא100 2_דיווחים נוספים_1_4.4. 2_דיווחים נוספים_פירוט אגח תשואה מעל 10% _15" xfId="12886"/>
    <cellStyle name="8_משקל בתא100 2_דיווחים נוספים_1_4.4. 2_פירוט אגח תשואה מעל 10% " xfId="7463"/>
    <cellStyle name="8_משקל בתא100 2_דיווחים נוספים_1_4.4. 2_פירוט אגח תשואה מעל 10% _1" xfId="7464"/>
    <cellStyle name="8_משקל בתא100 2_דיווחים נוספים_1_4.4. 2_פירוט אגח תשואה מעל 10% _1_15" xfId="12888"/>
    <cellStyle name="8_משקל בתא100 2_דיווחים נוספים_1_4.4. 2_פירוט אגח תשואה מעל 10% _15" xfId="12887"/>
    <cellStyle name="8_משקל בתא100 2_דיווחים נוספים_1_4.4. 2_פירוט אגח תשואה מעל 10% _פירוט אגח תשואה מעל 10% " xfId="7465"/>
    <cellStyle name="8_משקל בתא100 2_דיווחים נוספים_1_4.4. 2_פירוט אגח תשואה מעל 10% _פירוט אגח תשואה מעל 10% _15" xfId="12889"/>
    <cellStyle name="8_משקל בתא100 2_דיווחים נוספים_1_4.4._15" xfId="12881"/>
    <cellStyle name="8_משקל בתא100 2_דיווחים נוספים_1_4.4._דיווחים נוספים" xfId="7466"/>
    <cellStyle name="8_משקל בתא100 2_דיווחים נוספים_1_4.4._דיווחים נוספים_15" xfId="12890"/>
    <cellStyle name="8_משקל בתא100 2_דיווחים נוספים_1_4.4._דיווחים נוספים_פירוט אגח תשואה מעל 10% " xfId="7467"/>
    <cellStyle name="8_משקל בתא100 2_דיווחים נוספים_1_4.4._דיווחים נוספים_פירוט אגח תשואה מעל 10% _15" xfId="12891"/>
    <cellStyle name="8_משקל בתא100 2_דיווחים נוספים_1_4.4._פירוט אגח תשואה מעל 10% " xfId="7468"/>
    <cellStyle name="8_משקל בתא100 2_דיווחים נוספים_1_4.4._פירוט אגח תשואה מעל 10% _1" xfId="7469"/>
    <cellStyle name="8_משקל בתא100 2_דיווחים נוספים_1_4.4._פירוט אגח תשואה מעל 10% _1_15" xfId="12893"/>
    <cellStyle name="8_משקל בתא100 2_דיווחים נוספים_1_4.4._פירוט אגח תשואה מעל 10% _15" xfId="12892"/>
    <cellStyle name="8_משקל בתא100 2_דיווחים נוספים_1_4.4._פירוט אגח תשואה מעל 10% _פירוט אגח תשואה מעל 10% " xfId="7470"/>
    <cellStyle name="8_משקל בתא100 2_דיווחים נוספים_1_4.4._פירוט אגח תשואה מעל 10% _פירוט אגח תשואה מעל 10% _15" xfId="12894"/>
    <cellStyle name="8_משקל בתא100 2_דיווחים נוספים_1_דיווחים נוספים" xfId="7471"/>
    <cellStyle name="8_משקל בתא100 2_דיווחים נוספים_1_דיווחים נוספים_15" xfId="12895"/>
    <cellStyle name="8_משקל בתא100 2_דיווחים נוספים_1_דיווחים נוספים_פירוט אגח תשואה מעל 10% " xfId="7472"/>
    <cellStyle name="8_משקל בתא100 2_דיווחים נוספים_1_דיווחים נוספים_פירוט אגח תשואה מעל 10% _15" xfId="12896"/>
    <cellStyle name="8_משקל בתא100 2_דיווחים נוספים_1_פירוט אגח תשואה מעל 10% " xfId="7473"/>
    <cellStyle name="8_משקל בתא100 2_דיווחים נוספים_1_פירוט אגח תשואה מעל 10% _1" xfId="7474"/>
    <cellStyle name="8_משקל בתא100 2_דיווחים נוספים_1_פירוט אגח תשואה מעל 10% _1_15" xfId="12898"/>
    <cellStyle name="8_משקל בתא100 2_דיווחים נוספים_1_פירוט אגח תשואה מעל 10% _15" xfId="12897"/>
    <cellStyle name="8_משקל בתא100 2_דיווחים נוספים_1_פירוט אגח תשואה מעל 10% _פירוט אגח תשואה מעל 10% " xfId="7475"/>
    <cellStyle name="8_משקל בתא100 2_דיווחים נוספים_1_פירוט אגח תשואה מעל 10% _פירוט אגח תשואה מעל 10% _15" xfId="12899"/>
    <cellStyle name="8_משקל בתא100 2_דיווחים נוספים_15" xfId="12863"/>
    <cellStyle name="8_משקל בתא100 2_דיווחים נוספים_2" xfId="7476"/>
    <cellStyle name="8_משקל בתא100 2_דיווחים נוספים_2_15" xfId="12900"/>
    <cellStyle name="8_משקל בתא100 2_דיווחים נוספים_2_פירוט אגח תשואה מעל 10% " xfId="7477"/>
    <cellStyle name="8_משקל בתא100 2_דיווחים נוספים_2_פירוט אגח תשואה מעל 10% _15" xfId="12901"/>
    <cellStyle name="8_משקל בתא100 2_דיווחים נוספים_4.4." xfId="7478"/>
    <cellStyle name="8_משקל בתא100 2_דיווחים נוספים_4.4. 2" xfId="7479"/>
    <cellStyle name="8_משקל בתא100 2_דיווחים נוספים_4.4. 2_15" xfId="12903"/>
    <cellStyle name="8_משקל בתא100 2_דיווחים נוספים_4.4. 2_דיווחים נוספים" xfId="7480"/>
    <cellStyle name="8_משקל בתא100 2_דיווחים נוספים_4.4. 2_דיווחים נוספים_1" xfId="7481"/>
    <cellStyle name="8_משקל בתא100 2_דיווחים נוספים_4.4. 2_דיווחים נוספים_1_15" xfId="12905"/>
    <cellStyle name="8_משקל בתא100 2_דיווחים נוספים_4.4. 2_דיווחים נוספים_1_פירוט אגח תשואה מעל 10% " xfId="7482"/>
    <cellStyle name="8_משקל בתא100 2_דיווחים נוספים_4.4. 2_דיווחים נוספים_1_פירוט אגח תשואה מעל 10% _15" xfId="12906"/>
    <cellStyle name="8_משקל בתא100 2_דיווחים נוספים_4.4. 2_דיווחים נוספים_15" xfId="12904"/>
    <cellStyle name="8_משקל בתא100 2_דיווחים נוספים_4.4. 2_דיווחים נוספים_פירוט אגח תשואה מעל 10% " xfId="7483"/>
    <cellStyle name="8_משקל בתא100 2_דיווחים נוספים_4.4. 2_דיווחים נוספים_פירוט אגח תשואה מעל 10% _15" xfId="12907"/>
    <cellStyle name="8_משקל בתא100 2_דיווחים נוספים_4.4. 2_פירוט אגח תשואה מעל 10% " xfId="7484"/>
    <cellStyle name="8_משקל בתא100 2_דיווחים נוספים_4.4. 2_פירוט אגח תשואה מעל 10% _1" xfId="7485"/>
    <cellStyle name="8_משקל בתא100 2_דיווחים נוספים_4.4. 2_פירוט אגח תשואה מעל 10% _1_15" xfId="12909"/>
    <cellStyle name="8_משקל בתא100 2_דיווחים נוספים_4.4. 2_פירוט אגח תשואה מעל 10% _15" xfId="12908"/>
    <cellStyle name="8_משקל בתא100 2_דיווחים נוספים_4.4. 2_פירוט אגח תשואה מעל 10% _פירוט אגח תשואה מעל 10% " xfId="7486"/>
    <cellStyle name="8_משקל בתא100 2_דיווחים נוספים_4.4. 2_פירוט אגח תשואה מעל 10% _פירוט אגח תשואה מעל 10% _15" xfId="12910"/>
    <cellStyle name="8_משקל בתא100 2_דיווחים נוספים_4.4._15" xfId="12902"/>
    <cellStyle name="8_משקל בתא100 2_דיווחים נוספים_4.4._דיווחים נוספים" xfId="7487"/>
    <cellStyle name="8_משקל בתא100 2_דיווחים נוספים_4.4._דיווחים נוספים_15" xfId="12911"/>
    <cellStyle name="8_משקל בתא100 2_דיווחים נוספים_4.4._דיווחים נוספים_פירוט אגח תשואה מעל 10% " xfId="7488"/>
    <cellStyle name="8_משקל בתא100 2_דיווחים נוספים_4.4._דיווחים נוספים_פירוט אגח תשואה מעל 10% _15" xfId="12912"/>
    <cellStyle name="8_משקל בתא100 2_דיווחים נוספים_4.4._פירוט אגח תשואה מעל 10% " xfId="7489"/>
    <cellStyle name="8_משקל בתא100 2_דיווחים נוספים_4.4._פירוט אגח תשואה מעל 10% _1" xfId="7490"/>
    <cellStyle name="8_משקל בתא100 2_דיווחים נוספים_4.4._פירוט אגח תשואה מעל 10% _1_15" xfId="12914"/>
    <cellStyle name="8_משקל בתא100 2_דיווחים נוספים_4.4._פירוט אגח תשואה מעל 10% _15" xfId="12913"/>
    <cellStyle name="8_משקל בתא100 2_דיווחים נוספים_4.4._פירוט אגח תשואה מעל 10% _פירוט אגח תשואה מעל 10% " xfId="7491"/>
    <cellStyle name="8_משקל בתא100 2_דיווחים נוספים_4.4._פירוט אגח תשואה מעל 10% _פירוט אגח תשואה מעל 10% _15" xfId="12915"/>
    <cellStyle name="8_משקל בתא100 2_דיווחים נוספים_דיווחים נוספים" xfId="7492"/>
    <cellStyle name="8_משקל בתא100 2_דיווחים נוספים_דיווחים נוספים 2" xfId="7493"/>
    <cellStyle name="8_משקל בתא100 2_דיווחים נוספים_דיווחים נוספים 2_15" xfId="12917"/>
    <cellStyle name="8_משקל בתא100 2_דיווחים נוספים_דיווחים נוספים 2_דיווחים נוספים" xfId="7494"/>
    <cellStyle name="8_משקל בתא100 2_דיווחים נוספים_דיווחים נוספים 2_דיווחים נוספים_1" xfId="7495"/>
    <cellStyle name="8_משקל בתא100 2_דיווחים נוספים_דיווחים נוספים 2_דיווחים נוספים_1_15" xfId="12919"/>
    <cellStyle name="8_משקל בתא100 2_דיווחים נוספים_דיווחים נוספים 2_דיווחים נוספים_1_פירוט אגח תשואה מעל 10% " xfId="7496"/>
    <cellStyle name="8_משקל בתא100 2_דיווחים נוספים_דיווחים נוספים 2_דיווחים נוספים_1_פירוט אגח תשואה מעל 10% _15" xfId="12920"/>
    <cellStyle name="8_משקל בתא100 2_דיווחים נוספים_דיווחים נוספים 2_דיווחים נוספים_15" xfId="12918"/>
    <cellStyle name="8_משקל בתא100 2_דיווחים נוספים_דיווחים נוספים 2_דיווחים נוספים_פירוט אגח תשואה מעל 10% " xfId="7497"/>
    <cellStyle name="8_משקל בתא100 2_דיווחים נוספים_דיווחים נוספים 2_דיווחים נוספים_פירוט אגח תשואה מעל 10% _15" xfId="12921"/>
    <cellStyle name="8_משקל בתא100 2_דיווחים נוספים_דיווחים נוספים 2_פירוט אגח תשואה מעל 10% " xfId="7498"/>
    <cellStyle name="8_משקל בתא100 2_דיווחים נוספים_דיווחים נוספים 2_פירוט אגח תשואה מעל 10% _1" xfId="7499"/>
    <cellStyle name="8_משקל בתא100 2_דיווחים נוספים_דיווחים נוספים 2_פירוט אגח תשואה מעל 10% _1_15" xfId="12923"/>
    <cellStyle name="8_משקל בתא100 2_דיווחים נוספים_דיווחים נוספים 2_פירוט אגח תשואה מעל 10% _15" xfId="12922"/>
    <cellStyle name="8_משקל בתא100 2_דיווחים נוספים_דיווחים נוספים 2_פירוט אגח תשואה מעל 10% _פירוט אגח תשואה מעל 10% " xfId="7500"/>
    <cellStyle name="8_משקל בתא100 2_דיווחים נוספים_דיווחים נוספים 2_פירוט אגח תשואה מעל 10% _פירוט אגח תשואה מעל 10% _15" xfId="12924"/>
    <cellStyle name="8_משקל בתא100 2_דיווחים נוספים_דיווחים נוספים_1" xfId="7501"/>
    <cellStyle name="8_משקל בתא100 2_דיווחים נוספים_דיווחים נוספים_1_15" xfId="12925"/>
    <cellStyle name="8_משקל בתא100 2_דיווחים נוספים_דיווחים נוספים_1_פירוט אגח תשואה מעל 10% " xfId="7502"/>
    <cellStyle name="8_משקל בתא100 2_דיווחים נוספים_דיווחים נוספים_1_פירוט אגח תשואה מעל 10% _15" xfId="12926"/>
    <cellStyle name="8_משקל בתא100 2_דיווחים נוספים_דיווחים נוספים_15" xfId="12916"/>
    <cellStyle name="8_משקל בתא100 2_דיווחים נוספים_דיווחים נוספים_4.4." xfId="7503"/>
    <cellStyle name="8_משקל בתא100 2_דיווחים נוספים_דיווחים נוספים_4.4. 2" xfId="7504"/>
    <cellStyle name="8_משקל בתא100 2_דיווחים נוספים_דיווחים נוספים_4.4. 2_15" xfId="12928"/>
    <cellStyle name="8_משקל בתא100 2_דיווחים נוספים_דיווחים נוספים_4.4. 2_דיווחים נוספים" xfId="7505"/>
    <cellStyle name="8_משקל בתא100 2_דיווחים נוספים_דיווחים נוספים_4.4. 2_דיווחים נוספים_1" xfId="7506"/>
    <cellStyle name="8_משקל בתא100 2_דיווחים נוספים_דיווחים נוספים_4.4. 2_דיווחים נוספים_1_15" xfId="12930"/>
    <cellStyle name="8_משקל בתא100 2_דיווחים נוספים_דיווחים נוספים_4.4. 2_דיווחים נוספים_1_פירוט אגח תשואה מעל 10% " xfId="7507"/>
    <cellStyle name="8_משקל בתא100 2_דיווחים נוספים_דיווחים נוספים_4.4. 2_דיווחים נוספים_1_פירוט אגח תשואה מעל 10% _15" xfId="12931"/>
    <cellStyle name="8_משקל בתא100 2_דיווחים נוספים_דיווחים נוספים_4.4. 2_דיווחים נוספים_15" xfId="12929"/>
    <cellStyle name="8_משקל בתא100 2_דיווחים נוספים_דיווחים נוספים_4.4. 2_דיווחים נוספים_פירוט אגח תשואה מעל 10% " xfId="7508"/>
    <cellStyle name="8_משקל בתא100 2_דיווחים נוספים_דיווחים נוספים_4.4. 2_דיווחים נוספים_פירוט אגח תשואה מעל 10% _15" xfId="12932"/>
    <cellStyle name="8_משקל בתא100 2_דיווחים נוספים_דיווחים נוספים_4.4. 2_פירוט אגח תשואה מעל 10% " xfId="7509"/>
    <cellStyle name="8_משקל בתא100 2_דיווחים נוספים_דיווחים נוספים_4.4. 2_פירוט אגח תשואה מעל 10% _1" xfId="7510"/>
    <cellStyle name="8_משקל בתא100 2_דיווחים נוספים_דיווחים נוספים_4.4. 2_פירוט אגח תשואה מעל 10% _1_15" xfId="12934"/>
    <cellStyle name="8_משקל בתא100 2_דיווחים נוספים_דיווחים נוספים_4.4. 2_פירוט אגח תשואה מעל 10% _15" xfId="12933"/>
    <cellStyle name="8_משקל בתא100 2_דיווחים נוספים_דיווחים נוספים_4.4. 2_פירוט אגח תשואה מעל 10% _פירוט אגח תשואה מעל 10% " xfId="7511"/>
    <cellStyle name="8_משקל בתא100 2_דיווחים נוספים_דיווחים נוספים_4.4. 2_פירוט אגח תשואה מעל 10% _פירוט אגח תשואה מעל 10% _15" xfId="12935"/>
    <cellStyle name="8_משקל בתא100 2_דיווחים נוספים_דיווחים נוספים_4.4._15" xfId="12927"/>
    <cellStyle name="8_משקל בתא100 2_דיווחים נוספים_דיווחים נוספים_4.4._דיווחים נוספים" xfId="7512"/>
    <cellStyle name="8_משקל בתא100 2_דיווחים נוספים_דיווחים נוספים_4.4._דיווחים נוספים_15" xfId="12936"/>
    <cellStyle name="8_משקל בתא100 2_דיווחים נוספים_דיווחים נוספים_4.4._דיווחים נוספים_פירוט אגח תשואה מעל 10% " xfId="7513"/>
    <cellStyle name="8_משקל בתא100 2_דיווחים נוספים_דיווחים נוספים_4.4._דיווחים נוספים_פירוט אגח תשואה מעל 10% _15" xfId="12937"/>
    <cellStyle name="8_משקל בתא100 2_דיווחים נוספים_דיווחים נוספים_4.4._פירוט אגח תשואה מעל 10% " xfId="7514"/>
    <cellStyle name="8_משקל בתא100 2_דיווחים נוספים_דיווחים נוספים_4.4._פירוט אגח תשואה מעל 10% _1" xfId="7515"/>
    <cellStyle name="8_משקל בתא100 2_דיווחים נוספים_דיווחים נוספים_4.4._פירוט אגח תשואה מעל 10% _1_15" xfId="12939"/>
    <cellStyle name="8_משקל בתא100 2_דיווחים נוספים_דיווחים נוספים_4.4._פירוט אגח תשואה מעל 10% _15" xfId="12938"/>
    <cellStyle name="8_משקל בתא100 2_דיווחים נוספים_דיווחים נוספים_4.4._פירוט אגח תשואה מעל 10% _פירוט אגח תשואה מעל 10% " xfId="7516"/>
    <cellStyle name="8_משקל בתא100 2_דיווחים נוספים_דיווחים נוספים_4.4._פירוט אגח תשואה מעל 10% _פירוט אגח תשואה מעל 10% _15" xfId="12940"/>
    <cellStyle name="8_משקל בתא100 2_דיווחים נוספים_דיווחים נוספים_דיווחים נוספים" xfId="7517"/>
    <cellStyle name="8_משקל בתא100 2_דיווחים נוספים_דיווחים נוספים_דיווחים נוספים_15" xfId="12941"/>
    <cellStyle name="8_משקל בתא100 2_דיווחים נוספים_דיווחים נוספים_דיווחים נוספים_פירוט אגח תשואה מעל 10% " xfId="7518"/>
    <cellStyle name="8_משקל בתא100 2_דיווחים נוספים_דיווחים נוספים_דיווחים נוספים_פירוט אגח תשואה מעל 10% _15" xfId="12942"/>
    <cellStyle name="8_משקל בתא100 2_דיווחים נוספים_דיווחים נוספים_פירוט אגח תשואה מעל 10% " xfId="7519"/>
    <cellStyle name="8_משקל בתא100 2_דיווחים נוספים_דיווחים נוספים_פירוט אגח תשואה מעל 10% _1" xfId="7520"/>
    <cellStyle name="8_משקל בתא100 2_דיווחים נוספים_דיווחים נוספים_פירוט אגח תשואה מעל 10% _1_15" xfId="12944"/>
    <cellStyle name="8_משקל בתא100 2_דיווחים נוספים_דיווחים נוספים_פירוט אגח תשואה מעל 10% _15" xfId="12943"/>
    <cellStyle name="8_משקל בתא100 2_דיווחים נוספים_דיווחים נוספים_פירוט אגח תשואה מעל 10% _פירוט אגח תשואה מעל 10% " xfId="7521"/>
    <cellStyle name="8_משקל בתא100 2_דיווחים נוספים_דיווחים נוספים_פירוט אגח תשואה מעל 10% _פירוט אגח תשואה מעל 10% _15" xfId="12945"/>
    <cellStyle name="8_משקל בתא100 2_דיווחים נוספים_פירוט אגח תשואה מעל 10% " xfId="7522"/>
    <cellStyle name="8_משקל בתא100 2_דיווחים נוספים_פירוט אגח תשואה מעל 10% _1" xfId="7523"/>
    <cellStyle name="8_משקל בתא100 2_דיווחים נוספים_פירוט אגח תשואה מעל 10% _1_15" xfId="12947"/>
    <cellStyle name="8_משקל בתא100 2_דיווחים נוספים_פירוט אגח תשואה מעל 10% _15" xfId="12946"/>
    <cellStyle name="8_משקל בתא100 2_דיווחים נוספים_פירוט אגח תשואה מעל 10% _פירוט אגח תשואה מעל 10% " xfId="7524"/>
    <cellStyle name="8_משקל בתא100 2_דיווחים נוספים_פירוט אגח תשואה מעל 10% _פירוט אגח תשואה מעל 10% _15" xfId="12948"/>
    <cellStyle name="8_משקל בתא100 2_עסקאות שאושרו וטרם בוצעו  " xfId="7525"/>
    <cellStyle name="8_משקל בתא100 2_עסקאות שאושרו וטרם בוצעו   2" xfId="7526"/>
    <cellStyle name="8_משקל בתא100 2_עסקאות שאושרו וטרם בוצעו   2_15" xfId="12950"/>
    <cellStyle name="8_משקל בתא100 2_עסקאות שאושרו וטרם בוצעו   2_דיווחים נוספים" xfId="7527"/>
    <cellStyle name="8_משקל בתא100 2_עסקאות שאושרו וטרם בוצעו   2_דיווחים נוספים_1" xfId="7528"/>
    <cellStyle name="8_משקל בתא100 2_עסקאות שאושרו וטרם בוצעו   2_דיווחים נוספים_1_15" xfId="12952"/>
    <cellStyle name="8_משקל בתא100 2_עסקאות שאושרו וטרם בוצעו   2_דיווחים נוספים_1_פירוט אגח תשואה מעל 10% " xfId="7529"/>
    <cellStyle name="8_משקל בתא100 2_עסקאות שאושרו וטרם בוצעו   2_דיווחים נוספים_1_פירוט אגח תשואה מעל 10% _15" xfId="12953"/>
    <cellStyle name="8_משקל בתא100 2_עסקאות שאושרו וטרם בוצעו   2_דיווחים נוספים_15" xfId="12951"/>
    <cellStyle name="8_משקל בתא100 2_עסקאות שאושרו וטרם בוצעו   2_דיווחים נוספים_פירוט אגח תשואה מעל 10% " xfId="7530"/>
    <cellStyle name="8_משקל בתא100 2_עסקאות שאושרו וטרם בוצעו   2_דיווחים נוספים_פירוט אגח תשואה מעל 10% _15" xfId="12954"/>
    <cellStyle name="8_משקל בתא100 2_עסקאות שאושרו וטרם בוצעו   2_פירוט אגח תשואה מעל 10% " xfId="7531"/>
    <cellStyle name="8_משקל בתא100 2_עסקאות שאושרו וטרם בוצעו   2_פירוט אגח תשואה מעל 10% _1" xfId="7532"/>
    <cellStyle name="8_משקל בתא100 2_עסקאות שאושרו וטרם בוצעו   2_פירוט אגח תשואה מעל 10% _1_15" xfId="12956"/>
    <cellStyle name="8_משקל בתא100 2_עסקאות שאושרו וטרם בוצעו   2_פירוט אגח תשואה מעל 10% _15" xfId="12955"/>
    <cellStyle name="8_משקל בתא100 2_עסקאות שאושרו וטרם בוצעו   2_פירוט אגח תשואה מעל 10% _פירוט אגח תשואה מעל 10% " xfId="7533"/>
    <cellStyle name="8_משקל בתא100 2_עסקאות שאושרו וטרם בוצעו   2_פירוט אגח תשואה מעל 10% _פירוט אגח תשואה מעל 10% _15" xfId="12957"/>
    <cellStyle name="8_משקל בתא100 2_עסקאות שאושרו וטרם בוצעו  _15" xfId="12949"/>
    <cellStyle name="8_משקל בתא100 2_עסקאות שאושרו וטרם בוצעו  _דיווחים נוספים" xfId="7534"/>
    <cellStyle name="8_משקל בתא100 2_עסקאות שאושרו וטרם בוצעו  _דיווחים נוספים_15" xfId="12958"/>
    <cellStyle name="8_משקל בתא100 2_עסקאות שאושרו וטרם בוצעו  _דיווחים נוספים_פירוט אגח תשואה מעל 10% " xfId="7535"/>
    <cellStyle name="8_משקל בתא100 2_עסקאות שאושרו וטרם בוצעו  _דיווחים נוספים_פירוט אגח תשואה מעל 10% _15" xfId="12959"/>
    <cellStyle name="8_משקל בתא100 2_עסקאות שאושרו וטרם בוצעו  _פירוט אגח תשואה מעל 10% " xfId="7536"/>
    <cellStyle name="8_משקל בתא100 2_עסקאות שאושרו וטרם בוצעו  _פירוט אגח תשואה מעל 10% _1" xfId="7537"/>
    <cellStyle name="8_משקל בתא100 2_עסקאות שאושרו וטרם בוצעו  _פירוט אגח תשואה מעל 10% _1_15" xfId="12961"/>
    <cellStyle name="8_משקל בתא100 2_עסקאות שאושרו וטרם בוצעו  _פירוט אגח תשואה מעל 10% _15" xfId="12960"/>
    <cellStyle name="8_משקל בתא100 2_עסקאות שאושרו וטרם בוצעו  _פירוט אגח תשואה מעל 10% _פירוט אגח תשואה מעל 10% " xfId="7538"/>
    <cellStyle name="8_משקל בתא100 2_עסקאות שאושרו וטרם בוצעו  _פירוט אגח תשואה מעל 10% _פירוט אגח תשואה מעל 10% _15" xfId="12962"/>
    <cellStyle name="8_משקל בתא100 2_פירוט אגח תשואה מעל 10% " xfId="7539"/>
    <cellStyle name="8_משקל בתא100 2_פירוט אגח תשואה מעל 10%  2" xfId="7540"/>
    <cellStyle name="8_משקל בתא100 2_פירוט אגח תשואה מעל 10%  2_15" xfId="12964"/>
    <cellStyle name="8_משקל בתא100 2_פירוט אגח תשואה מעל 10%  2_דיווחים נוספים" xfId="7541"/>
    <cellStyle name="8_משקל בתא100 2_פירוט אגח תשואה מעל 10%  2_דיווחים נוספים_1" xfId="7542"/>
    <cellStyle name="8_משקל בתא100 2_פירוט אגח תשואה מעל 10%  2_דיווחים נוספים_1_15" xfId="12966"/>
    <cellStyle name="8_משקל בתא100 2_פירוט אגח תשואה מעל 10%  2_דיווחים נוספים_1_פירוט אגח תשואה מעל 10% " xfId="7543"/>
    <cellStyle name="8_משקל בתא100 2_פירוט אגח תשואה מעל 10%  2_דיווחים נוספים_1_פירוט אגח תשואה מעל 10% _15" xfId="12967"/>
    <cellStyle name="8_משקל בתא100 2_פירוט אגח תשואה מעל 10%  2_דיווחים נוספים_15" xfId="12965"/>
    <cellStyle name="8_משקל בתא100 2_פירוט אגח תשואה מעל 10%  2_דיווחים נוספים_פירוט אגח תשואה מעל 10% " xfId="7544"/>
    <cellStyle name="8_משקל בתא100 2_פירוט אגח תשואה מעל 10%  2_דיווחים נוספים_פירוט אגח תשואה מעל 10% _15" xfId="12968"/>
    <cellStyle name="8_משקל בתא100 2_פירוט אגח תשואה מעל 10%  2_פירוט אגח תשואה מעל 10% " xfId="7545"/>
    <cellStyle name="8_משקל בתא100 2_פירוט אגח תשואה מעל 10%  2_פירוט אגח תשואה מעל 10% _1" xfId="7546"/>
    <cellStyle name="8_משקל בתא100 2_פירוט אגח תשואה מעל 10%  2_פירוט אגח תשואה מעל 10% _1_15" xfId="12970"/>
    <cellStyle name="8_משקל בתא100 2_פירוט אגח תשואה מעל 10%  2_פירוט אגח תשואה מעל 10% _15" xfId="12969"/>
    <cellStyle name="8_משקל בתא100 2_פירוט אגח תשואה מעל 10%  2_פירוט אגח תשואה מעל 10% _פירוט אגח תשואה מעל 10% " xfId="7547"/>
    <cellStyle name="8_משקל בתא100 2_פירוט אגח תשואה מעל 10%  2_פירוט אגח תשואה מעל 10% _פירוט אגח תשואה מעל 10% _15" xfId="12971"/>
    <cellStyle name="8_משקל בתא100 2_פירוט אגח תשואה מעל 10% _1" xfId="7548"/>
    <cellStyle name="8_משקל בתא100 2_פירוט אגח תשואה מעל 10% _1_15" xfId="12972"/>
    <cellStyle name="8_משקל בתא100 2_פירוט אגח תשואה מעל 10% _1_פירוט אגח תשואה מעל 10% " xfId="7549"/>
    <cellStyle name="8_משקל בתא100 2_פירוט אגח תשואה מעל 10% _1_פירוט אגח תשואה מעל 10% _15" xfId="12973"/>
    <cellStyle name="8_משקל בתא100 2_פירוט אגח תשואה מעל 10% _15" xfId="12963"/>
    <cellStyle name="8_משקל בתא100 2_פירוט אגח תשואה מעל 10% _2" xfId="7550"/>
    <cellStyle name="8_משקל בתא100 2_פירוט אגח תשואה מעל 10% _2_15" xfId="12974"/>
    <cellStyle name="8_משקל בתא100 2_פירוט אגח תשואה מעל 10% _4.4." xfId="7551"/>
    <cellStyle name="8_משקל בתא100 2_פירוט אגח תשואה מעל 10% _4.4. 2" xfId="7552"/>
    <cellStyle name="8_משקל בתא100 2_פירוט אגח תשואה מעל 10% _4.4. 2_15" xfId="12976"/>
    <cellStyle name="8_משקל בתא100 2_פירוט אגח תשואה מעל 10% _4.4. 2_דיווחים נוספים" xfId="7553"/>
    <cellStyle name="8_משקל בתא100 2_פירוט אגח תשואה מעל 10% _4.4. 2_דיווחים נוספים_1" xfId="7554"/>
    <cellStyle name="8_משקל בתא100 2_פירוט אגח תשואה מעל 10% _4.4. 2_דיווחים נוספים_1_15" xfId="12978"/>
    <cellStyle name="8_משקל בתא100 2_פירוט אגח תשואה מעל 10% _4.4. 2_דיווחים נוספים_1_פירוט אגח תשואה מעל 10% " xfId="7555"/>
    <cellStyle name="8_משקל בתא100 2_פירוט אגח תשואה מעל 10% _4.4. 2_דיווחים נוספים_1_פירוט אגח תשואה מעל 10% _15" xfId="12979"/>
    <cellStyle name="8_משקל בתא100 2_פירוט אגח תשואה מעל 10% _4.4. 2_דיווחים נוספים_15" xfId="12977"/>
    <cellStyle name="8_משקל בתא100 2_פירוט אגח תשואה מעל 10% _4.4. 2_דיווחים נוספים_פירוט אגח תשואה מעל 10% " xfId="7556"/>
    <cellStyle name="8_משקל בתא100 2_פירוט אגח תשואה מעל 10% _4.4. 2_דיווחים נוספים_פירוט אגח תשואה מעל 10% _15" xfId="12980"/>
    <cellStyle name="8_משקל בתא100 2_פירוט אגח תשואה מעל 10% _4.4. 2_פירוט אגח תשואה מעל 10% " xfId="7557"/>
    <cellStyle name="8_משקל בתא100 2_פירוט אגח תשואה מעל 10% _4.4. 2_פירוט אגח תשואה מעל 10% _1" xfId="7558"/>
    <cellStyle name="8_משקל בתא100 2_פירוט אגח תשואה מעל 10% _4.4. 2_פירוט אגח תשואה מעל 10% _1_15" xfId="12982"/>
    <cellStyle name="8_משקל בתא100 2_פירוט אגח תשואה מעל 10% _4.4. 2_פירוט אגח תשואה מעל 10% _15" xfId="12981"/>
    <cellStyle name="8_משקל בתא100 2_פירוט אגח תשואה מעל 10% _4.4. 2_פירוט אגח תשואה מעל 10% _פירוט אגח תשואה מעל 10% " xfId="7559"/>
    <cellStyle name="8_משקל בתא100 2_פירוט אגח תשואה מעל 10% _4.4. 2_פירוט אגח תשואה מעל 10% _פירוט אגח תשואה מעל 10% _15" xfId="12983"/>
    <cellStyle name="8_משקל בתא100 2_פירוט אגח תשואה מעל 10% _4.4._15" xfId="12975"/>
    <cellStyle name="8_משקל בתא100 2_פירוט אגח תשואה מעל 10% _4.4._דיווחים נוספים" xfId="7560"/>
    <cellStyle name="8_משקל בתא100 2_פירוט אגח תשואה מעל 10% _4.4._דיווחים נוספים_15" xfId="12984"/>
    <cellStyle name="8_משקל בתא100 2_פירוט אגח תשואה מעל 10% _4.4._דיווחים נוספים_פירוט אגח תשואה מעל 10% " xfId="7561"/>
    <cellStyle name="8_משקל בתא100 2_פירוט אגח תשואה מעל 10% _4.4._דיווחים נוספים_פירוט אגח תשואה מעל 10% _15" xfId="12985"/>
    <cellStyle name="8_משקל בתא100 2_פירוט אגח תשואה מעל 10% _4.4._פירוט אגח תשואה מעל 10% " xfId="7562"/>
    <cellStyle name="8_משקל בתא100 2_פירוט אגח תשואה מעל 10% _4.4._פירוט אגח תשואה מעל 10% _1" xfId="7563"/>
    <cellStyle name="8_משקל בתא100 2_פירוט אגח תשואה מעל 10% _4.4._פירוט אגח תשואה מעל 10% _1_15" xfId="12987"/>
    <cellStyle name="8_משקל בתא100 2_פירוט אגח תשואה מעל 10% _4.4._פירוט אגח תשואה מעל 10% _15" xfId="12986"/>
    <cellStyle name="8_משקל בתא100 2_פירוט אגח תשואה מעל 10% _4.4._פירוט אגח תשואה מעל 10% _פירוט אגח תשואה מעל 10% " xfId="7564"/>
    <cellStyle name="8_משקל בתא100 2_פירוט אגח תשואה מעל 10% _4.4._פירוט אגח תשואה מעל 10% _פירוט אגח תשואה מעל 10% _15" xfId="12988"/>
    <cellStyle name="8_משקל בתא100 2_פירוט אגח תשואה מעל 10% _דיווחים נוספים" xfId="7565"/>
    <cellStyle name="8_משקל בתא100 2_פירוט אגח תשואה מעל 10% _דיווחים נוספים_1" xfId="7566"/>
    <cellStyle name="8_משקל בתא100 2_פירוט אגח תשואה מעל 10% _דיווחים נוספים_1_15" xfId="12990"/>
    <cellStyle name="8_משקל בתא100 2_פירוט אגח תשואה מעל 10% _דיווחים נוספים_1_פירוט אגח תשואה מעל 10% " xfId="7567"/>
    <cellStyle name="8_משקל בתא100 2_פירוט אגח תשואה מעל 10% _דיווחים נוספים_1_פירוט אגח תשואה מעל 10% _15" xfId="12991"/>
    <cellStyle name="8_משקל בתא100 2_פירוט אגח תשואה מעל 10% _דיווחים נוספים_15" xfId="12989"/>
    <cellStyle name="8_משקל בתא100 2_פירוט אגח תשואה מעל 10% _דיווחים נוספים_פירוט אגח תשואה מעל 10% " xfId="7568"/>
    <cellStyle name="8_משקל בתא100 2_פירוט אגח תשואה מעל 10% _דיווחים נוספים_פירוט אגח תשואה מעל 10% _15" xfId="12992"/>
    <cellStyle name="8_משקל בתא100 2_פירוט אגח תשואה מעל 10% _פירוט אגח תשואה מעל 10% " xfId="7569"/>
    <cellStyle name="8_משקל בתא100 2_פירוט אגח תשואה מעל 10% _פירוט אגח תשואה מעל 10% _1" xfId="7570"/>
    <cellStyle name="8_משקל בתא100 2_פירוט אגח תשואה מעל 10% _פירוט אגח תשואה מעל 10% _1_15" xfId="12994"/>
    <cellStyle name="8_משקל בתא100 2_פירוט אגח תשואה מעל 10% _פירוט אגח תשואה מעל 10% _15" xfId="12993"/>
    <cellStyle name="8_משקל בתא100 2_פירוט אגח תשואה מעל 10% _פירוט אגח תשואה מעל 10% _פירוט אגח תשואה מעל 10% " xfId="7571"/>
    <cellStyle name="8_משקל בתא100 2_פירוט אגח תשואה מעל 10% _פירוט אגח תשואה מעל 10% _פירוט אגח תשואה מעל 10% _15" xfId="12995"/>
    <cellStyle name="8_משקל בתא100 3" xfId="7572"/>
    <cellStyle name="8_משקל בתא100 3_15" xfId="12996"/>
    <cellStyle name="8_משקל בתא100 3_דיווחים נוספים" xfId="7573"/>
    <cellStyle name="8_משקל בתא100 3_דיווחים נוספים_1" xfId="7574"/>
    <cellStyle name="8_משקל בתא100 3_דיווחים נוספים_1_15" xfId="12998"/>
    <cellStyle name="8_משקל בתא100 3_דיווחים נוספים_1_פירוט אגח תשואה מעל 10% " xfId="7575"/>
    <cellStyle name="8_משקל בתא100 3_דיווחים נוספים_1_פירוט אגח תשואה מעל 10% _15" xfId="12999"/>
    <cellStyle name="8_משקל בתא100 3_דיווחים נוספים_15" xfId="12997"/>
    <cellStyle name="8_משקל בתא100 3_דיווחים נוספים_פירוט אגח תשואה מעל 10% " xfId="7576"/>
    <cellStyle name="8_משקל בתא100 3_דיווחים נוספים_פירוט אגח תשואה מעל 10% _15" xfId="13000"/>
    <cellStyle name="8_משקל בתא100 3_פירוט אגח תשואה מעל 10% " xfId="7577"/>
    <cellStyle name="8_משקל בתא100 3_פירוט אגח תשואה מעל 10% _1" xfId="7578"/>
    <cellStyle name="8_משקל בתא100 3_פירוט אגח תשואה מעל 10% _1_15" xfId="13002"/>
    <cellStyle name="8_משקל בתא100 3_פירוט אגח תשואה מעל 10% _15" xfId="13001"/>
    <cellStyle name="8_משקל בתא100 3_פירוט אגח תשואה מעל 10% _פירוט אגח תשואה מעל 10% " xfId="7579"/>
    <cellStyle name="8_משקל בתא100 3_פירוט אגח תשואה מעל 10% _פירוט אגח תשואה מעל 10% _15" xfId="13003"/>
    <cellStyle name="8_משקל בתא100_15" xfId="12839"/>
    <cellStyle name="8_משקל בתא100_4.4." xfId="7580"/>
    <cellStyle name="8_משקל בתא100_4.4. 2" xfId="7581"/>
    <cellStyle name="8_משקל בתא100_4.4. 2_15" xfId="13005"/>
    <cellStyle name="8_משקל בתא100_4.4. 2_דיווחים נוספים" xfId="7582"/>
    <cellStyle name="8_משקל בתא100_4.4. 2_דיווחים נוספים_1" xfId="7583"/>
    <cellStyle name="8_משקל בתא100_4.4. 2_דיווחים נוספים_1_15" xfId="13007"/>
    <cellStyle name="8_משקל בתא100_4.4. 2_דיווחים נוספים_1_פירוט אגח תשואה מעל 10% " xfId="7584"/>
    <cellStyle name="8_משקל בתא100_4.4. 2_דיווחים נוספים_1_פירוט אגח תשואה מעל 10% _15" xfId="13008"/>
    <cellStyle name="8_משקל בתא100_4.4. 2_דיווחים נוספים_15" xfId="13006"/>
    <cellStyle name="8_משקל בתא100_4.4. 2_דיווחים נוספים_פירוט אגח תשואה מעל 10% " xfId="7585"/>
    <cellStyle name="8_משקל בתא100_4.4. 2_דיווחים נוספים_פירוט אגח תשואה מעל 10% _15" xfId="13009"/>
    <cellStyle name="8_משקל בתא100_4.4. 2_פירוט אגח תשואה מעל 10% " xfId="7586"/>
    <cellStyle name="8_משקל בתא100_4.4. 2_פירוט אגח תשואה מעל 10% _1" xfId="7587"/>
    <cellStyle name="8_משקל בתא100_4.4. 2_פירוט אגח תשואה מעל 10% _1_15" xfId="13011"/>
    <cellStyle name="8_משקל בתא100_4.4. 2_פירוט אגח תשואה מעל 10% _15" xfId="13010"/>
    <cellStyle name="8_משקל בתא100_4.4. 2_פירוט אגח תשואה מעל 10% _פירוט אגח תשואה מעל 10% " xfId="7588"/>
    <cellStyle name="8_משקל בתא100_4.4. 2_פירוט אגח תשואה מעל 10% _פירוט אגח תשואה מעל 10% _15" xfId="13012"/>
    <cellStyle name="8_משקל בתא100_4.4._15" xfId="13004"/>
    <cellStyle name="8_משקל בתא100_4.4._דיווחים נוספים" xfId="7589"/>
    <cellStyle name="8_משקל בתא100_4.4._דיווחים נוספים_15" xfId="13013"/>
    <cellStyle name="8_משקל בתא100_4.4._דיווחים נוספים_פירוט אגח תשואה מעל 10% " xfId="7590"/>
    <cellStyle name="8_משקל בתא100_4.4._דיווחים נוספים_פירוט אגח תשואה מעל 10% _15" xfId="13014"/>
    <cellStyle name="8_משקל בתא100_4.4._פירוט אגח תשואה מעל 10% " xfId="7591"/>
    <cellStyle name="8_משקל בתא100_4.4._פירוט אגח תשואה מעל 10% _1" xfId="7592"/>
    <cellStyle name="8_משקל בתא100_4.4._פירוט אגח תשואה מעל 10% _1_15" xfId="13016"/>
    <cellStyle name="8_משקל בתא100_4.4._פירוט אגח תשואה מעל 10% _15" xfId="13015"/>
    <cellStyle name="8_משקל בתא100_4.4._פירוט אגח תשואה מעל 10% _פירוט אגח תשואה מעל 10% " xfId="7593"/>
    <cellStyle name="8_משקל בתא100_4.4._פירוט אגח תשואה מעל 10% _פירוט אגח תשואה מעל 10% _15" xfId="13017"/>
    <cellStyle name="8_משקל בתא100_דיווחים נוספים" xfId="7594"/>
    <cellStyle name="8_משקל בתא100_דיווחים נוספים 2" xfId="7595"/>
    <cellStyle name="8_משקל בתא100_דיווחים נוספים 2_15" xfId="13019"/>
    <cellStyle name="8_משקל בתא100_דיווחים נוספים 2_דיווחים נוספים" xfId="7596"/>
    <cellStyle name="8_משקל בתא100_דיווחים נוספים 2_דיווחים נוספים_1" xfId="7597"/>
    <cellStyle name="8_משקל בתא100_דיווחים נוספים 2_דיווחים נוספים_1_15" xfId="13021"/>
    <cellStyle name="8_משקל בתא100_דיווחים נוספים 2_דיווחים נוספים_1_פירוט אגח תשואה מעל 10% " xfId="7598"/>
    <cellStyle name="8_משקל בתא100_דיווחים נוספים 2_דיווחים נוספים_1_פירוט אגח תשואה מעל 10% _15" xfId="13022"/>
    <cellStyle name="8_משקל בתא100_דיווחים נוספים 2_דיווחים נוספים_15" xfId="13020"/>
    <cellStyle name="8_משקל בתא100_דיווחים נוספים 2_דיווחים נוספים_פירוט אגח תשואה מעל 10% " xfId="7599"/>
    <cellStyle name="8_משקל בתא100_דיווחים נוספים 2_דיווחים נוספים_פירוט אגח תשואה מעל 10% _15" xfId="13023"/>
    <cellStyle name="8_משקל בתא100_דיווחים נוספים 2_פירוט אגח תשואה מעל 10% " xfId="7600"/>
    <cellStyle name="8_משקל בתא100_דיווחים נוספים 2_פירוט אגח תשואה מעל 10% _1" xfId="7601"/>
    <cellStyle name="8_משקל בתא100_דיווחים נוספים 2_פירוט אגח תשואה מעל 10% _1_15" xfId="13025"/>
    <cellStyle name="8_משקל בתא100_דיווחים נוספים 2_פירוט אגח תשואה מעל 10% _15" xfId="13024"/>
    <cellStyle name="8_משקל בתא100_דיווחים נוספים 2_פירוט אגח תשואה מעל 10% _פירוט אגח תשואה מעל 10% " xfId="7602"/>
    <cellStyle name="8_משקל בתא100_דיווחים נוספים 2_פירוט אגח תשואה מעל 10% _פירוט אגח תשואה מעל 10% _15" xfId="13026"/>
    <cellStyle name="8_משקל בתא100_דיווחים נוספים_1" xfId="7603"/>
    <cellStyle name="8_משקל בתא100_דיווחים נוספים_1 2" xfId="7604"/>
    <cellStyle name="8_משקל בתא100_דיווחים נוספים_1 2_15" xfId="13028"/>
    <cellStyle name="8_משקל בתא100_דיווחים נוספים_1 2_דיווחים נוספים" xfId="7605"/>
    <cellStyle name="8_משקל בתא100_דיווחים נוספים_1 2_דיווחים נוספים_1" xfId="7606"/>
    <cellStyle name="8_משקל בתא100_דיווחים נוספים_1 2_דיווחים נוספים_1_15" xfId="13030"/>
    <cellStyle name="8_משקל בתא100_דיווחים נוספים_1 2_דיווחים נוספים_1_פירוט אגח תשואה מעל 10% " xfId="7607"/>
    <cellStyle name="8_משקל בתא100_דיווחים נוספים_1 2_דיווחים נוספים_1_פירוט אגח תשואה מעל 10% _15" xfId="13031"/>
    <cellStyle name="8_משקל בתא100_דיווחים נוספים_1 2_דיווחים נוספים_15" xfId="13029"/>
    <cellStyle name="8_משקל בתא100_דיווחים נוספים_1 2_דיווחים נוספים_פירוט אגח תשואה מעל 10% " xfId="7608"/>
    <cellStyle name="8_משקל בתא100_דיווחים נוספים_1 2_דיווחים נוספים_פירוט אגח תשואה מעל 10% _15" xfId="13032"/>
    <cellStyle name="8_משקל בתא100_דיווחים נוספים_1 2_פירוט אגח תשואה מעל 10% " xfId="7609"/>
    <cellStyle name="8_משקל בתא100_דיווחים נוספים_1 2_פירוט אגח תשואה מעל 10% _1" xfId="7610"/>
    <cellStyle name="8_משקל בתא100_דיווחים נוספים_1 2_פירוט אגח תשואה מעל 10% _1_15" xfId="13034"/>
    <cellStyle name="8_משקל בתא100_דיווחים נוספים_1 2_פירוט אגח תשואה מעל 10% _15" xfId="13033"/>
    <cellStyle name="8_משקל בתא100_דיווחים נוספים_1 2_פירוט אגח תשואה מעל 10% _פירוט אגח תשואה מעל 10% " xfId="7611"/>
    <cellStyle name="8_משקל בתא100_דיווחים נוספים_1 2_פירוט אגח תשואה מעל 10% _פירוט אגח תשואה מעל 10% _15" xfId="13035"/>
    <cellStyle name="8_משקל בתא100_דיווחים נוספים_1_15" xfId="13027"/>
    <cellStyle name="8_משקל בתא100_דיווחים נוספים_1_4.4." xfId="7612"/>
    <cellStyle name="8_משקל בתא100_דיווחים נוספים_1_4.4. 2" xfId="7613"/>
    <cellStyle name="8_משקל בתא100_דיווחים נוספים_1_4.4. 2_15" xfId="13037"/>
    <cellStyle name="8_משקל בתא100_דיווחים נוספים_1_4.4. 2_דיווחים נוספים" xfId="7614"/>
    <cellStyle name="8_משקל בתא100_דיווחים נוספים_1_4.4. 2_דיווחים נוספים_1" xfId="7615"/>
    <cellStyle name="8_משקל בתא100_דיווחים נוספים_1_4.4. 2_דיווחים נוספים_1_15" xfId="13039"/>
    <cellStyle name="8_משקל בתא100_דיווחים נוספים_1_4.4. 2_דיווחים נוספים_1_פירוט אגח תשואה מעל 10% " xfId="7616"/>
    <cellStyle name="8_משקל בתא100_דיווחים נוספים_1_4.4. 2_דיווחים נוספים_1_פירוט אגח תשואה מעל 10% _15" xfId="13040"/>
    <cellStyle name="8_משקל בתא100_דיווחים נוספים_1_4.4. 2_דיווחים נוספים_15" xfId="13038"/>
    <cellStyle name="8_משקל בתא100_דיווחים נוספים_1_4.4. 2_דיווחים נוספים_פירוט אגח תשואה מעל 10% " xfId="7617"/>
    <cellStyle name="8_משקל בתא100_דיווחים נוספים_1_4.4. 2_דיווחים נוספים_פירוט אגח תשואה מעל 10% _15" xfId="13041"/>
    <cellStyle name="8_משקל בתא100_דיווחים נוספים_1_4.4. 2_פירוט אגח תשואה מעל 10% " xfId="7618"/>
    <cellStyle name="8_משקל בתא100_דיווחים נוספים_1_4.4. 2_פירוט אגח תשואה מעל 10% _1" xfId="7619"/>
    <cellStyle name="8_משקל בתא100_דיווחים נוספים_1_4.4. 2_פירוט אגח תשואה מעל 10% _1_15" xfId="13043"/>
    <cellStyle name="8_משקל בתא100_דיווחים נוספים_1_4.4. 2_פירוט אגח תשואה מעל 10% _15" xfId="13042"/>
    <cellStyle name="8_משקל בתא100_דיווחים נוספים_1_4.4. 2_פירוט אגח תשואה מעל 10% _פירוט אגח תשואה מעל 10% " xfId="7620"/>
    <cellStyle name="8_משקל בתא100_דיווחים נוספים_1_4.4. 2_פירוט אגח תשואה מעל 10% _פירוט אגח תשואה מעל 10% _15" xfId="13044"/>
    <cellStyle name="8_משקל בתא100_דיווחים נוספים_1_4.4._15" xfId="13036"/>
    <cellStyle name="8_משקל בתא100_דיווחים נוספים_1_4.4._דיווחים נוספים" xfId="7621"/>
    <cellStyle name="8_משקל בתא100_דיווחים נוספים_1_4.4._דיווחים נוספים_15" xfId="13045"/>
    <cellStyle name="8_משקל בתא100_דיווחים נוספים_1_4.4._דיווחים נוספים_פירוט אגח תשואה מעל 10% " xfId="7622"/>
    <cellStyle name="8_משקל בתא100_דיווחים נוספים_1_4.4._דיווחים נוספים_פירוט אגח תשואה מעל 10% _15" xfId="13046"/>
    <cellStyle name="8_משקל בתא100_דיווחים נוספים_1_4.4._פירוט אגח תשואה מעל 10% " xfId="7623"/>
    <cellStyle name="8_משקל בתא100_דיווחים נוספים_1_4.4._פירוט אגח תשואה מעל 10% _1" xfId="7624"/>
    <cellStyle name="8_משקל בתא100_דיווחים נוספים_1_4.4._פירוט אגח תשואה מעל 10% _1_15" xfId="13048"/>
    <cellStyle name="8_משקל בתא100_דיווחים נוספים_1_4.4._פירוט אגח תשואה מעל 10% _15" xfId="13047"/>
    <cellStyle name="8_משקל בתא100_דיווחים נוספים_1_4.4._פירוט אגח תשואה מעל 10% _פירוט אגח תשואה מעל 10% " xfId="7625"/>
    <cellStyle name="8_משקל בתא100_דיווחים נוספים_1_4.4._פירוט אגח תשואה מעל 10% _פירוט אגח תשואה מעל 10% _15" xfId="13049"/>
    <cellStyle name="8_משקל בתא100_דיווחים נוספים_1_דיווחים נוספים" xfId="7626"/>
    <cellStyle name="8_משקל בתא100_דיווחים נוספים_1_דיווחים נוספים 2" xfId="7627"/>
    <cellStyle name="8_משקל בתא100_דיווחים נוספים_1_דיווחים נוספים 2_15" xfId="13051"/>
    <cellStyle name="8_משקל בתא100_דיווחים נוספים_1_דיווחים נוספים 2_דיווחים נוספים" xfId="7628"/>
    <cellStyle name="8_משקל בתא100_דיווחים נוספים_1_דיווחים נוספים 2_דיווחים נוספים_1" xfId="7629"/>
    <cellStyle name="8_משקל בתא100_דיווחים נוספים_1_דיווחים נוספים 2_דיווחים נוספים_1_15" xfId="13053"/>
    <cellStyle name="8_משקל בתא100_דיווחים נוספים_1_דיווחים נוספים 2_דיווחים נוספים_1_פירוט אגח תשואה מעל 10% " xfId="7630"/>
    <cellStyle name="8_משקל בתא100_דיווחים נוספים_1_דיווחים נוספים 2_דיווחים נוספים_1_פירוט אגח תשואה מעל 10% _15" xfId="13054"/>
    <cellStyle name="8_משקל בתא100_דיווחים נוספים_1_דיווחים נוספים 2_דיווחים נוספים_15" xfId="13052"/>
    <cellStyle name="8_משקל בתא100_דיווחים נוספים_1_דיווחים נוספים 2_דיווחים נוספים_פירוט אגח תשואה מעל 10% " xfId="7631"/>
    <cellStyle name="8_משקל בתא100_דיווחים נוספים_1_דיווחים נוספים 2_דיווחים נוספים_פירוט אגח תשואה מעל 10% _15" xfId="13055"/>
    <cellStyle name="8_משקל בתא100_דיווחים נוספים_1_דיווחים נוספים 2_פירוט אגח תשואה מעל 10% " xfId="7632"/>
    <cellStyle name="8_משקל בתא100_דיווחים נוספים_1_דיווחים נוספים 2_פירוט אגח תשואה מעל 10% _1" xfId="7633"/>
    <cellStyle name="8_משקל בתא100_דיווחים נוספים_1_דיווחים נוספים 2_פירוט אגח תשואה מעל 10% _1_15" xfId="13057"/>
    <cellStyle name="8_משקל בתא100_דיווחים נוספים_1_דיווחים נוספים 2_פירוט אגח תשואה מעל 10% _15" xfId="13056"/>
    <cellStyle name="8_משקל בתא100_דיווחים נוספים_1_דיווחים נוספים 2_פירוט אגח תשואה מעל 10% _פירוט אגח תשואה מעל 10% " xfId="7634"/>
    <cellStyle name="8_משקל בתא100_דיווחים נוספים_1_דיווחים נוספים 2_פירוט אגח תשואה מעל 10% _פירוט אגח תשואה מעל 10% _15" xfId="13058"/>
    <cellStyle name="8_משקל בתא100_דיווחים נוספים_1_דיווחים נוספים_1" xfId="7635"/>
    <cellStyle name="8_משקל בתא100_דיווחים נוספים_1_דיווחים נוספים_1_15" xfId="13059"/>
    <cellStyle name="8_משקל בתא100_דיווחים נוספים_1_דיווחים נוספים_1_פירוט אגח תשואה מעל 10% " xfId="7636"/>
    <cellStyle name="8_משקל בתא100_דיווחים נוספים_1_דיווחים נוספים_1_פירוט אגח תשואה מעל 10% _15" xfId="13060"/>
    <cellStyle name="8_משקל בתא100_דיווחים נוספים_1_דיווחים נוספים_15" xfId="13050"/>
    <cellStyle name="8_משקל בתא100_דיווחים נוספים_1_דיווחים נוספים_4.4." xfId="7637"/>
    <cellStyle name="8_משקל בתא100_דיווחים נוספים_1_דיווחים נוספים_4.4. 2" xfId="7638"/>
    <cellStyle name="8_משקל בתא100_דיווחים נוספים_1_דיווחים נוספים_4.4. 2_15" xfId="13062"/>
    <cellStyle name="8_משקל בתא100_דיווחים נוספים_1_דיווחים נוספים_4.4. 2_דיווחים נוספים" xfId="7639"/>
    <cellStyle name="8_משקל בתא100_דיווחים נוספים_1_דיווחים נוספים_4.4. 2_דיווחים נוספים_1" xfId="7640"/>
    <cellStyle name="8_משקל בתא100_דיווחים נוספים_1_דיווחים נוספים_4.4. 2_דיווחים נוספים_1_15" xfId="13064"/>
    <cellStyle name="8_משקל בתא100_דיווחים נוספים_1_דיווחים נוספים_4.4. 2_דיווחים נוספים_1_פירוט אגח תשואה מעל 10% " xfId="7641"/>
    <cellStyle name="8_משקל בתא100_דיווחים נוספים_1_דיווחים נוספים_4.4. 2_דיווחים נוספים_1_פירוט אגח תשואה מעל 10% _15" xfId="13065"/>
    <cellStyle name="8_משקל בתא100_דיווחים נוספים_1_דיווחים נוספים_4.4. 2_דיווחים נוספים_15" xfId="13063"/>
    <cellStyle name="8_משקל בתא100_דיווחים נוספים_1_דיווחים נוספים_4.4. 2_דיווחים נוספים_פירוט אגח תשואה מעל 10% " xfId="7642"/>
    <cellStyle name="8_משקל בתא100_דיווחים נוספים_1_דיווחים נוספים_4.4. 2_דיווחים נוספים_פירוט אגח תשואה מעל 10% _15" xfId="13066"/>
    <cellStyle name="8_משקל בתא100_דיווחים נוספים_1_דיווחים נוספים_4.4. 2_פירוט אגח תשואה מעל 10% " xfId="7643"/>
    <cellStyle name="8_משקל בתא100_דיווחים נוספים_1_דיווחים נוספים_4.4. 2_פירוט אגח תשואה מעל 10% _1" xfId="7644"/>
    <cellStyle name="8_משקל בתא100_דיווחים נוספים_1_דיווחים נוספים_4.4. 2_פירוט אגח תשואה מעל 10% _1_15" xfId="13068"/>
    <cellStyle name="8_משקל בתא100_דיווחים נוספים_1_דיווחים נוספים_4.4. 2_פירוט אגח תשואה מעל 10% _15" xfId="13067"/>
    <cellStyle name="8_משקל בתא100_דיווחים נוספים_1_דיווחים נוספים_4.4. 2_פירוט אגח תשואה מעל 10% _פירוט אגח תשואה מעל 10% " xfId="7645"/>
    <cellStyle name="8_משקל בתא100_דיווחים נוספים_1_דיווחים נוספים_4.4. 2_פירוט אגח תשואה מעל 10% _פירוט אגח תשואה מעל 10% _15" xfId="13069"/>
    <cellStyle name="8_משקל בתא100_דיווחים נוספים_1_דיווחים נוספים_4.4._15" xfId="13061"/>
    <cellStyle name="8_משקל בתא100_דיווחים נוספים_1_דיווחים נוספים_4.4._דיווחים נוספים" xfId="7646"/>
    <cellStyle name="8_משקל בתא100_דיווחים נוספים_1_דיווחים נוספים_4.4._דיווחים נוספים_15" xfId="13070"/>
    <cellStyle name="8_משקל בתא100_דיווחים נוספים_1_דיווחים נוספים_4.4._דיווחים נוספים_פירוט אגח תשואה מעל 10% " xfId="7647"/>
    <cellStyle name="8_משקל בתא100_דיווחים נוספים_1_דיווחים נוספים_4.4._דיווחים נוספים_פירוט אגח תשואה מעל 10% _15" xfId="13071"/>
    <cellStyle name="8_משקל בתא100_דיווחים נוספים_1_דיווחים נוספים_4.4._פירוט אגח תשואה מעל 10% " xfId="7648"/>
    <cellStyle name="8_משקל בתא100_דיווחים נוספים_1_דיווחים נוספים_4.4._פירוט אגח תשואה מעל 10% _1" xfId="7649"/>
    <cellStyle name="8_משקל בתא100_דיווחים נוספים_1_דיווחים נוספים_4.4._פירוט אגח תשואה מעל 10% _1_15" xfId="13073"/>
    <cellStyle name="8_משקל בתא100_דיווחים נוספים_1_דיווחים נוספים_4.4._פירוט אגח תשואה מעל 10% _15" xfId="13072"/>
    <cellStyle name="8_משקל בתא100_דיווחים נוספים_1_דיווחים נוספים_4.4._פירוט אגח תשואה מעל 10% _פירוט אגח תשואה מעל 10% " xfId="7650"/>
    <cellStyle name="8_משקל בתא100_דיווחים נוספים_1_דיווחים נוספים_4.4._פירוט אגח תשואה מעל 10% _פירוט אגח תשואה מעל 10% _15" xfId="13074"/>
    <cellStyle name="8_משקל בתא100_דיווחים נוספים_1_דיווחים נוספים_דיווחים נוספים" xfId="7651"/>
    <cellStyle name="8_משקל בתא100_דיווחים נוספים_1_דיווחים נוספים_דיווחים נוספים_15" xfId="13075"/>
    <cellStyle name="8_משקל בתא100_דיווחים נוספים_1_דיווחים נוספים_דיווחים נוספים_פירוט אגח תשואה מעל 10% " xfId="7652"/>
    <cellStyle name="8_משקל בתא100_דיווחים נוספים_1_דיווחים נוספים_דיווחים נוספים_פירוט אגח תשואה מעל 10% _15" xfId="13076"/>
    <cellStyle name="8_משקל בתא100_דיווחים נוספים_1_דיווחים נוספים_פירוט אגח תשואה מעל 10% " xfId="7653"/>
    <cellStyle name="8_משקל בתא100_דיווחים נוספים_1_דיווחים נוספים_פירוט אגח תשואה מעל 10% _1" xfId="7654"/>
    <cellStyle name="8_משקל בתא100_דיווחים נוספים_1_דיווחים נוספים_פירוט אגח תשואה מעל 10% _1_15" xfId="13078"/>
    <cellStyle name="8_משקל בתא100_דיווחים נוספים_1_דיווחים נוספים_פירוט אגח תשואה מעל 10% _15" xfId="13077"/>
    <cellStyle name="8_משקל בתא100_דיווחים נוספים_1_דיווחים נוספים_פירוט אגח תשואה מעל 10% _פירוט אגח תשואה מעל 10% " xfId="7655"/>
    <cellStyle name="8_משקל בתא100_דיווחים נוספים_1_דיווחים נוספים_פירוט אגח תשואה מעל 10% _פירוט אגח תשואה מעל 10% _15" xfId="13079"/>
    <cellStyle name="8_משקל בתא100_דיווחים נוספים_1_פירוט אגח תשואה מעל 10% " xfId="7656"/>
    <cellStyle name="8_משקל בתא100_דיווחים נוספים_1_פירוט אגח תשואה מעל 10% _1" xfId="7657"/>
    <cellStyle name="8_משקל בתא100_דיווחים נוספים_1_פירוט אגח תשואה מעל 10% _1_15" xfId="13081"/>
    <cellStyle name="8_משקל בתא100_דיווחים נוספים_1_פירוט אגח תשואה מעל 10% _15" xfId="13080"/>
    <cellStyle name="8_משקל בתא100_דיווחים נוספים_1_פירוט אגח תשואה מעל 10% _פירוט אגח תשואה מעל 10% " xfId="7658"/>
    <cellStyle name="8_משקל בתא100_דיווחים נוספים_1_פירוט אגח תשואה מעל 10% _פירוט אגח תשואה מעל 10% _15" xfId="13082"/>
    <cellStyle name="8_משקל בתא100_דיווחים נוספים_15" xfId="13018"/>
    <cellStyle name="8_משקל בתא100_דיווחים נוספים_2" xfId="7659"/>
    <cellStyle name="8_משקל בתא100_דיווחים נוספים_2 2" xfId="7660"/>
    <cellStyle name="8_משקל בתא100_דיווחים נוספים_2 2_15" xfId="13084"/>
    <cellStyle name="8_משקל בתא100_דיווחים נוספים_2 2_דיווחים נוספים" xfId="7661"/>
    <cellStyle name="8_משקל בתא100_דיווחים נוספים_2 2_דיווחים נוספים_1" xfId="7662"/>
    <cellStyle name="8_משקל בתא100_דיווחים נוספים_2 2_דיווחים נוספים_1_15" xfId="13086"/>
    <cellStyle name="8_משקל בתא100_דיווחים נוספים_2 2_דיווחים נוספים_1_פירוט אגח תשואה מעל 10% " xfId="7663"/>
    <cellStyle name="8_משקל בתא100_דיווחים נוספים_2 2_דיווחים נוספים_1_פירוט אגח תשואה מעל 10% _15" xfId="13087"/>
    <cellStyle name="8_משקל בתא100_דיווחים נוספים_2 2_דיווחים נוספים_15" xfId="13085"/>
    <cellStyle name="8_משקל בתא100_דיווחים נוספים_2 2_דיווחים נוספים_פירוט אגח תשואה מעל 10% " xfId="7664"/>
    <cellStyle name="8_משקל בתא100_דיווחים נוספים_2 2_דיווחים נוספים_פירוט אגח תשואה מעל 10% _15" xfId="13088"/>
    <cellStyle name="8_משקל בתא100_דיווחים נוספים_2 2_פירוט אגח תשואה מעל 10% " xfId="7665"/>
    <cellStyle name="8_משקל בתא100_דיווחים נוספים_2 2_פירוט אגח תשואה מעל 10% _1" xfId="7666"/>
    <cellStyle name="8_משקל בתא100_דיווחים נוספים_2 2_פירוט אגח תשואה מעל 10% _1_15" xfId="13090"/>
    <cellStyle name="8_משקל בתא100_דיווחים נוספים_2 2_פירוט אגח תשואה מעל 10% _15" xfId="13089"/>
    <cellStyle name="8_משקל בתא100_דיווחים נוספים_2 2_פירוט אגח תשואה מעל 10% _פירוט אגח תשואה מעל 10% " xfId="7667"/>
    <cellStyle name="8_משקל בתא100_דיווחים נוספים_2 2_פירוט אגח תשואה מעל 10% _פירוט אגח תשואה מעל 10% _15" xfId="13091"/>
    <cellStyle name="8_משקל בתא100_דיווחים נוספים_2_15" xfId="13083"/>
    <cellStyle name="8_משקל בתא100_דיווחים נוספים_2_4.4." xfId="7668"/>
    <cellStyle name="8_משקל בתא100_דיווחים נוספים_2_4.4. 2" xfId="7669"/>
    <cellStyle name="8_משקל בתא100_דיווחים נוספים_2_4.4. 2_15" xfId="13093"/>
    <cellStyle name="8_משקל בתא100_דיווחים נוספים_2_4.4. 2_דיווחים נוספים" xfId="7670"/>
    <cellStyle name="8_משקל בתא100_דיווחים נוספים_2_4.4. 2_דיווחים נוספים_1" xfId="7671"/>
    <cellStyle name="8_משקל בתא100_דיווחים נוספים_2_4.4. 2_דיווחים נוספים_1_15" xfId="13095"/>
    <cellStyle name="8_משקל בתא100_דיווחים נוספים_2_4.4. 2_דיווחים נוספים_1_פירוט אגח תשואה מעל 10% " xfId="7672"/>
    <cellStyle name="8_משקל בתא100_דיווחים נוספים_2_4.4. 2_דיווחים נוספים_1_פירוט אגח תשואה מעל 10% _15" xfId="13096"/>
    <cellStyle name="8_משקל בתא100_דיווחים נוספים_2_4.4. 2_דיווחים נוספים_15" xfId="13094"/>
    <cellStyle name="8_משקל בתא100_דיווחים נוספים_2_4.4. 2_דיווחים נוספים_פירוט אגח תשואה מעל 10% " xfId="7673"/>
    <cellStyle name="8_משקל בתא100_דיווחים נוספים_2_4.4. 2_דיווחים נוספים_פירוט אגח תשואה מעל 10% _15" xfId="13097"/>
    <cellStyle name="8_משקל בתא100_דיווחים נוספים_2_4.4. 2_פירוט אגח תשואה מעל 10% " xfId="7674"/>
    <cellStyle name="8_משקל בתא100_דיווחים נוספים_2_4.4. 2_פירוט אגח תשואה מעל 10% _1" xfId="7675"/>
    <cellStyle name="8_משקל בתא100_דיווחים נוספים_2_4.4. 2_פירוט אגח תשואה מעל 10% _1_15" xfId="13099"/>
    <cellStyle name="8_משקל בתא100_דיווחים נוספים_2_4.4. 2_פירוט אגח תשואה מעל 10% _15" xfId="13098"/>
    <cellStyle name="8_משקל בתא100_דיווחים נוספים_2_4.4. 2_פירוט אגח תשואה מעל 10% _פירוט אגח תשואה מעל 10% " xfId="7676"/>
    <cellStyle name="8_משקל בתא100_דיווחים נוספים_2_4.4. 2_פירוט אגח תשואה מעל 10% _פירוט אגח תשואה מעל 10% _15" xfId="13100"/>
    <cellStyle name="8_משקל בתא100_דיווחים נוספים_2_4.4._15" xfId="13092"/>
    <cellStyle name="8_משקל בתא100_דיווחים נוספים_2_4.4._דיווחים נוספים" xfId="7677"/>
    <cellStyle name="8_משקל בתא100_דיווחים נוספים_2_4.4._דיווחים נוספים_15" xfId="13101"/>
    <cellStyle name="8_משקל בתא100_דיווחים נוספים_2_4.4._דיווחים נוספים_פירוט אגח תשואה מעל 10% " xfId="7678"/>
    <cellStyle name="8_משקל בתא100_דיווחים נוספים_2_4.4._דיווחים נוספים_פירוט אגח תשואה מעל 10% _15" xfId="13102"/>
    <cellStyle name="8_משקל בתא100_דיווחים נוספים_2_4.4._פירוט אגח תשואה מעל 10% " xfId="7679"/>
    <cellStyle name="8_משקל בתא100_דיווחים נוספים_2_4.4._פירוט אגח תשואה מעל 10% _1" xfId="7680"/>
    <cellStyle name="8_משקל בתא100_דיווחים נוספים_2_4.4._פירוט אגח תשואה מעל 10% _1_15" xfId="13104"/>
    <cellStyle name="8_משקל בתא100_דיווחים נוספים_2_4.4._פירוט אגח תשואה מעל 10% _15" xfId="13103"/>
    <cellStyle name="8_משקל בתא100_דיווחים נוספים_2_4.4._פירוט אגח תשואה מעל 10% _פירוט אגח תשואה מעל 10% " xfId="7681"/>
    <cellStyle name="8_משקל בתא100_דיווחים נוספים_2_4.4._פירוט אגח תשואה מעל 10% _פירוט אגח תשואה מעל 10% _15" xfId="13105"/>
    <cellStyle name="8_משקל בתא100_דיווחים נוספים_2_דיווחים נוספים" xfId="7682"/>
    <cellStyle name="8_משקל בתא100_דיווחים נוספים_2_דיווחים נוספים_15" xfId="13106"/>
    <cellStyle name="8_משקל בתא100_דיווחים נוספים_2_דיווחים נוספים_פירוט אגח תשואה מעל 10% " xfId="7683"/>
    <cellStyle name="8_משקל בתא100_דיווחים נוספים_2_דיווחים נוספים_פירוט אגח תשואה מעל 10% _15" xfId="13107"/>
    <cellStyle name="8_משקל בתא100_דיווחים נוספים_2_פירוט אגח תשואה מעל 10% " xfId="7684"/>
    <cellStyle name="8_משקל בתא100_דיווחים נוספים_2_פירוט אגח תשואה מעל 10% _1" xfId="7685"/>
    <cellStyle name="8_משקל בתא100_דיווחים נוספים_2_פירוט אגח תשואה מעל 10% _1_15" xfId="13109"/>
    <cellStyle name="8_משקל בתא100_דיווחים נוספים_2_פירוט אגח תשואה מעל 10% _15" xfId="13108"/>
    <cellStyle name="8_משקל בתא100_דיווחים נוספים_2_פירוט אגח תשואה מעל 10% _פירוט אגח תשואה מעל 10% " xfId="7686"/>
    <cellStyle name="8_משקל בתא100_דיווחים נוספים_2_פירוט אגח תשואה מעל 10% _פירוט אגח תשואה מעל 10% _15" xfId="13110"/>
    <cellStyle name="8_משקל בתא100_דיווחים נוספים_3" xfId="7687"/>
    <cellStyle name="8_משקל בתא100_דיווחים נוספים_3_15" xfId="13111"/>
    <cellStyle name="8_משקל בתא100_דיווחים נוספים_3_פירוט אגח תשואה מעל 10% " xfId="7688"/>
    <cellStyle name="8_משקל בתא100_דיווחים נוספים_3_פירוט אגח תשואה מעל 10% _15" xfId="13112"/>
    <cellStyle name="8_משקל בתא100_דיווחים נוספים_4.4." xfId="7689"/>
    <cellStyle name="8_משקל בתא100_דיווחים נוספים_4.4. 2" xfId="7690"/>
    <cellStyle name="8_משקל בתא100_דיווחים נוספים_4.4. 2_15" xfId="13114"/>
    <cellStyle name="8_משקל בתא100_דיווחים נוספים_4.4. 2_דיווחים נוספים" xfId="7691"/>
    <cellStyle name="8_משקל בתא100_דיווחים נוספים_4.4. 2_דיווחים נוספים_1" xfId="7692"/>
    <cellStyle name="8_משקל בתא100_דיווחים נוספים_4.4. 2_דיווחים נוספים_1_15" xfId="13116"/>
    <cellStyle name="8_משקל בתא100_דיווחים נוספים_4.4. 2_דיווחים נוספים_1_פירוט אגח תשואה מעל 10% " xfId="7693"/>
    <cellStyle name="8_משקל בתא100_דיווחים נוספים_4.4. 2_דיווחים נוספים_1_פירוט אגח תשואה מעל 10% _15" xfId="13117"/>
    <cellStyle name="8_משקל בתא100_דיווחים נוספים_4.4. 2_דיווחים נוספים_15" xfId="13115"/>
    <cellStyle name="8_משקל בתא100_דיווחים נוספים_4.4. 2_דיווחים נוספים_פירוט אגח תשואה מעל 10% " xfId="7694"/>
    <cellStyle name="8_משקל בתא100_דיווחים נוספים_4.4. 2_דיווחים נוספים_פירוט אגח תשואה מעל 10% _15" xfId="13118"/>
    <cellStyle name="8_משקל בתא100_דיווחים נוספים_4.4. 2_פירוט אגח תשואה מעל 10% " xfId="7695"/>
    <cellStyle name="8_משקל בתא100_דיווחים נוספים_4.4. 2_פירוט אגח תשואה מעל 10% _1" xfId="7696"/>
    <cellStyle name="8_משקל בתא100_דיווחים נוספים_4.4. 2_פירוט אגח תשואה מעל 10% _1_15" xfId="13120"/>
    <cellStyle name="8_משקל בתא100_דיווחים נוספים_4.4. 2_פירוט אגח תשואה מעל 10% _15" xfId="13119"/>
    <cellStyle name="8_משקל בתא100_דיווחים נוספים_4.4. 2_פירוט אגח תשואה מעל 10% _פירוט אגח תשואה מעל 10% " xfId="7697"/>
    <cellStyle name="8_משקל בתא100_דיווחים נוספים_4.4. 2_פירוט אגח תשואה מעל 10% _פירוט אגח תשואה מעל 10% _15" xfId="13121"/>
    <cellStyle name="8_משקל בתא100_דיווחים נוספים_4.4._15" xfId="13113"/>
    <cellStyle name="8_משקל בתא100_דיווחים נוספים_4.4._דיווחים נוספים" xfId="7698"/>
    <cellStyle name="8_משקל בתא100_דיווחים נוספים_4.4._דיווחים נוספים_15" xfId="13122"/>
    <cellStyle name="8_משקל בתא100_דיווחים נוספים_4.4._דיווחים נוספים_פירוט אגח תשואה מעל 10% " xfId="7699"/>
    <cellStyle name="8_משקל בתא100_דיווחים נוספים_4.4._דיווחים נוספים_פירוט אגח תשואה מעל 10% _15" xfId="13123"/>
    <cellStyle name="8_משקל בתא100_דיווחים נוספים_4.4._פירוט אגח תשואה מעל 10% " xfId="7700"/>
    <cellStyle name="8_משקל בתא100_דיווחים נוספים_4.4._פירוט אגח תשואה מעל 10% _1" xfId="7701"/>
    <cellStyle name="8_משקל בתא100_דיווחים נוספים_4.4._פירוט אגח תשואה מעל 10% _1_15" xfId="13125"/>
    <cellStyle name="8_משקל בתא100_דיווחים נוספים_4.4._פירוט אגח תשואה מעל 10% _15" xfId="13124"/>
    <cellStyle name="8_משקל בתא100_דיווחים נוספים_4.4._פירוט אגח תשואה מעל 10% _פירוט אגח תשואה מעל 10% " xfId="7702"/>
    <cellStyle name="8_משקל בתא100_דיווחים נוספים_4.4._פירוט אגח תשואה מעל 10% _פירוט אגח תשואה מעל 10% _15" xfId="13126"/>
    <cellStyle name="8_משקל בתא100_דיווחים נוספים_דיווחים נוספים" xfId="7703"/>
    <cellStyle name="8_משקל בתא100_דיווחים נוספים_דיווחים נוספים 2" xfId="7704"/>
    <cellStyle name="8_משקל בתא100_דיווחים נוספים_דיווחים נוספים 2_15" xfId="13128"/>
    <cellStyle name="8_משקל בתא100_דיווחים נוספים_דיווחים נוספים 2_דיווחים נוספים" xfId="7705"/>
    <cellStyle name="8_משקל בתא100_דיווחים נוספים_דיווחים נוספים 2_דיווחים נוספים_1" xfId="7706"/>
    <cellStyle name="8_משקל בתא100_דיווחים נוספים_דיווחים נוספים 2_דיווחים נוספים_1_15" xfId="13130"/>
    <cellStyle name="8_משקל בתא100_דיווחים נוספים_דיווחים נוספים 2_דיווחים נוספים_1_פירוט אגח תשואה מעל 10% " xfId="7707"/>
    <cellStyle name="8_משקל בתא100_דיווחים נוספים_דיווחים נוספים 2_דיווחים נוספים_1_פירוט אגח תשואה מעל 10% _15" xfId="13131"/>
    <cellStyle name="8_משקל בתא100_דיווחים נוספים_דיווחים נוספים 2_דיווחים נוספים_15" xfId="13129"/>
    <cellStyle name="8_משקל בתא100_דיווחים נוספים_דיווחים נוספים 2_דיווחים נוספים_פירוט אגח תשואה מעל 10% " xfId="7708"/>
    <cellStyle name="8_משקל בתא100_דיווחים נוספים_דיווחים נוספים 2_דיווחים נוספים_פירוט אגח תשואה מעל 10% _15" xfId="13132"/>
    <cellStyle name="8_משקל בתא100_דיווחים נוספים_דיווחים נוספים 2_פירוט אגח תשואה מעל 10% " xfId="7709"/>
    <cellStyle name="8_משקל בתא100_דיווחים נוספים_דיווחים נוספים 2_פירוט אגח תשואה מעל 10% _1" xfId="7710"/>
    <cellStyle name="8_משקל בתא100_דיווחים נוספים_דיווחים נוספים 2_פירוט אגח תשואה מעל 10% _1_15" xfId="13134"/>
    <cellStyle name="8_משקל בתא100_דיווחים נוספים_דיווחים נוספים 2_פירוט אגח תשואה מעל 10% _15" xfId="13133"/>
    <cellStyle name="8_משקל בתא100_דיווחים נוספים_דיווחים נוספים 2_פירוט אגח תשואה מעל 10% _פירוט אגח תשואה מעל 10% " xfId="7711"/>
    <cellStyle name="8_משקל בתא100_דיווחים נוספים_דיווחים נוספים 2_פירוט אגח תשואה מעל 10% _פירוט אגח תשואה מעל 10% _15" xfId="13135"/>
    <cellStyle name="8_משקל בתא100_דיווחים נוספים_דיווחים נוספים_1" xfId="7712"/>
    <cellStyle name="8_משקל בתא100_דיווחים נוספים_דיווחים נוספים_1_15" xfId="13136"/>
    <cellStyle name="8_משקל בתא100_דיווחים נוספים_דיווחים נוספים_1_פירוט אגח תשואה מעל 10% " xfId="7713"/>
    <cellStyle name="8_משקל בתא100_דיווחים נוספים_דיווחים נוספים_1_פירוט אגח תשואה מעל 10% _15" xfId="13137"/>
    <cellStyle name="8_משקל בתא100_דיווחים נוספים_דיווחים נוספים_15" xfId="13127"/>
    <cellStyle name="8_משקל בתא100_דיווחים נוספים_דיווחים נוספים_4.4." xfId="7714"/>
    <cellStyle name="8_משקל בתא100_דיווחים נוספים_דיווחים נוספים_4.4. 2" xfId="7715"/>
    <cellStyle name="8_משקל בתא100_דיווחים נוספים_דיווחים נוספים_4.4. 2_15" xfId="13139"/>
    <cellStyle name="8_משקל בתא100_דיווחים נוספים_דיווחים נוספים_4.4. 2_דיווחים נוספים" xfId="7716"/>
    <cellStyle name="8_משקל בתא100_דיווחים נוספים_דיווחים נוספים_4.4. 2_דיווחים נוספים_1" xfId="7717"/>
    <cellStyle name="8_משקל בתא100_דיווחים נוספים_דיווחים נוספים_4.4. 2_דיווחים נוספים_1_15" xfId="13141"/>
    <cellStyle name="8_משקל בתא100_דיווחים נוספים_דיווחים נוספים_4.4. 2_דיווחים נוספים_1_פירוט אגח תשואה מעל 10% " xfId="7718"/>
    <cellStyle name="8_משקל בתא100_דיווחים נוספים_דיווחים נוספים_4.4. 2_דיווחים נוספים_1_פירוט אגח תשואה מעל 10% _15" xfId="13142"/>
    <cellStyle name="8_משקל בתא100_דיווחים נוספים_דיווחים נוספים_4.4. 2_דיווחים נוספים_15" xfId="13140"/>
    <cellStyle name="8_משקל בתא100_דיווחים נוספים_דיווחים נוספים_4.4. 2_דיווחים נוספים_פירוט אגח תשואה מעל 10% " xfId="7719"/>
    <cellStyle name="8_משקל בתא100_דיווחים נוספים_דיווחים נוספים_4.4. 2_דיווחים נוספים_פירוט אגח תשואה מעל 10% _15" xfId="13143"/>
    <cellStyle name="8_משקל בתא100_דיווחים נוספים_דיווחים נוספים_4.4. 2_פירוט אגח תשואה מעל 10% " xfId="7720"/>
    <cellStyle name="8_משקל בתא100_דיווחים נוספים_דיווחים נוספים_4.4. 2_פירוט אגח תשואה מעל 10% _1" xfId="7721"/>
    <cellStyle name="8_משקל בתא100_דיווחים נוספים_דיווחים נוספים_4.4. 2_פירוט אגח תשואה מעל 10% _1_15" xfId="13145"/>
    <cellStyle name="8_משקל בתא100_דיווחים נוספים_דיווחים נוספים_4.4. 2_פירוט אגח תשואה מעל 10% _15" xfId="13144"/>
    <cellStyle name="8_משקל בתא100_דיווחים נוספים_דיווחים נוספים_4.4. 2_פירוט אגח תשואה מעל 10% _פירוט אגח תשואה מעל 10% " xfId="7722"/>
    <cellStyle name="8_משקל בתא100_דיווחים נוספים_דיווחים נוספים_4.4. 2_פירוט אגח תשואה מעל 10% _פירוט אגח תשואה מעל 10% _15" xfId="13146"/>
    <cellStyle name="8_משקל בתא100_דיווחים נוספים_דיווחים נוספים_4.4._15" xfId="13138"/>
    <cellStyle name="8_משקל בתא100_דיווחים נוספים_דיווחים נוספים_4.4._דיווחים נוספים" xfId="7723"/>
    <cellStyle name="8_משקל בתא100_דיווחים נוספים_דיווחים נוספים_4.4._דיווחים נוספים_15" xfId="13147"/>
    <cellStyle name="8_משקל בתא100_דיווחים נוספים_דיווחים נוספים_4.4._דיווחים נוספים_פירוט אגח תשואה מעל 10% " xfId="7724"/>
    <cellStyle name="8_משקל בתא100_דיווחים נוספים_דיווחים נוספים_4.4._דיווחים נוספים_פירוט אגח תשואה מעל 10% _15" xfId="13148"/>
    <cellStyle name="8_משקל בתא100_דיווחים נוספים_דיווחים נוספים_4.4._פירוט אגח תשואה מעל 10% " xfId="7725"/>
    <cellStyle name="8_משקל בתא100_דיווחים נוספים_דיווחים נוספים_4.4._פירוט אגח תשואה מעל 10% _1" xfId="7726"/>
    <cellStyle name="8_משקל בתא100_דיווחים נוספים_דיווחים נוספים_4.4._פירוט אגח תשואה מעל 10% _1_15" xfId="13150"/>
    <cellStyle name="8_משקל בתא100_דיווחים נוספים_דיווחים נוספים_4.4._פירוט אגח תשואה מעל 10% _15" xfId="13149"/>
    <cellStyle name="8_משקל בתא100_דיווחים נוספים_דיווחים נוספים_4.4._פירוט אגח תשואה מעל 10% _פירוט אגח תשואה מעל 10% " xfId="7727"/>
    <cellStyle name="8_משקל בתא100_דיווחים נוספים_דיווחים נוספים_4.4._פירוט אגח תשואה מעל 10% _פירוט אגח תשואה מעל 10% _15" xfId="13151"/>
    <cellStyle name="8_משקל בתא100_דיווחים נוספים_דיווחים נוספים_דיווחים נוספים" xfId="7728"/>
    <cellStyle name="8_משקל בתא100_דיווחים נוספים_דיווחים נוספים_דיווחים נוספים_15" xfId="13152"/>
    <cellStyle name="8_משקל בתא100_דיווחים נוספים_דיווחים נוספים_דיווחים נוספים_פירוט אגח תשואה מעל 10% " xfId="7729"/>
    <cellStyle name="8_משקל בתא100_דיווחים נוספים_דיווחים נוספים_דיווחים נוספים_פירוט אגח תשואה מעל 10% _15" xfId="13153"/>
    <cellStyle name="8_משקל בתא100_דיווחים נוספים_דיווחים נוספים_פירוט אגח תשואה מעל 10% " xfId="7730"/>
    <cellStyle name="8_משקל בתא100_דיווחים נוספים_דיווחים נוספים_פירוט אגח תשואה מעל 10% _1" xfId="7731"/>
    <cellStyle name="8_משקל בתא100_דיווחים נוספים_דיווחים נוספים_פירוט אגח תשואה מעל 10% _1_15" xfId="13155"/>
    <cellStyle name="8_משקל בתא100_דיווחים נוספים_דיווחים נוספים_פירוט אגח תשואה מעל 10% _15" xfId="13154"/>
    <cellStyle name="8_משקל בתא100_דיווחים נוספים_דיווחים נוספים_פירוט אגח תשואה מעל 10% _פירוט אגח תשואה מעל 10% " xfId="7732"/>
    <cellStyle name="8_משקל בתא100_דיווחים נוספים_דיווחים נוספים_פירוט אגח תשואה מעל 10% _פירוט אגח תשואה מעל 10% _15" xfId="13156"/>
    <cellStyle name="8_משקל בתא100_דיווחים נוספים_פירוט אגח תשואה מעל 10% " xfId="7733"/>
    <cellStyle name="8_משקל בתא100_דיווחים נוספים_פירוט אגח תשואה מעל 10% _1" xfId="7734"/>
    <cellStyle name="8_משקל בתא100_דיווחים נוספים_פירוט אגח תשואה מעל 10% _1_15" xfId="13158"/>
    <cellStyle name="8_משקל בתא100_דיווחים נוספים_פירוט אגח תשואה מעל 10% _15" xfId="13157"/>
    <cellStyle name="8_משקל בתא100_דיווחים נוספים_פירוט אגח תשואה מעל 10% _פירוט אגח תשואה מעל 10% " xfId="7735"/>
    <cellStyle name="8_משקל בתא100_דיווחים נוספים_פירוט אגח תשואה מעל 10% _פירוט אגח תשואה מעל 10% _15" xfId="13159"/>
    <cellStyle name="8_משקל בתא100_הערות" xfId="7736"/>
    <cellStyle name="8_משקל בתא100_הערות 2" xfId="7737"/>
    <cellStyle name="8_משקל בתא100_הערות 2_15" xfId="13161"/>
    <cellStyle name="8_משקל בתא100_הערות 2_דיווחים נוספים" xfId="7738"/>
    <cellStyle name="8_משקל בתא100_הערות 2_דיווחים נוספים_1" xfId="7739"/>
    <cellStyle name="8_משקל בתא100_הערות 2_דיווחים נוספים_1_15" xfId="13163"/>
    <cellStyle name="8_משקל בתא100_הערות 2_דיווחים נוספים_1_פירוט אגח תשואה מעל 10% " xfId="7740"/>
    <cellStyle name="8_משקל בתא100_הערות 2_דיווחים נוספים_1_פירוט אגח תשואה מעל 10% _15" xfId="13164"/>
    <cellStyle name="8_משקל בתא100_הערות 2_דיווחים נוספים_15" xfId="13162"/>
    <cellStyle name="8_משקל בתא100_הערות 2_דיווחים נוספים_פירוט אגח תשואה מעל 10% " xfId="7741"/>
    <cellStyle name="8_משקל בתא100_הערות 2_דיווחים נוספים_פירוט אגח תשואה מעל 10% _15" xfId="13165"/>
    <cellStyle name="8_משקל בתא100_הערות 2_פירוט אגח תשואה מעל 10% " xfId="7742"/>
    <cellStyle name="8_משקל בתא100_הערות 2_פירוט אגח תשואה מעל 10% _1" xfId="7743"/>
    <cellStyle name="8_משקל בתא100_הערות 2_פירוט אגח תשואה מעל 10% _1_15" xfId="13167"/>
    <cellStyle name="8_משקל בתא100_הערות 2_פירוט אגח תשואה מעל 10% _15" xfId="13166"/>
    <cellStyle name="8_משקל בתא100_הערות 2_פירוט אגח תשואה מעל 10% _פירוט אגח תשואה מעל 10% " xfId="7744"/>
    <cellStyle name="8_משקל בתא100_הערות 2_פירוט אגח תשואה מעל 10% _פירוט אגח תשואה מעל 10% _15" xfId="13168"/>
    <cellStyle name="8_משקל בתא100_הערות_15" xfId="13160"/>
    <cellStyle name="8_משקל בתא100_הערות_4.4." xfId="7745"/>
    <cellStyle name="8_משקל בתא100_הערות_4.4. 2" xfId="7746"/>
    <cellStyle name="8_משקל בתא100_הערות_4.4. 2_15" xfId="13170"/>
    <cellStyle name="8_משקל בתא100_הערות_4.4. 2_דיווחים נוספים" xfId="7747"/>
    <cellStyle name="8_משקל בתא100_הערות_4.4. 2_דיווחים נוספים_1" xfId="7748"/>
    <cellStyle name="8_משקל בתא100_הערות_4.4. 2_דיווחים נוספים_1_15" xfId="13172"/>
    <cellStyle name="8_משקל בתא100_הערות_4.4. 2_דיווחים נוספים_1_פירוט אגח תשואה מעל 10% " xfId="7749"/>
    <cellStyle name="8_משקל בתא100_הערות_4.4. 2_דיווחים נוספים_1_פירוט אגח תשואה מעל 10% _15" xfId="13173"/>
    <cellStyle name="8_משקל בתא100_הערות_4.4. 2_דיווחים נוספים_15" xfId="13171"/>
    <cellStyle name="8_משקל בתא100_הערות_4.4. 2_דיווחים נוספים_פירוט אגח תשואה מעל 10% " xfId="7750"/>
    <cellStyle name="8_משקל בתא100_הערות_4.4. 2_דיווחים נוספים_פירוט אגח תשואה מעל 10% _15" xfId="13174"/>
    <cellStyle name="8_משקל בתא100_הערות_4.4. 2_פירוט אגח תשואה מעל 10% " xfId="7751"/>
    <cellStyle name="8_משקל בתא100_הערות_4.4. 2_פירוט אגח תשואה מעל 10% _1" xfId="7752"/>
    <cellStyle name="8_משקל בתא100_הערות_4.4. 2_פירוט אגח תשואה מעל 10% _1_15" xfId="13176"/>
    <cellStyle name="8_משקל בתא100_הערות_4.4. 2_פירוט אגח תשואה מעל 10% _15" xfId="13175"/>
    <cellStyle name="8_משקל בתא100_הערות_4.4. 2_פירוט אגח תשואה מעל 10% _פירוט אגח תשואה מעל 10% " xfId="7753"/>
    <cellStyle name="8_משקל בתא100_הערות_4.4. 2_פירוט אגח תשואה מעל 10% _פירוט אגח תשואה מעל 10% _15" xfId="13177"/>
    <cellStyle name="8_משקל בתא100_הערות_4.4._15" xfId="13169"/>
    <cellStyle name="8_משקל בתא100_הערות_4.4._דיווחים נוספים" xfId="7754"/>
    <cellStyle name="8_משקל בתא100_הערות_4.4._דיווחים נוספים_15" xfId="13178"/>
    <cellStyle name="8_משקל בתא100_הערות_4.4._דיווחים נוספים_פירוט אגח תשואה מעל 10% " xfId="7755"/>
    <cellStyle name="8_משקל בתא100_הערות_4.4._דיווחים נוספים_פירוט אגח תשואה מעל 10% _15" xfId="13179"/>
    <cellStyle name="8_משקל בתא100_הערות_4.4._פירוט אגח תשואה מעל 10% " xfId="7756"/>
    <cellStyle name="8_משקל בתא100_הערות_4.4._פירוט אגח תשואה מעל 10% _1" xfId="7757"/>
    <cellStyle name="8_משקל בתא100_הערות_4.4._פירוט אגח תשואה מעל 10% _1_15" xfId="13181"/>
    <cellStyle name="8_משקל בתא100_הערות_4.4._פירוט אגח תשואה מעל 10% _15" xfId="13180"/>
    <cellStyle name="8_משקל בתא100_הערות_4.4._פירוט אגח תשואה מעל 10% _פירוט אגח תשואה מעל 10% " xfId="7758"/>
    <cellStyle name="8_משקל בתא100_הערות_4.4._פירוט אגח תשואה מעל 10% _פירוט אגח תשואה מעל 10% _15" xfId="13182"/>
    <cellStyle name="8_משקל בתא100_הערות_דיווחים נוספים" xfId="7759"/>
    <cellStyle name="8_משקל בתא100_הערות_דיווחים נוספים_1" xfId="7760"/>
    <cellStyle name="8_משקל בתא100_הערות_דיווחים נוספים_1_15" xfId="13184"/>
    <cellStyle name="8_משקל בתא100_הערות_דיווחים נוספים_1_פירוט אגח תשואה מעל 10% " xfId="7761"/>
    <cellStyle name="8_משקל בתא100_הערות_דיווחים נוספים_1_פירוט אגח תשואה מעל 10% _15" xfId="13185"/>
    <cellStyle name="8_משקל בתא100_הערות_דיווחים נוספים_15" xfId="13183"/>
    <cellStyle name="8_משקל בתא100_הערות_דיווחים נוספים_פירוט אגח תשואה מעל 10% " xfId="7762"/>
    <cellStyle name="8_משקל בתא100_הערות_דיווחים נוספים_פירוט אגח תשואה מעל 10% _15" xfId="13186"/>
    <cellStyle name="8_משקל בתא100_הערות_פירוט אגח תשואה מעל 10% " xfId="7763"/>
    <cellStyle name="8_משקל בתא100_הערות_פירוט אגח תשואה מעל 10% _1" xfId="7764"/>
    <cellStyle name="8_משקל בתא100_הערות_פירוט אגח תשואה מעל 10% _1_15" xfId="13188"/>
    <cellStyle name="8_משקל בתא100_הערות_פירוט אגח תשואה מעל 10% _15" xfId="13187"/>
    <cellStyle name="8_משקל בתא100_הערות_פירוט אגח תשואה מעל 10% _פירוט אגח תשואה מעל 10% " xfId="7765"/>
    <cellStyle name="8_משקל בתא100_הערות_פירוט אגח תשואה מעל 10% _פירוט אגח תשואה מעל 10% _15" xfId="13189"/>
    <cellStyle name="8_משקל בתא100_יתרת מסגרות אשראי לניצול " xfId="7766"/>
    <cellStyle name="8_משקל בתא100_יתרת מסגרות אשראי לניצול  2" xfId="7767"/>
    <cellStyle name="8_משקל בתא100_יתרת מסגרות אשראי לניצול  2_15" xfId="13191"/>
    <cellStyle name="8_משקל בתא100_יתרת מסגרות אשראי לניצול  2_דיווחים נוספים" xfId="7768"/>
    <cellStyle name="8_משקל בתא100_יתרת מסגרות אשראי לניצול  2_דיווחים נוספים_1" xfId="7769"/>
    <cellStyle name="8_משקל בתא100_יתרת מסגרות אשראי לניצול  2_דיווחים נוספים_1_15" xfId="13193"/>
    <cellStyle name="8_משקל בתא100_יתרת מסגרות אשראי לניצול  2_דיווחים נוספים_1_פירוט אגח תשואה מעל 10% " xfId="7770"/>
    <cellStyle name="8_משקל בתא100_יתרת מסגרות אשראי לניצול  2_דיווחים נוספים_1_פירוט אגח תשואה מעל 10% _15" xfId="13194"/>
    <cellStyle name="8_משקל בתא100_יתרת מסגרות אשראי לניצול  2_דיווחים נוספים_15" xfId="13192"/>
    <cellStyle name="8_משקל בתא100_יתרת מסגרות אשראי לניצול  2_דיווחים נוספים_פירוט אגח תשואה מעל 10% " xfId="7771"/>
    <cellStyle name="8_משקל בתא100_יתרת מסגרות אשראי לניצול  2_דיווחים נוספים_פירוט אגח תשואה מעל 10% _15" xfId="13195"/>
    <cellStyle name="8_משקל בתא100_יתרת מסגרות אשראי לניצול  2_פירוט אגח תשואה מעל 10% " xfId="7772"/>
    <cellStyle name="8_משקל בתא100_יתרת מסגרות אשראי לניצול  2_פירוט אגח תשואה מעל 10% _1" xfId="7773"/>
    <cellStyle name="8_משקל בתא100_יתרת מסגרות אשראי לניצול  2_פירוט אגח תשואה מעל 10% _1_15" xfId="13197"/>
    <cellStyle name="8_משקל בתא100_יתרת מסגרות אשראי לניצול  2_פירוט אגח תשואה מעל 10% _15" xfId="13196"/>
    <cellStyle name="8_משקל בתא100_יתרת מסגרות אשראי לניצול  2_פירוט אגח תשואה מעל 10% _פירוט אגח תשואה מעל 10% " xfId="7774"/>
    <cellStyle name="8_משקל בתא100_יתרת מסגרות אשראי לניצול  2_פירוט אגח תשואה מעל 10% _פירוט אגח תשואה מעל 10% _15" xfId="13198"/>
    <cellStyle name="8_משקל בתא100_יתרת מסגרות אשראי לניצול _15" xfId="13190"/>
    <cellStyle name="8_משקל בתא100_יתרת מסגרות אשראי לניצול _4.4." xfId="7775"/>
    <cellStyle name="8_משקל בתא100_יתרת מסגרות אשראי לניצול _4.4. 2" xfId="7776"/>
    <cellStyle name="8_משקל בתא100_יתרת מסגרות אשראי לניצול _4.4. 2_15" xfId="13200"/>
    <cellStyle name="8_משקל בתא100_יתרת מסגרות אשראי לניצול _4.4. 2_דיווחים נוספים" xfId="7777"/>
    <cellStyle name="8_משקל בתא100_יתרת מסגרות אשראי לניצול _4.4. 2_דיווחים נוספים_1" xfId="7778"/>
    <cellStyle name="8_משקל בתא100_יתרת מסגרות אשראי לניצול _4.4. 2_דיווחים נוספים_1_15" xfId="13202"/>
    <cellStyle name="8_משקל בתא100_יתרת מסגרות אשראי לניצול _4.4. 2_דיווחים נוספים_1_פירוט אגח תשואה מעל 10% " xfId="7779"/>
    <cellStyle name="8_משקל בתא100_יתרת מסגרות אשראי לניצול _4.4. 2_דיווחים נוספים_1_פירוט אגח תשואה מעל 10% _15" xfId="13203"/>
    <cellStyle name="8_משקל בתא100_יתרת מסגרות אשראי לניצול _4.4. 2_דיווחים נוספים_15" xfId="13201"/>
    <cellStyle name="8_משקל בתא100_יתרת מסגרות אשראי לניצול _4.4. 2_דיווחים נוספים_פירוט אגח תשואה מעל 10% " xfId="7780"/>
    <cellStyle name="8_משקל בתא100_יתרת מסגרות אשראי לניצול _4.4. 2_דיווחים נוספים_פירוט אגח תשואה מעל 10% _15" xfId="13204"/>
    <cellStyle name="8_משקל בתא100_יתרת מסגרות אשראי לניצול _4.4. 2_פירוט אגח תשואה מעל 10% " xfId="7781"/>
    <cellStyle name="8_משקל בתא100_יתרת מסגרות אשראי לניצול _4.4. 2_פירוט אגח תשואה מעל 10% _1" xfId="7782"/>
    <cellStyle name="8_משקל בתא100_יתרת מסגרות אשראי לניצול _4.4. 2_פירוט אגח תשואה מעל 10% _1_15" xfId="13206"/>
    <cellStyle name="8_משקל בתא100_יתרת מסגרות אשראי לניצול _4.4. 2_פירוט אגח תשואה מעל 10% _15" xfId="13205"/>
    <cellStyle name="8_משקל בתא100_יתרת מסגרות אשראי לניצול _4.4. 2_פירוט אגח תשואה מעל 10% _פירוט אגח תשואה מעל 10% " xfId="7783"/>
    <cellStyle name="8_משקל בתא100_יתרת מסגרות אשראי לניצול _4.4. 2_פירוט אגח תשואה מעל 10% _פירוט אגח תשואה מעל 10% _15" xfId="13207"/>
    <cellStyle name="8_משקל בתא100_יתרת מסגרות אשראי לניצול _4.4._15" xfId="13199"/>
    <cellStyle name="8_משקל בתא100_יתרת מסגרות אשראי לניצול _4.4._דיווחים נוספים" xfId="7784"/>
    <cellStyle name="8_משקל בתא100_יתרת מסגרות אשראי לניצול _4.4._דיווחים נוספים_15" xfId="13208"/>
    <cellStyle name="8_משקל בתא100_יתרת מסגרות אשראי לניצול _4.4._דיווחים נוספים_פירוט אגח תשואה מעל 10% " xfId="7785"/>
    <cellStyle name="8_משקל בתא100_יתרת מסגרות אשראי לניצול _4.4._דיווחים נוספים_פירוט אגח תשואה מעל 10% _15" xfId="13209"/>
    <cellStyle name="8_משקל בתא100_יתרת מסגרות אשראי לניצול _4.4._פירוט אגח תשואה מעל 10% " xfId="7786"/>
    <cellStyle name="8_משקל בתא100_יתרת מסגרות אשראי לניצול _4.4._פירוט אגח תשואה מעל 10% _1" xfId="7787"/>
    <cellStyle name="8_משקל בתא100_יתרת מסגרות אשראי לניצול _4.4._פירוט אגח תשואה מעל 10% _1_15" xfId="13211"/>
    <cellStyle name="8_משקל בתא100_יתרת מסגרות אשראי לניצול _4.4._פירוט אגח תשואה מעל 10% _15" xfId="13210"/>
    <cellStyle name="8_משקל בתא100_יתרת מסגרות אשראי לניצול _4.4._פירוט אגח תשואה מעל 10% _פירוט אגח תשואה מעל 10% " xfId="7788"/>
    <cellStyle name="8_משקל בתא100_יתרת מסגרות אשראי לניצול _4.4._פירוט אגח תשואה מעל 10% _פירוט אגח תשואה מעל 10% _15" xfId="13212"/>
    <cellStyle name="8_משקל בתא100_יתרת מסגרות אשראי לניצול _דיווחים נוספים" xfId="7789"/>
    <cellStyle name="8_משקל בתא100_יתרת מסגרות אשראי לניצול _דיווחים נוספים_1" xfId="7790"/>
    <cellStyle name="8_משקל בתא100_יתרת מסגרות אשראי לניצול _דיווחים נוספים_1_15" xfId="13214"/>
    <cellStyle name="8_משקל בתא100_יתרת מסגרות אשראי לניצול _דיווחים נוספים_1_פירוט אגח תשואה מעל 10% " xfId="7791"/>
    <cellStyle name="8_משקל בתא100_יתרת מסגרות אשראי לניצול _דיווחים נוספים_1_פירוט אגח תשואה מעל 10% _15" xfId="13215"/>
    <cellStyle name="8_משקל בתא100_יתרת מסגרות אשראי לניצול _דיווחים נוספים_15" xfId="13213"/>
    <cellStyle name="8_משקל בתא100_יתרת מסגרות אשראי לניצול _דיווחים נוספים_פירוט אגח תשואה מעל 10% " xfId="7792"/>
    <cellStyle name="8_משקל בתא100_יתרת מסגרות אשראי לניצול _דיווחים נוספים_פירוט אגח תשואה מעל 10% _15" xfId="13216"/>
    <cellStyle name="8_משקל בתא100_יתרת מסגרות אשראי לניצול _פירוט אגח תשואה מעל 10% " xfId="7793"/>
    <cellStyle name="8_משקל בתא100_יתרת מסגרות אשראי לניצול _פירוט אגח תשואה מעל 10% _1" xfId="7794"/>
    <cellStyle name="8_משקל בתא100_יתרת מסגרות אשראי לניצול _פירוט אגח תשואה מעל 10% _1_15" xfId="13218"/>
    <cellStyle name="8_משקל בתא100_יתרת מסגרות אשראי לניצול _פירוט אגח תשואה מעל 10% _15" xfId="13217"/>
    <cellStyle name="8_משקל בתא100_יתרת מסגרות אשראי לניצול _פירוט אגח תשואה מעל 10% _פירוט אגח תשואה מעל 10% " xfId="7795"/>
    <cellStyle name="8_משקל בתא100_יתרת מסגרות אשראי לניצול _פירוט אגח תשואה מעל 10% _פירוט אגח תשואה מעל 10% _15" xfId="13219"/>
    <cellStyle name="8_משקל בתא100_עסקאות שאושרו וטרם בוצעו  " xfId="7796"/>
    <cellStyle name="8_משקל בתא100_עסקאות שאושרו וטרם בוצעו   2" xfId="7797"/>
    <cellStyle name="8_משקל בתא100_עסקאות שאושרו וטרם בוצעו   2_15" xfId="13221"/>
    <cellStyle name="8_משקל בתא100_עסקאות שאושרו וטרם בוצעו   2_דיווחים נוספים" xfId="7798"/>
    <cellStyle name="8_משקל בתא100_עסקאות שאושרו וטרם בוצעו   2_דיווחים נוספים_1" xfId="7799"/>
    <cellStyle name="8_משקל בתא100_עסקאות שאושרו וטרם בוצעו   2_דיווחים נוספים_1_15" xfId="13223"/>
    <cellStyle name="8_משקל בתא100_עסקאות שאושרו וטרם בוצעו   2_דיווחים נוספים_1_פירוט אגח תשואה מעל 10% " xfId="7800"/>
    <cellStyle name="8_משקל בתא100_עסקאות שאושרו וטרם בוצעו   2_דיווחים נוספים_1_פירוט אגח תשואה מעל 10% _15" xfId="13224"/>
    <cellStyle name="8_משקל בתא100_עסקאות שאושרו וטרם בוצעו   2_דיווחים נוספים_15" xfId="13222"/>
    <cellStyle name="8_משקל בתא100_עסקאות שאושרו וטרם בוצעו   2_דיווחים נוספים_פירוט אגח תשואה מעל 10% " xfId="7801"/>
    <cellStyle name="8_משקל בתא100_עסקאות שאושרו וטרם בוצעו   2_דיווחים נוספים_פירוט אגח תשואה מעל 10% _15" xfId="13225"/>
    <cellStyle name="8_משקל בתא100_עסקאות שאושרו וטרם בוצעו   2_פירוט אגח תשואה מעל 10% " xfId="7802"/>
    <cellStyle name="8_משקל בתא100_עסקאות שאושרו וטרם בוצעו   2_פירוט אגח תשואה מעל 10% _1" xfId="7803"/>
    <cellStyle name="8_משקל בתא100_עסקאות שאושרו וטרם בוצעו   2_פירוט אגח תשואה מעל 10% _1_15" xfId="13227"/>
    <cellStyle name="8_משקל בתא100_עסקאות שאושרו וטרם בוצעו   2_פירוט אגח תשואה מעל 10% _15" xfId="13226"/>
    <cellStyle name="8_משקל בתא100_עסקאות שאושרו וטרם בוצעו   2_פירוט אגח תשואה מעל 10% _פירוט אגח תשואה מעל 10% " xfId="7804"/>
    <cellStyle name="8_משקל בתא100_עסקאות שאושרו וטרם בוצעו   2_פירוט אגח תשואה מעל 10% _פירוט אגח תשואה מעל 10% _15" xfId="13228"/>
    <cellStyle name="8_משקל בתא100_עסקאות שאושרו וטרם בוצעו  _1" xfId="7805"/>
    <cellStyle name="8_משקל בתא100_עסקאות שאושרו וטרם בוצעו  _1 2" xfId="7806"/>
    <cellStyle name="8_משקל בתא100_עסקאות שאושרו וטרם בוצעו  _1 2_15" xfId="13230"/>
    <cellStyle name="8_משקל בתא100_עסקאות שאושרו וטרם בוצעו  _1 2_דיווחים נוספים" xfId="7807"/>
    <cellStyle name="8_משקל בתא100_עסקאות שאושרו וטרם בוצעו  _1 2_דיווחים נוספים_1" xfId="7808"/>
    <cellStyle name="8_משקל בתא100_עסקאות שאושרו וטרם בוצעו  _1 2_דיווחים נוספים_1_15" xfId="13232"/>
    <cellStyle name="8_משקל בתא100_עסקאות שאושרו וטרם בוצעו  _1 2_דיווחים נוספים_1_פירוט אגח תשואה מעל 10% " xfId="7809"/>
    <cellStyle name="8_משקל בתא100_עסקאות שאושרו וטרם בוצעו  _1 2_דיווחים נוספים_1_פירוט אגח תשואה מעל 10% _15" xfId="13233"/>
    <cellStyle name="8_משקל בתא100_עסקאות שאושרו וטרם בוצעו  _1 2_דיווחים נוספים_15" xfId="13231"/>
    <cellStyle name="8_משקל בתא100_עסקאות שאושרו וטרם בוצעו  _1 2_דיווחים נוספים_פירוט אגח תשואה מעל 10% " xfId="7810"/>
    <cellStyle name="8_משקל בתא100_עסקאות שאושרו וטרם בוצעו  _1 2_דיווחים נוספים_פירוט אגח תשואה מעל 10% _15" xfId="13234"/>
    <cellStyle name="8_משקל בתא100_עסקאות שאושרו וטרם בוצעו  _1 2_פירוט אגח תשואה מעל 10% " xfId="7811"/>
    <cellStyle name="8_משקל בתא100_עסקאות שאושרו וטרם בוצעו  _1 2_פירוט אגח תשואה מעל 10% _1" xfId="7812"/>
    <cellStyle name="8_משקל בתא100_עסקאות שאושרו וטרם בוצעו  _1 2_פירוט אגח תשואה מעל 10% _1_15" xfId="13236"/>
    <cellStyle name="8_משקל בתא100_עסקאות שאושרו וטרם בוצעו  _1 2_פירוט אגח תשואה מעל 10% _15" xfId="13235"/>
    <cellStyle name="8_משקל בתא100_עסקאות שאושרו וטרם בוצעו  _1 2_פירוט אגח תשואה מעל 10% _פירוט אגח תשואה מעל 10% " xfId="7813"/>
    <cellStyle name="8_משקל בתא100_עסקאות שאושרו וטרם בוצעו  _1 2_פירוט אגח תשואה מעל 10% _פירוט אגח תשואה מעל 10% _15" xfId="13237"/>
    <cellStyle name="8_משקל בתא100_עסקאות שאושרו וטרם בוצעו  _1_15" xfId="13229"/>
    <cellStyle name="8_משקל בתא100_עסקאות שאושרו וטרם בוצעו  _1_דיווחים נוספים" xfId="7814"/>
    <cellStyle name="8_משקל בתא100_עסקאות שאושרו וטרם בוצעו  _1_דיווחים נוספים_15" xfId="13238"/>
    <cellStyle name="8_משקל בתא100_עסקאות שאושרו וטרם בוצעו  _1_דיווחים נוספים_פירוט אגח תשואה מעל 10% " xfId="7815"/>
    <cellStyle name="8_משקל בתא100_עסקאות שאושרו וטרם בוצעו  _1_דיווחים נוספים_פירוט אגח תשואה מעל 10% _15" xfId="13239"/>
    <cellStyle name="8_משקל בתא100_עסקאות שאושרו וטרם בוצעו  _1_פירוט אגח תשואה מעל 10% " xfId="7816"/>
    <cellStyle name="8_משקל בתא100_עסקאות שאושרו וטרם בוצעו  _1_פירוט אגח תשואה מעל 10% _1" xfId="7817"/>
    <cellStyle name="8_משקל בתא100_עסקאות שאושרו וטרם בוצעו  _1_פירוט אגח תשואה מעל 10% _1_15" xfId="13241"/>
    <cellStyle name="8_משקל בתא100_עסקאות שאושרו וטרם בוצעו  _1_פירוט אגח תשואה מעל 10% _15" xfId="13240"/>
    <cellStyle name="8_משקל בתא100_עסקאות שאושרו וטרם בוצעו  _1_פירוט אגח תשואה מעל 10% _פירוט אגח תשואה מעל 10% " xfId="7818"/>
    <cellStyle name="8_משקל בתא100_עסקאות שאושרו וטרם בוצעו  _1_פירוט אגח תשואה מעל 10% _פירוט אגח תשואה מעל 10% _15" xfId="13242"/>
    <cellStyle name="8_משקל בתא100_עסקאות שאושרו וטרם בוצעו  _15" xfId="13220"/>
    <cellStyle name="8_משקל בתא100_עסקאות שאושרו וטרם בוצעו  _4.4." xfId="7819"/>
    <cellStyle name="8_משקל בתא100_עסקאות שאושרו וטרם בוצעו  _4.4. 2" xfId="7820"/>
    <cellStyle name="8_משקל בתא100_עסקאות שאושרו וטרם בוצעו  _4.4. 2_15" xfId="13244"/>
    <cellStyle name="8_משקל בתא100_עסקאות שאושרו וטרם בוצעו  _4.4. 2_דיווחים נוספים" xfId="7821"/>
    <cellStyle name="8_משקל בתא100_עסקאות שאושרו וטרם בוצעו  _4.4. 2_דיווחים נוספים_1" xfId="7822"/>
    <cellStyle name="8_משקל בתא100_עסקאות שאושרו וטרם בוצעו  _4.4. 2_דיווחים נוספים_1_15" xfId="13246"/>
    <cellStyle name="8_משקל בתא100_עסקאות שאושרו וטרם בוצעו  _4.4. 2_דיווחים נוספים_1_פירוט אגח תשואה מעל 10% " xfId="7823"/>
    <cellStyle name="8_משקל בתא100_עסקאות שאושרו וטרם בוצעו  _4.4. 2_דיווחים נוספים_1_פירוט אגח תשואה מעל 10% _15" xfId="13247"/>
    <cellStyle name="8_משקל בתא100_עסקאות שאושרו וטרם בוצעו  _4.4. 2_דיווחים נוספים_15" xfId="13245"/>
    <cellStyle name="8_משקל בתא100_עסקאות שאושרו וטרם בוצעו  _4.4. 2_דיווחים נוספים_פירוט אגח תשואה מעל 10% " xfId="7824"/>
    <cellStyle name="8_משקל בתא100_עסקאות שאושרו וטרם בוצעו  _4.4. 2_דיווחים נוספים_פירוט אגח תשואה מעל 10% _15" xfId="13248"/>
    <cellStyle name="8_משקל בתא100_עסקאות שאושרו וטרם בוצעו  _4.4. 2_פירוט אגח תשואה מעל 10% " xfId="7825"/>
    <cellStyle name="8_משקל בתא100_עסקאות שאושרו וטרם בוצעו  _4.4. 2_פירוט אגח תשואה מעל 10% _1" xfId="7826"/>
    <cellStyle name="8_משקל בתא100_עסקאות שאושרו וטרם בוצעו  _4.4. 2_פירוט אגח תשואה מעל 10% _1_15" xfId="13250"/>
    <cellStyle name="8_משקל בתא100_עסקאות שאושרו וטרם בוצעו  _4.4. 2_פירוט אגח תשואה מעל 10% _15" xfId="13249"/>
    <cellStyle name="8_משקל בתא100_עסקאות שאושרו וטרם בוצעו  _4.4. 2_פירוט אגח תשואה מעל 10% _פירוט אגח תשואה מעל 10% " xfId="7827"/>
    <cellStyle name="8_משקל בתא100_עסקאות שאושרו וטרם בוצעו  _4.4. 2_פירוט אגח תשואה מעל 10% _פירוט אגח תשואה מעל 10% _15" xfId="13251"/>
    <cellStyle name="8_משקל בתא100_עסקאות שאושרו וטרם בוצעו  _4.4._15" xfId="13243"/>
    <cellStyle name="8_משקל בתא100_עסקאות שאושרו וטרם בוצעו  _4.4._דיווחים נוספים" xfId="7828"/>
    <cellStyle name="8_משקל בתא100_עסקאות שאושרו וטרם בוצעו  _4.4._דיווחים נוספים_15" xfId="13252"/>
    <cellStyle name="8_משקל בתא100_עסקאות שאושרו וטרם בוצעו  _4.4._דיווחים נוספים_פירוט אגח תשואה מעל 10% " xfId="7829"/>
    <cellStyle name="8_משקל בתא100_עסקאות שאושרו וטרם בוצעו  _4.4._דיווחים נוספים_פירוט אגח תשואה מעל 10% _15" xfId="13253"/>
    <cellStyle name="8_משקל בתא100_עסקאות שאושרו וטרם בוצעו  _4.4._פירוט אגח תשואה מעל 10% " xfId="7830"/>
    <cellStyle name="8_משקל בתא100_עסקאות שאושרו וטרם בוצעו  _4.4._פירוט אגח תשואה מעל 10% _1" xfId="7831"/>
    <cellStyle name="8_משקל בתא100_עסקאות שאושרו וטרם בוצעו  _4.4._פירוט אגח תשואה מעל 10% _1_15" xfId="13255"/>
    <cellStyle name="8_משקל בתא100_עסקאות שאושרו וטרם בוצעו  _4.4._פירוט אגח תשואה מעל 10% _15" xfId="13254"/>
    <cellStyle name="8_משקל בתא100_עסקאות שאושרו וטרם בוצעו  _4.4._פירוט אגח תשואה מעל 10% _פירוט אגח תשואה מעל 10% " xfId="7832"/>
    <cellStyle name="8_משקל בתא100_עסקאות שאושרו וטרם בוצעו  _4.4._פירוט אגח תשואה מעל 10% _פירוט אגח תשואה מעל 10% _15" xfId="13256"/>
    <cellStyle name="8_משקל בתא100_עסקאות שאושרו וטרם בוצעו  _דיווחים נוספים" xfId="7833"/>
    <cellStyle name="8_משקל בתא100_עסקאות שאושרו וטרם בוצעו  _דיווחים נוספים_1" xfId="7834"/>
    <cellStyle name="8_משקל בתא100_עסקאות שאושרו וטרם בוצעו  _דיווחים נוספים_1_15" xfId="13258"/>
    <cellStyle name="8_משקל בתא100_עסקאות שאושרו וטרם בוצעו  _דיווחים נוספים_1_פירוט אגח תשואה מעל 10% " xfId="7835"/>
    <cellStyle name="8_משקל בתא100_עסקאות שאושרו וטרם בוצעו  _דיווחים נוספים_1_פירוט אגח תשואה מעל 10% _15" xfId="13259"/>
    <cellStyle name="8_משקל בתא100_עסקאות שאושרו וטרם בוצעו  _דיווחים נוספים_15" xfId="13257"/>
    <cellStyle name="8_משקל בתא100_עסקאות שאושרו וטרם בוצעו  _דיווחים נוספים_פירוט אגח תשואה מעל 10% " xfId="7836"/>
    <cellStyle name="8_משקל בתא100_עסקאות שאושרו וטרם בוצעו  _דיווחים נוספים_פירוט אגח תשואה מעל 10% _15" xfId="13260"/>
    <cellStyle name="8_משקל בתא100_עסקאות שאושרו וטרם בוצעו  _פירוט אגח תשואה מעל 10% " xfId="7837"/>
    <cellStyle name="8_משקל בתא100_עסקאות שאושרו וטרם בוצעו  _פירוט אגח תשואה מעל 10% _1" xfId="7838"/>
    <cellStyle name="8_משקל בתא100_עסקאות שאושרו וטרם בוצעו  _פירוט אגח תשואה מעל 10% _1_15" xfId="13262"/>
    <cellStyle name="8_משקל בתא100_עסקאות שאושרו וטרם בוצעו  _פירוט אגח תשואה מעל 10% _15" xfId="13261"/>
    <cellStyle name="8_משקל בתא100_עסקאות שאושרו וטרם בוצעו  _פירוט אגח תשואה מעל 10% _פירוט אגח תשואה מעל 10% " xfId="7839"/>
    <cellStyle name="8_משקל בתא100_עסקאות שאושרו וטרם בוצעו  _פירוט אגח תשואה מעל 10% _פירוט אגח תשואה מעל 10% _15" xfId="13263"/>
    <cellStyle name="8_משקל בתא100_פירוט אגח תשואה מעל 10% " xfId="7840"/>
    <cellStyle name="8_משקל בתא100_פירוט אגח תשואה מעל 10%  2" xfId="7841"/>
    <cellStyle name="8_משקל בתא100_פירוט אגח תשואה מעל 10%  2_15" xfId="13265"/>
    <cellStyle name="8_משקל בתא100_פירוט אגח תשואה מעל 10%  2_דיווחים נוספים" xfId="7842"/>
    <cellStyle name="8_משקל בתא100_פירוט אגח תשואה מעל 10%  2_דיווחים נוספים_1" xfId="7843"/>
    <cellStyle name="8_משקל בתא100_פירוט אגח תשואה מעל 10%  2_דיווחים נוספים_1_15" xfId="13267"/>
    <cellStyle name="8_משקל בתא100_פירוט אגח תשואה מעל 10%  2_דיווחים נוספים_1_פירוט אגח תשואה מעל 10% " xfId="7844"/>
    <cellStyle name="8_משקל בתא100_פירוט אגח תשואה מעל 10%  2_דיווחים נוספים_1_פירוט אגח תשואה מעל 10% _15" xfId="13268"/>
    <cellStyle name="8_משקל בתא100_פירוט אגח תשואה מעל 10%  2_דיווחים נוספים_15" xfId="13266"/>
    <cellStyle name="8_משקל בתא100_פירוט אגח תשואה מעל 10%  2_דיווחים נוספים_פירוט אגח תשואה מעל 10% " xfId="7845"/>
    <cellStyle name="8_משקל בתא100_פירוט אגח תשואה מעל 10%  2_דיווחים נוספים_פירוט אגח תשואה מעל 10% _15" xfId="13269"/>
    <cellStyle name="8_משקל בתא100_פירוט אגח תשואה מעל 10%  2_פירוט אגח תשואה מעל 10% " xfId="7846"/>
    <cellStyle name="8_משקל בתא100_פירוט אגח תשואה מעל 10%  2_פירוט אגח תשואה מעל 10% _1" xfId="7847"/>
    <cellStyle name="8_משקל בתא100_פירוט אגח תשואה מעל 10%  2_פירוט אגח תשואה מעל 10% _1_15" xfId="13271"/>
    <cellStyle name="8_משקל בתא100_פירוט אגח תשואה מעל 10%  2_פירוט אגח תשואה מעל 10% _15" xfId="13270"/>
    <cellStyle name="8_משקל בתא100_פירוט אגח תשואה מעל 10%  2_פירוט אגח תשואה מעל 10% _פירוט אגח תשואה מעל 10% " xfId="7848"/>
    <cellStyle name="8_משקל בתא100_פירוט אגח תשואה מעל 10%  2_פירוט אגח תשואה מעל 10% _פירוט אגח תשואה מעל 10% _15" xfId="13272"/>
    <cellStyle name="8_משקל בתא100_פירוט אגח תשואה מעל 10% _1" xfId="7849"/>
    <cellStyle name="8_משקל בתא100_פירוט אגח תשואה מעל 10% _1_15" xfId="13273"/>
    <cellStyle name="8_משקל בתא100_פירוט אגח תשואה מעל 10% _1_פירוט אגח תשואה מעל 10% " xfId="7850"/>
    <cellStyle name="8_משקל בתא100_פירוט אגח תשואה מעל 10% _1_פירוט אגח תשואה מעל 10% _15" xfId="13274"/>
    <cellStyle name="8_משקל בתא100_פירוט אגח תשואה מעל 10% _15" xfId="13264"/>
    <cellStyle name="8_משקל בתא100_פירוט אגח תשואה מעל 10% _2" xfId="7851"/>
    <cellStyle name="8_משקל בתא100_פירוט אגח תשואה מעל 10% _2_15" xfId="13275"/>
    <cellStyle name="8_משקל בתא100_פירוט אגח תשואה מעל 10% _4.4." xfId="7852"/>
    <cellStyle name="8_משקל בתא100_פירוט אגח תשואה מעל 10% _4.4. 2" xfId="7853"/>
    <cellStyle name="8_משקל בתא100_פירוט אגח תשואה מעל 10% _4.4. 2_15" xfId="13277"/>
    <cellStyle name="8_משקל בתא100_פירוט אגח תשואה מעל 10% _4.4. 2_דיווחים נוספים" xfId="7854"/>
    <cellStyle name="8_משקל בתא100_פירוט אגח תשואה מעל 10% _4.4. 2_דיווחים נוספים_1" xfId="7855"/>
    <cellStyle name="8_משקל בתא100_פירוט אגח תשואה מעל 10% _4.4. 2_דיווחים נוספים_1_15" xfId="13279"/>
    <cellStyle name="8_משקל בתא100_פירוט אגח תשואה מעל 10% _4.4. 2_דיווחים נוספים_1_פירוט אגח תשואה מעל 10% " xfId="7856"/>
    <cellStyle name="8_משקל בתא100_פירוט אגח תשואה מעל 10% _4.4. 2_דיווחים נוספים_1_פירוט אגח תשואה מעל 10% _15" xfId="13280"/>
    <cellStyle name="8_משקל בתא100_פירוט אגח תשואה מעל 10% _4.4. 2_דיווחים נוספים_15" xfId="13278"/>
    <cellStyle name="8_משקל בתא100_פירוט אגח תשואה מעל 10% _4.4. 2_דיווחים נוספים_פירוט אגח תשואה מעל 10% " xfId="7857"/>
    <cellStyle name="8_משקל בתא100_פירוט אגח תשואה מעל 10% _4.4. 2_דיווחים נוספים_פירוט אגח תשואה מעל 10% _15" xfId="13281"/>
    <cellStyle name="8_משקל בתא100_פירוט אגח תשואה מעל 10% _4.4. 2_פירוט אגח תשואה מעל 10% " xfId="7858"/>
    <cellStyle name="8_משקל בתא100_פירוט אגח תשואה מעל 10% _4.4. 2_פירוט אגח תשואה מעל 10% _1" xfId="7859"/>
    <cellStyle name="8_משקל בתא100_פירוט אגח תשואה מעל 10% _4.4. 2_פירוט אגח תשואה מעל 10% _1_15" xfId="13283"/>
    <cellStyle name="8_משקל בתא100_פירוט אגח תשואה מעל 10% _4.4. 2_פירוט אגח תשואה מעל 10% _15" xfId="13282"/>
    <cellStyle name="8_משקל בתא100_פירוט אגח תשואה מעל 10% _4.4. 2_פירוט אגח תשואה מעל 10% _פירוט אגח תשואה מעל 10% " xfId="7860"/>
    <cellStyle name="8_משקל בתא100_פירוט אגח תשואה מעל 10% _4.4. 2_פירוט אגח תשואה מעל 10% _פירוט אגח תשואה מעל 10% _15" xfId="13284"/>
    <cellStyle name="8_משקל בתא100_פירוט אגח תשואה מעל 10% _4.4._15" xfId="13276"/>
    <cellStyle name="8_משקל בתא100_פירוט אגח תשואה מעל 10% _4.4._דיווחים נוספים" xfId="7861"/>
    <cellStyle name="8_משקל בתא100_פירוט אגח תשואה מעל 10% _4.4._דיווחים נוספים_15" xfId="13285"/>
    <cellStyle name="8_משקל בתא100_פירוט אגח תשואה מעל 10% _4.4._דיווחים נוספים_פירוט אגח תשואה מעל 10% " xfId="7862"/>
    <cellStyle name="8_משקל בתא100_פירוט אגח תשואה מעל 10% _4.4._דיווחים נוספים_פירוט אגח תשואה מעל 10% _15" xfId="13286"/>
    <cellStyle name="8_משקל בתא100_פירוט אגח תשואה מעל 10% _4.4._פירוט אגח תשואה מעל 10% " xfId="7863"/>
    <cellStyle name="8_משקל בתא100_פירוט אגח תשואה מעל 10% _4.4._פירוט אגח תשואה מעל 10% _1" xfId="7864"/>
    <cellStyle name="8_משקל בתא100_פירוט אגח תשואה מעל 10% _4.4._פירוט אגח תשואה מעל 10% _1_15" xfId="13288"/>
    <cellStyle name="8_משקל בתא100_פירוט אגח תשואה מעל 10% _4.4._פירוט אגח תשואה מעל 10% _15" xfId="13287"/>
    <cellStyle name="8_משקל בתא100_פירוט אגח תשואה מעל 10% _4.4._פירוט אגח תשואה מעל 10% _פירוט אגח תשואה מעל 10% " xfId="7865"/>
    <cellStyle name="8_משקל בתא100_פירוט אגח תשואה מעל 10% _4.4._פירוט אגח תשואה מעל 10% _פירוט אגח תשואה מעל 10% _15" xfId="13289"/>
    <cellStyle name="8_משקל בתא100_פירוט אגח תשואה מעל 10% _דיווחים נוספים" xfId="7866"/>
    <cellStyle name="8_משקל בתא100_פירוט אגח תשואה מעל 10% _דיווחים נוספים_1" xfId="7867"/>
    <cellStyle name="8_משקל בתא100_פירוט אגח תשואה מעל 10% _דיווחים נוספים_1_15" xfId="13291"/>
    <cellStyle name="8_משקל בתא100_פירוט אגח תשואה מעל 10% _דיווחים נוספים_1_פירוט אגח תשואה מעל 10% " xfId="7868"/>
    <cellStyle name="8_משקל בתא100_פירוט אגח תשואה מעל 10% _דיווחים נוספים_1_פירוט אגח תשואה מעל 10% _15" xfId="13292"/>
    <cellStyle name="8_משקל בתא100_פירוט אגח תשואה מעל 10% _דיווחים נוספים_15" xfId="13290"/>
    <cellStyle name="8_משקל בתא100_פירוט אגח תשואה מעל 10% _דיווחים נוספים_פירוט אגח תשואה מעל 10% " xfId="7869"/>
    <cellStyle name="8_משקל בתא100_פירוט אגח תשואה מעל 10% _דיווחים נוספים_פירוט אגח תשואה מעל 10% _15" xfId="13293"/>
    <cellStyle name="8_משקל בתא100_פירוט אגח תשואה מעל 10% _פירוט אגח תשואה מעל 10% " xfId="7870"/>
    <cellStyle name="8_משקל בתא100_פירוט אגח תשואה מעל 10% _פירוט אגח תשואה מעל 10% _1" xfId="7871"/>
    <cellStyle name="8_משקל בתא100_פירוט אגח תשואה מעל 10% _פירוט אגח תשואה מעל 10% _1_15" xfId="13295"/>
    <cellStyle name="8_משקל בתא100_פירוט אגח תשואה מעל 10% _פירוט אגח תשואה מעל 10% _15" xfId="13294"/>
    <cellStyle name="8_משקל בתא100_פירוט אגח תשואה מעל 10% _פירוט אגח תשואה מעל 10% _פירוט אגח תשואה מעל 10% " xfId="7872"/>
    <cellStyle name="8_משקל בתא100_פירוט אגח תשואה מעל 10% _פירוט אגח תשואה מעל 10% _פירוט אגח תשואה מעל 10% _15" xfId="13296"/>
    <cellStyle name="8_עסקאות שאושרו וטרם בוצעו  " xfId="7873"/>
    <cellStyle name="8_עסקאות שאושרו וטרם בוצעו   2" xfId="7874"/>
    <cellStyle name="8_עסקאות שאושרו וטרם בוצעו   2_15" xfId="13298"/>
    <cellStyle name="8_עסקאות שאושרו וטרם בוצעו   2_דיווחים נוספים" xfId="7875"/>
    <cellStyle name="8_עסקאות שאושרו וטרם בוצעו   2_דיווחים נוספים_1" xfId="7876"/>
    <cellStyle name="8_עסקאות שאושרו וטרם בוצעו   2_דיווחים נוספים_1_15" xfId="13300"/>
    <cellStyle name="8_עסקאות שאושרו וטרם בוצעו   2_דיווחים נוספים_1_פירוט אגח תשואה מעל 10% " xfId="7877"/>
    <cellStyle name="8_עסקאות שאושרו וטרם בוצעו   2_דיווחים נוספים_1_פירוט אגח תשואה מעל 10% _15" xfId="13301"/>
    <cellStyle name="8_עסקאות שאושרו וטרם בוצעו   2_דיווחים נוספים_15" xfId="13299"/>
    <cellStyle name="8_עסקאות שאושרו וטרם בוצעו   2_דיווחים נוספים_פירוט אגח תשואה מעל 10% " xfId="7878"/>
    <cellStyle name="8_עסקאות שאושרו וטרם בוצעו   2_דיווחים נוספים_פירוט אגח תשואה מעל 10% _15" xfId="13302"/>
    <cellStyle name="8_עסקאות שאושרו וטרם בוצעו   2_פירוט אגח תשואה מעל 10% " xfId="7879"/>
    <cellStyle name="8_עסקאות שאושרו וטרם בוצעו   2_פירוט אגח תשואה מעל 10% _1" xfId="7880"/>
    <cellStyle name="8_עסקאות שאושרו וטרם בוצעו   2_פירוט אגח תשואה מעל 10% _1_15" xfId="13304"/>
    <cellStyle name="8_עסקאות שאושרו וטרם בוצעו   2_פירוט אגח תשואה מעל 10% _15" xfId="13303"/>
    <cellStyle name="8_עסקאות שאושרו וטרם בוצעו   2_פירוט אגח תשואה מעל 10% _פירוט אגח תשואה מעל 10% " xfId="7881"/>
    <cellStyle name="8_עסקאות שאושרו וטרם בוצעו   2_פירוט אגח תשואה מעל 10% _פירוט אגח תשואה מעל 10% _15" xfId="13305"/>
    <cellStyle name="8_עסקאות שאושרו וטרם בוצעו  _1" xfId="7882"/>
    <cellStyle name="8_עסקאות שאושרו וטרם בוצעו  _1 2" xfId="7883"/>
    <cellStyle name="8_עסקאות שאושרו וטרם בוצעו  _1 2_15" xfId="13307"/>
    <cellStyle name="8_עסקאות שאושרו וטרם בוצעו  _1 2_דיווחים נוספים" xfId="7884"/>
    <cellStyle name="8_עסקאות שאושרו וטרם בוצעו  _1 2_דיווחים נוספים_1" xfId="7885"/>
    <cellStyle name="8_עסקאות שאושרו וטרם בוצעו  _1 2_דיווחים נוספים_1_15" xfId="13309"/>
    <cellStyle name="8_עסקאות שאושרו וטרם בוצעו  _1 2_דיווחים נוספים_1_פירוט אגח תשואה מעל 10% " xfId="7886"/>
    <cellStyle name="8_עסקאות שאושרו וטרם בוצעו  _1 2_דיווחים נוספים_1_פירוט אגח תשואה מעל 10% _15" xfId="13310"/>
    <cellStyle name="8_עסקאות שאושרו וטרם בוצעו  _1 2_דיווחים נוספים_15" xfId="13308"/>
    <cellStyle name="8_עסקאות שאושרו וטרם בוצעו  _1 2_דיווחים נוספים_פירוט אגח תשואה מעל 10% " xfId="7887"/>
    <cellStyle name="8_עסקאות שאושרו וטרם בוצעו  _1 2_דיווחים נוספים_פירוט אגח תשואה מעל 10% _15" xfId="13311"/>
    <cellStyle name="8_עסקאות שאושרו וטרם בוצעו  _1 2_פירוט אגח תשואה מעל 10% " xfId="7888"/>
    <cellStyle name="8_עסקאות שאושרו וטרם בוצעו  _1 2_פירוט אגח תשואה מעל 10% _1" xfId="7889"/>
    <cellStyle name="8_עסקאות שאושרו וטרם בוצעו  _1 2_פירוט אגח תשואה מעל 10% _1_15" xfId="13313"/>
    <cellStyle name="8_עסקאות שאושרו וטרם בוצעו  _1 2_פירוט אגח תשואה מעל 10% _15" xfId="13312"/>
    <cellStyle name="8_עסקאות שאושרו וטרם בוצעו  _1 2_פירוט אגח תשואה מעל 10% _פירוט אגח תשואה מעל 10% " xfId="7890"/>
    <cellStyle name="8_עסקאות שאושרו וטרם בוצעו  _1 2_פירוט אגח תשואה מעל 10% _פירוט אגח תשואה מעל 10% _15" xfId="13314"/>
    <cellStyle name="8_עסקאות שאושרו וטרם בוצעו  _1_15" xfId="13306"/>
    <cellStyle name="8_עסקאות שאושרו וטרם בוצעו  _1_דיווחים נוספים" xfId="7891"/>
    <cellStyle name="8_עסקאות שאושרו וטרם בוצעו  _1_דיווחים נוספים_15" xfId="13315"/>
    <cellStyle name="8_עסקאות שאושרו וטרם בוצעו  _1_דיווחים נוספים_פירוט אגח תשואה מעל 10% " xfId="7892"/>
    <cellStyle name="8_עסקאות שאושרו וטרם בוצעו  _1_דיווחים נוספים_פירוט אגח תשואה מעל 10% _15" xfId="13316"/>
    <cellStyle name="8_עסקאות שאושרו וטרם בוצעו  _1_פירוט אגח תשואה מעל 10% " xfId="7893"/>
    <cellStyle name="8_עסקאות שאושרו וטרם בוצעו  _1_פירוט אגח תשואה מעל 10% _1" xfId="7894"/>
    <cellStyle name="8_עסקאות שאושרו וטרם בוצעו  _1_פירוט אגח תשואה מעל 10% _1_15" xfId="13318"/>
    <cellStyle name="8_עסקאות שאושרו וטרם בוצעו  _1_פירוט אגח תשואה מעל 10% _15" xfId="13317"/>
    <cellStyle name="8_עסקאות שאושרו וטרם בוצעו  _1_פירוט אגח תשואה מעל 10% _פירוט אגח תשואה מעל 10% " xfId="7895"/>
    <cellStyle name="8_עסקאות שאושרו וטרם בוצעו  _1_פירוט אגח תשואה מעל 10% _פירוט אגח תשואה מעל 10% _15" xfId="13319"/>
    <cellStyle name="8_עסקאות שאושרו וטרם בוצעו  _15" xfId="13297"/>
    <cellStyle name="8_עסקאות שאושרו וטרם בוצעו  _4.4." xfId="7896"/>
    <cellStyle name="8_עסקאות שאושרו וטרם בוצעו  _4.4. 2" xfId="7897"/>
    <cellStyle name="8_עסקאות שאושרו וטרם בוצעו  _4.4. 2_15" xfId="13321"/>
    <cellStyle name="8_עסקאות שאושרו וטרם בוצעו  _4.4. 2_דיווחים נוספים" xfId="7898"/>
    <cellStyle name="8_עסקאות שאושרו וטרם בוצעו  _4.4. 2_דיווחים נוספים_1" xfId="7899"/>
    <cellStyle name="8_עסקאות שאושרו וטרם בוצעו  _4.4. 2_דיווחים נוספים_1_15" xfId="13323"/>
    <cellStyle name="8_עסקאות שאושרו וטרם בוצעו  _4.4. 2_דיווחים נוספים_1_פירוט אגח תשואה מעל 10% " xfId="7900"/>
    <cellStyle name="8_עסקאות שאושרו וטרם בוצעו  _4.4. 2_דיווחים נוספים_1_פירוט אגח תשואה מעל 10% _15" xfId="13324"/>
    <cellStyle name="8_עסקאות שאושרו וטרם בוצעו  _4.4. 2_דיווחים נוספים_15" xfId="13322"/>
    <cellStyle name="8_עסקאות שאושרו וטרם בוצעו  _4.4. 2_דיווחים נוספים_פירוט אגח תשואה מעל 10% " xfId="7901"/>
    <cellStyle name="8_עסקאות שאושרו וטרם בוצעו  _4.4. 2_דיווחים נוספים_פירוט אגח תשואה מעל 10% _15" xfId="13325"/>
    <cellStyle name="8_עסקאות שאושרו וטרם בוצעו  _4.4. 2_פירוט אגח תשואה מעל 10% " xfId="7902"/>
    <cellStyle name="8_עסקאות שאושרו וטרם בוצעו  _4.4. 2_פירוט אגח תשואה מעל 10% _1" xfId="7903"/>
    <cellStyle name="8_עסקאות שאושרו וטרם בוצעו  _4.4. 2_פירוט אגח תשואה מעל 10% _1_15" xfId="13327"/>
    <cellStyle name="8_עסקאות שאושרו וטרם בוצעו  _4.4. 2_פירוט אגח תשואה מעל 10% _15" xfId="13326"/>
    <cellStyle name="8_עסקאות שאושרו וטרם בוצעו  _4.4. 2_פירוט אגח תשואה מעל 10% _פירוט אגח תשואה מעל 10% " xfId="7904"/>
    <cellStyle name="8_עסקאות שאושרו וטרם בוצעו  _4.4. 2_פירוט אגח תשואה מעל 10% _פירוט אגח תשואה מעל 10% _15" xfId="13328"/>
    <cellStyle name="8_עסקאות שאושרו וטרם בוצעו  _4.4._15" xfId="13320"/>
    <cellStyle name="8_עסקאות שאושרו וטרם בוצעו  _4.4._דיווחים נוספים" xfId="7905"/>
    <cellStyle name="8_עסקאות שאושרו וטרם בוצעו  _4.4._דיווחים נוספים_15" xfId="13329"/>
    <cellStyle name="8_עסקאות שאושרו וטרם בוצעו  _4.4._דיווחים נוספים_פירוט אגח תשואה מעל 10% " xfId="7906"/>
    <cellStyle name="8_עסקאות שאושרו וטרם בוצעו  _4.4._דיווחים נוספים_פירוט אגח תשואה מעל 10% _15" xfId="13330"/>
    <cellStyle name="8_עסקאות שאושרו וטרם בוצעו  _4.4._פירוט אגח תשואה מעל 10% " xfId="7907"/>
    <cellStyle name="8_עסקאות שאושרו וטרם בוצעו  _4.4._פירוט אגח תשואה מעל 10% _1" xfId="7908"/>
    <cellStyle name="8_עסקאות שאושרו וטרם בוצעו  _4.4._פירוט אגח תשואה מעל 10% _1_15" xfId="13332"/>
    <cellStyle name="8_עסקאות שאושרו וטרם בוצעו  _4.4._פירוט אגח תשואה מעל 10% _15" xfId="13331"/>
    <cellStyle name="8_עסקאות שאושרו וטרם בוצעו  _4.4._פירוט אגח תשואה מעל 10% _פירוט אגח תשואה מעל 10% " xfId="7909"/>
    <cellStyle name="8_עסקאות שאושרו וטרם בוצעו  _4.4._פירוט אגח תשואה מעל 10% _פירוט אגח תשואה מעל 10% _15" xfId="13333"/>
    <cellStyle name="8_עסקאות שאושרו וטרם בוצעו  _דיווחים נוספים" xfId="7910"/>
    <cellStyle name="8_עסקאות שאושרו וטרם בוצעו  _דיווחים נוספים_1" xfId="7911"/>
    <cellStyle name="8_עסקאות שאושרו וטרם בוצעו  _דיווחים נוספים_1_15" xfId="13335"/>
    <cellStyle name="8_עסקאות שאושרו וטרם בוצעו  _דיווחים נוספים_1_פירוט אגח תשואה מעל 10% " xfId="7912"/>
    <cellStyle name="8_עסקאות שאושרו וטרם בוצעו  _דיווחים נוספים_1_פירוט אגח תשואה מעל 10% _15" xfId="13336"/>
    <cellStyle name="8_עסקאות שאושרו וטרם בוצעו  _דיווחים נוספים_15" xfId="13334"/>
    <cellStyle name="8_עסקאות שאושרו וטרם בוצעו  _דיווחים נוספים_פירוט אגח תשואה מעל 10% " xfId="7913"/>
    <cellStyle name="8_עסקאות שאושרו וטרם בוצעו  _דיווחים נוספים_פירוט אגח תשואה מעל 10% _15" xfId="13337"/>
    <cellStyle name="8_עסקאות שאושרו וטרם בוצעו  _פירוט אגח תשואה מעל 10% " xfId="7914"/>
    <cellStyle name="8_עסקאות שאושרו וטרם בוצעו  _פירוט אגח תשואה מעל 10% _1" xfId="7915"/>
    <cellStyle name="8_עסקאות שאושרו וטרם בוצעו  _פירוט אגח תשואה מעל 10% _1_15" xfId="13339"/>
    <cellStyle name="8_עסקאות שאושרו וטרם בוצעו  _פירוט אגח תשואה מעל 10% _15" xfId="13338"/>
    <cellStyle name="8_עסקאות שאושרו וטרם בוצעו  _פירוט אגח תשואה מעל 10% _פירוט אגח תשואה מעל 10% " xfId="7916"/>
    <cellStyle name="8_עסקאות שאושרו וטרם בוצעו  _פירוט אגח תשואה מעל 10% _פירוט אגח תשואה מעל 10% _15" xfId="13340"/>
    <cellStyle name="8_פירוט אגח תשואה מעל 10% " xfId="7917"/>
    <cellStyle name="8_פירוט אגח תשואה מעל 10%  2" xfId="7918"/>
    <cellStyle name="8_פירוט אגח תשואה מעל 10%  2_15" xfId="13342"/>
    <cellStyle name="8_פירוט אגח תשואה מעל 10%  2_דיווחים נוספים" xfId="7919"/>
    <cellStyle name="8_פירוט אגח תשואה מעל 10%  2_דיווחים נוספים_1" xfId="7920"/>
    <cellStyle name="8_פירוט אגח תשואה מעל 10%  2_דיווחים נוספים_1_15" xfId="13344"/>
    <cellStyle name="8_פירוט אגח תשואה מעל 10%  2_דיווחים נוספים_1_פירוט אגח תשואה מעל 10% " xfId="7921"/>
    <cellStyle name="8_פירוט אגח תשואה מעל 10%  2_דיווחים נוספים_1_פירוט אגח תשואה מעל 10% _15" xfId="13345"/>
    <cellStyle name="8_פירוט אגח תשואה מעל 10%  2_דיווחים נוספים_15" xfId="13343"/>
    <cellStyle name="8_פירוט אגח תשואה מעל 10%  2_דיווחים נוספים_פירוט אגח תשואה מעל 10% " xfId="7922"/>
    <cellStyle name="8_פירוט אגח תשואה מעל 10%  2_דיווחים נוספים_פירוט אגח תשואה מעל 10% _15" xfId="13346"/>
    <cellStyle name="8_פירוט אגח תשואה מעל 10%  2_פירוט אגח תשואה מעל 10% " xfId="7923"/>
    <cellStyle name="8_פירוט אגח תשואה מעל 10%  2_פירוט אגח תשואה מעל 10% _1" xfId="7924"/>
    <cellStyle name="8_פירוט אגח תשואה מעל 10%  2_פירוט אגח תשואה מעל 10% _1_15" xfId="13348"/>
    <cellStyle name="8_פירוט אגח תשואה מעל 10%  2_פירוט אגח תשואה מעל 10% _15" xfId="13347"/>
    <cellStyle name="8_פירוט אגח תשואה מעל 10%  2_פירוט אגח תשואה מעל 10% _פירוט אגח תשואה מעל 10% " xfId="7925"/>
    <cellStyle name="8_פירוט אגח תשואה מעל 10%  2_פירוט אגח תשואה מעל 10% _פירוט אגח תשואה מעל 10% _15" xfId="13349"/>
    <cellStyle name="8_פירוט אגח תשואה מעל 10% _1" xfId="7926"/>
    <cellStyle name="8_פירוט אגח תשואה מעל 10% _1_15" xfId="13350"/>
    <cellStyle name="8_פירוט אגח תשואה מעל 10% _1_פירוט אגח תשואה מעל 10% " xfId="7927"/>
    <cellStyle name="8_פירוט אגח תשואה מעל 10% _1_פירוט אגח תשואה מעל 10% _15" xfId="13351"/>
    <cellStyle name="8_פירוט אגח תשואה מעל 10% _15" xfId="13341"/>
    <cellStyle name="8_פירוט אגח תשואה מעל 10% _2" xfId="7928"/>
    <cellStyle name="8_פירוט אגח תשואה מעל 10% _2_15" xfId="13352"/>
    <cellStyle name="8_פירוט אגח תשואה מעל 10% _4.4." xfId="7929"/>
    <cellStyle name="8_פירוט אגח תשואה מעל 10% _4.4. 2" xfId="7930"/>
    <cellStyle name="8_פירוט אגח תשואה מעל 10% _4.4. 2_15" xfId="13354"/>
    <cellStyle name="8_פירוט אגח תשואה מעל 10% _4.4. 2_דיווחים נוספים" xfId="7931"/>
    <cellStyle name="8_פירוט אגח תשואה מעל 10% _4.4. 2_דיווחים נוספים_1" xfId="7932"/>
    <cellStyle name="8_פירוט אגח תשואה מעל 10% _4.4. 2_דיווחים נוספים_1_15" xfId="13356"/>
    <cellStyle name="8_פירוט אגח תשואה מעל 10% _4.4. 2_דיווחים נוספים_1_פירוט אגח תשואה מעל 10% " xfId="7933"/>
    <cellStyle name="8_פירוט אגח תשואה מעל 10% _4.4. 2_דיווחים נוספים_1_פירוט אגח תשואה מעל 10% _15" xfId="13357"/>
    <cellStyle name="8_פירוט אגח תשואה מעל 10% _4.4. 2_דיווחים נוספים_15" xfId="13355"/>
    <cellStyle name="8_פירוט אגח תשואה מעל 10% _4.4. 2_דיווחים נוספים_פירוט אגח תשואה מעל 10% " xfId="7934"/>
    <cellStyle name="8_פירוט אגח תשואה מעל 10% _4.4. 2_דיווחים נוספים_פירוט אגח תשואה מעל 10% _15" xfId="13358"/>
    <cellStyle name="8_פירוט אגח תשואה מעל 10% _4.4. 2_פירוט אגח תשואה מעל 10% " xfId="7935"/>
    <cellStyle name="8_פירוט אגח תשואה מעל 10% _4.4. 2_פירוט אגח תשואה מעל 10% _1" xfId="7936"/>
    <cellStyle name="8_פירוט אגח תשואה מעל 10% _4.4. 2_פירוט אגח תשואה מעל 10% _1_15" xfId="13360"/>
    <cellStyle name="8_פירוט אגח תשואה מעל 10% _4.4. 2_פירוט אגח תשואה מעל 10% _15" xfId="13359"/>
    <cellStyle name="8_פירוט אגח תשואה מעל 10% _4.4. 2_פירוט אגח תשואה מעל 10% _פירוט אגח תשואה מעל 10% " xfId="7937"/>
    <cellStyle name="8_פירוט אגח תשואה מעל 10% _4.4. 2_פירוט אגח תשואה מעל 10% _פירוט אגח תשואה מעל 10% _15" xfId="13361"/>
    <cellStyle name="8_פירוט אגח תשואה מעל 10% _4.4._15" xfId="13353"/>
    <cellStyle name="8_פירוט אגח תשואה מעל 10% _4.4._דיווחים נוספים" xfId="7938"/>
    <cellStyle name="8_פירוט אגח תשואה מעל 10% _4.4._דיווחים נוספים_15" xfId="13362"/>
    <cellStyle name="8_פירוט אגח תשואה מעל 10% _4.4._דיווחים נוספים_פירוט אגח תשואה מעל 10% " xfId="7939"/>
    <cellStyle name="8_פירוט אגח תשואה מעל 10% _4.4._דיווחים נוספים_פירוט אגח תשואה מעל 10% _15" xfId="13363"/>
    <cellStyle name="8_פירוט אגח תשואה מעל 10% _4.4._פירוט אגח תשואה מעל 10% " xfId="7940"/>
    <cellStyle name="8_פירוט אגח תשואה מעל 10% _4.4._פירוט אגח תשואה מעל 10% _1" xfId="7941"/>
    <cellStyle name="8_פירוט אגח תשואה מעל 10% _4.4._פירוט אגח תשואה מעל 10% _1_15" xfId="13365"/>
    <cellStyle name="8_פירוט אגח תשואה מעל 10% _4.4._פירוט אגח תשואה מעל 10% _15" xfId="13364"/>
    <cellStyle name="8_פירוט אגח תשואה מעל 10% _4.4._פירוט אגח תשואה מעל 10% _פירוט אגח תשואה מעל 10% " xfId="7942"/>
    <cellStyle name="8_פירוט אגח תשואה מעל 10% _4.4._פירוט אגח תשואה מעל 10% _פירוט אגח תשואה מעל 10% _15" xfId="13366"/>
    <cellStyle name="8_פירוט אגח תשואה מעל 10% _דיווחים נוספים" xfId="7943"/>
    <cellStyle name="8_פירוט אגח תשואה מעל 10% _דיווחים נוספים_1" xfId="7944"/>
    <cellStyle name="8_פירוט אגח תשואה מעל 10% _דיווחים נוספים_1_15" xfId="13368"/>
    <cellStyle name="8_פירוט אגח תשואה מעל 10% _דיווחים נוספים_1_פירוט אגח תשואה מעל 10% " xfId="7945"/>
    <cellStyle name="8_פירוט אגח תשואה מעל 10% _דיווחים נוספים_1_פירוט אגח תשואה מעל 10% _15" xfId="13369"/>
    <cellStyle name="8_פירוט אגח תשואה מעל 10% _דיווחים נוספים_15" xfId="13367"/>
    <cellStyle name="8_פירוט אגח תשואה מעל 10% _דיווחים נוספים_פירוט אגח תשואה מעל 10% " xfId="7946"/>
    <cellStyle name="8_פירוט אגח תשואה מעל 10% _דיווחים נוספים_פירוט אגח תשואה מעל 10% _15" xfId="13370"/>
    <cellStyle name="8_פירוט אגח תשואה מעל 10% _פירוט אגח תשואה מעל 10% " xfId="7947"/>
    <cellStyle name="8_פירוט אגח תשואה מעל 10% _פירוט אגח תשואה מעל 10% _1" xfId="7948"/>
    <cellStyle name="8_פירוט אגח תשואה מעל 10% _פירוט אגח תשואה מעל 10% _1_15" xfId="13372"/>
    <cellStyle name="8_פירוט אגח תשואה מעל 10% _פירוט אגח תשואה מעל 10% _15" xfId="13371"/>
    <cellStyle name="8_פירוט אגח תשואה מעל 10% _פירוט אגח תשואה מעל 10% _פירוט אגח תשואה מעל 10% " xfId="7949"/>
    <cellStyle name="8_פירוט אגח תשואה מעל 10% _פירוט אגח תשואה מעל 10% _פירוט אגח תשואה מעל 10% _15" xfId="13373"/>
    <cellStyle name="9" xfId="7950"/>
    <cellStyle name="9 2" xfId="7951"/>
    <cellStyle name="9 2 2" xfId="7952"/>
    <cellStyle name="9 2_15" xfId="13375"/>
    <cellStyle name="9 3" xfId="7953"/>
    <cellStyle name="9_15" xfId="13374"/>
    <cellStyle name="9_15_1" xfId="16682"/>
    <cellStyle name="9_16" xfId="14724"/>
    <cellStyle name="9_4.4." xfId="7954"/>
    <cellStyle name="9_4.4. 2" xfId="7955"/>
    <cellStyle name="9_4.4. 2_15" xfId="13377"/>
    <cellStyle name="9_4.4. 2_דיווחים נוספים" xfId="7956"/>
    <cellStyle name="9_4.4. 2_דיווחים נוספים_1" xfId="7957"/>
    <cellStyle name="9_4.4. 2_דיווחים נוספים_1_15" xfId="13379"/>
    <cellStyle name="9_4.4. 2_דיווחים נוספים_1_פירוט אגח תשואה מעל 10% " xfId="7958"/>
    <cellStyle name="9_4.4. 2_דיווחים נוספים_1_פירוט אגח תשואה מעל 10% _15" xfId="13380"/>
    <cellStyle name="9_4.4. 2_דיווחים נוספים_15" xfId="13378"/>
    <cellStyle name="9_4.4. 2_דיווחים נוספים_פירוט אגח תשואה מעל 10% " xfId="7959"/>
    <cellStyle name="9_4.4. 2_דיווחים נוספים_פירוט אגח תשואה מעל 10% _15" xfId="13381"/>
    <cellStyle name="9_4.4. 2_פירוט אגח תשואה מעל 10% " xfId="7960"/>
    <cellStyle name="9_4.4. 2_פירוט אגח תשואה מעל 10% _1" xfId="7961"/>
    <cellStyle name="9_4.4. 2_פירוט אגח תשואה מעל 10% _1_15" xfId="13383"/>
    <cellStyle name="9_4.4. 2_פירוט אגח תשואה מעל 10% _15" xfId="13382"/>
    <cellStyle name="9_4.4. 2_פירוט אגח תשואה מעל 10% _פירוט אגח תשואה מעל 10% " xfId="7962"/>
    <cellStyle name="9_4.4. 2_פירוט אגח תשואה מעל 10% _פירוט אגח תשואה מעל 10% _15" xfId="13384"/>
    <cellStyle name="9_4.4._15" xfId="13376"/>
    <cellStyle name="9_4.4._דיווחים נוספים" xfId="7963"/>
    <cellStyle name="9_4.4._דיווחים נוספים_15" xfId="13385"/>
    <cellStyle name="9_4.4._דיווחים נוספים_פירוט אגח תשואה מעל 10% " xfId="7964"/>
    <cellStyle name="9_4.4._דיווחים נוספים_פירוט אגח תשואה מעל 10% _15" xfId="13386"/>
    <cellStyle name="9_4.4._פירוט אגח תשואה מעל 10% " xfId="7965"/>
    <cellStyle name="9_4.4._פירוט אגח תשואה מעל 10% _1" xfId="7966"/>
    <cellStyle name="9_4.4._פירוט אגח תשואה מעל 10% _1_15" xfId="13388"/>
    <cellStyle name="9_4.4._פירוט אגח תשואה מעל 10% _15" xfId="13387"/>
    <cellStyle name="9_4.4._פירוט אגח תשואה מעל 10% _פירוט אגח תשואה מעל 10% " xfId="7967"/>
    <cellStyle name="9_4.4._פירוט אגח תשואה מעל 10% _פירוט אגח תשואה מעל 10% _15" xfId="13389"/>
    <cellStyle name="9_Anafim" xfId="7968"/>
    <cellStyle name="9_Anafim 2" xfId="7969"/>
    <cellStyle name="9_Anafim 2 2" xfId="7970"/>
    <cellStyle name="9_Anafim 2 2_15" xfId="13392"/>
    <cellStyle name="9_Anafim 2 2_דיווחים נוספים" xfId="7971"/>
    <cellStyle name="9_Anafim 2 2_דיווחים נוספים_1" xfId="7972"/>
    <cellStyle name="9_Anafim 2 2_דיווחים נוספים_1_15" xfId="13394"/>
    <cellStyle name="9_Anafim 2 2_דיווחים נוספים_1_פירוט אגח תשואה מעל 10% " xfId="7973"/>
    <cellStyle name="9_Anafim 2 2_דיווחים נוספים_1_פירוט אגח תשואה מעל 10% _15" xfId="13395"/>
    <cellStyle name="9_Anafim 2 2_דיווחים נוספים_15" xfId="13393"/>
    <cellStyle name="9_Anafim 2 2_דיווחים נוספים_פירוט אגח תשואה מעל 10% " xfId="7974"/>
    <cellStyle name="9_Anafim 2 2_דיווחים נוספים_פירוט אגח תשואה מעל 10% _15" xfId="13396"/>
    <cellStyle name="9_Anafim 2 2_פירוט אגח תשואה מעל 10% " xfId="7975"/>
    <cellStyle name="9_Anafim 2 2_פירוט אגח תשואה מעל 10% _1" xfId="7976"/>
    <cellStyle name="9_Anafim 2 2_פירוט אגח תשואה מעל 10% _1_15" xfId="13398"/>
    <cellStyle name="9_Anafim 2 2_פירוט אגח תשואה מעל 10% _15" xfId="13397"/>
    <cellStyle name="9_Anafim 2 2_פירוט אגח תשואה מעל 10% _פירוט אגח תשואה מעל 10% " xfId="7977"/>
    <cellStyle name="9_Anafim 2 2_פירוט אגח תשואה מעל 10% _פירוט אגח תשואה מעל 10% _15" xfId="13399"/>
    <cellStyle name="9_Anafim 2_15" xfId="13391"/>
    <cellStyle name="9_Anafim 2_4.4." xfId="7978"/>
    <cellStyle name="9_Anafim 2_4.4. 2" xfId="7979"/>
    <cellStyle name="9_Anafim 2_4.4. 2_15" xfId="13401"/>
    <cellStyle name="9_Anafim 2_4.4. 2_דיווחים נוספים" xfId="7980"/>
    <cellStyle name="9_Anafim 2_4.4. 2_דיווחים נוספים_1" xfId="7981"/>
    <cellStyle name="9_Anafim 2_4.4. 2_דיווחים נוספים_1_15" xfId="13403"/>
    <cellStyle name="9_Anafim 2_4.4. 2_דיווחים נוספים_1_פירוט אגח תשואה מעל 10% " xfId="7982"/>
    <cellStyle name="9_Anafim 2_4.4. 2_דיווחים נוספים_1_פירוט אגח תשואה מעל 10% _15" xfId="13404"/>
    <cellStyle name="9_Anafim 2_4.4. 2_דיווחים נוספים_15" xfId="13402"/>
    <cellStyle name="9_Anafim 2_4.4. 2_דיווחים נוספים_פירוט אגח תשואה מעל 10% " xfId="7983"/>
    <cellStyle name="9_Anafim 2_4.4. 2_דיווחים נוספים_פירוט אגח תשואה מעל 10% _15" xfId="13405"/>
    <cellStyle name="9_Anafim 2_4.4. 2_פירוט אגח תשואה מעל 10% " xfId="7984"/>
    <cellStyle name="9_Anafim 2_4.4. 2_פירוט אגח תשואה מעל 10% _1" xfId="7985"/>
    <cellStyle name="9_Anafim 2_4.4. 2_פירוט אגח תשואה מעל 10% _1_15" xfId="13407"/>
    <cellStyle name="9_Anafim 2_4.4. 2_פירוט אגח תשואה מעל 10% _15" xfId="13406"/>
    <cellStyle name="9_Anafim 2_4.4. 2_פירוט אגח תשואה מעל 10% _פירוט אגח תשואה מעל 10% " xfId="7986"/>
    <cellStyle name="9_Anafim 2_4.4. 2_פירוט אגח תשואה מעל 10% _פירוט אגח תשואה מעל 10% _15" xfId="13408"/>
    <cellStyle name="9_Anafim 2_4.4._15" xfId="13400"/>
    <cellStyle name="9_Anafim 2_4.4._דיווחים נוספים" xfId="7987"/>
    <cellStyle name="9_Anafim 2_4.4._דיווחים נוספים_15" xfId="13409"/>
    <cellStyle name="9_Anafim 2_4.4._דיווחים נוספים_פירוט אגח תשואה מעל 10% " xfId="7988"/>
    <cellStyle name="9_Anafim 2_4.4._דיווחים נוספים_פירוט אגח תשואה מעל 10% _15" xfId="13410"/>
    <cellStyle name="9_Anafim 2_4.4._פירוט אגח תשואה מעל 10% " xfId="7989"/>
    <cellStyle name="9_Anafim 2_4.4._פירוט אגח תשואה מעל 10% _1" xfId="7990"/>
    <cellStyle name="9_Anafim 2_4.4._פירוט אגח תשואה מעל 10% _1_15" xfId="13412"/>
    <cellStyle name="9_Anafim 2_4.4._פירוט אגח תשואה מעל 10% _15" xfId="13411"/>
    <cellStyle name="9_Anafim 2_4.4._פירוט אגח תשואה מעל 10% _פירוט אגח תשואה מעל 10% " xfId="7991"/>
    <cellStyle name="9_Anafim 2_4.4._פירוט אגח תשואה מעל 10% _פירוט אגח תשואה מעל 10% _15" xfId="13413"/>
    <cellStyle name="9_Anafim 2_דיווחים נוספים" xfId="7992"/>
    <cellStyle name="9_Anafim 2_דיווחים נוספים 2" xfId="7993"/>
    <cellStyle name="9_Anafim 2_דיווחים נוספים 2_15" xfId="13415"/>
    <cellStyle name="9_Anafim 2_דיווחים נוספים 2_דיווחים נוספים" xfId="7994"/>
    <cellStyle name="9_Anafim 2_דיווחים נוספים 2_דיווחים נוספים_1" xfId="7995"/>
    <cellStyle name="9_Anafim 2_דיווחים נוספים 2_דיווחים נוספים_1_15" xfId="13417"/>
    <cellStyle name="9_Anafim 2_דיווחים נוספים 2_דיווחים נוספים_1_פירוט אגח תשואה מעל 10% " xfId="7996"/>
    <cellStyle name="9_Anafim 2_דיווחים נוספים 2_דיווחים נוספים_1_פירוט אגח תשואה מעל 10% _15" xfId="13418"/>
    <cellStyle name="9_Anafim 2_דיווחים נוספים 2_דיווחים נוספים_15" xfId="13416"/>
    <cellStyle name="9_Anafim 2_דיווחים נוספים 2_דיווחים נוספים_פירוט אגח תשואה מעל 10% " xfId="7997"/>
    <cellStyle name="9_Anafim 2_דיווחים נוספים 2_דיווחים נוספים_פירוט אגח תשואה מעל 10% _15" xfId="13419"/>
    <cellStyle name="9_Anafim 2_דיווחים נוספים 2_פירוט אגח תשואה מעל 10% " xfId="7998"/>
    <cellStyle name="9_Anafim 2_דיווחים נוספים 2_פירוט אגח תשואה מעל 10% _1" xfId="7999"/>
    <cellStyle name="9_Anafim 2_דיווחים נוספים 2_פירוט אגח תשואה מעל 10% _1_15" xfId="13421"/>
    <cellStyle name="9_Anafim 2_דיווחים נוספים 2_פירוט אגח תשואה מעל 10% _15" xfId="13420"/>
    <cellStyle name="9_Anafim 2_דיווחים נוספים 2_פירוט אגח תשואה מעל 10% _פירוט אגח תשואה מעל 10% " xfId="8000"/>
    <cellStyle name="9_Anafim 2_דיווחים נוספים 2_פירוט אגח תשואה מעל 10% _פירוט אגח תשואה מעל 10% _15" xfId="13422"/>
    <cellStyle name="9_Anafim 2_דיווחים נוספים_1" xfId="8001"/>
    <cellStyle name="9_Anafim 2_דיווחים נוספים_1 2" xfId="8002"/>
    <cellStyle name="9_Anafim 2_דיווחים נוספים_1 2_15" xfId="13424"/>
    <cellStyle name="9_Anafim 2_דיווחים נוספים_1 2_דיווחים נוספים" xfId="8003"/>
    <cellStyle name="9_Anafim 2_דיווחים נוספים_1 2_דיווחים נוספים_1" xfId="8004"/>
    <cellStyle name="9_Anafim 2_דיווחים נוספים_1 2_דיווחים נוספים_1_15" xfId="13426"/>
    <cellStyle name="9_Anafim 2_דיווחים נוספים_1 2_דיווחים נוספים_1_פירוט אגח תשואה מעל 10% " xfId="8005"/>
    <cellStyle name="9_Anafim 2_דיווחים נוספים_1 2_דיווחים נוספים_1_פירוט אגח תשואה מעל 10% _15" xfId="13427"/>
    <cellStyle name="9_Anafim 2_דיווחים נוספים_1 2_דיווחים נוספים_15" xfId="13425"/>
    <cellStyle name="9_Anafim 2_דיווחים נוספים_1 2_דיווחים נוספים_פירוט אגח תשואה מעל 10% " xfId="8006"/>
    <cellStyle name="9_Anafim 2_דיווחים נוספים_1 2_דיווחים נוספים_פירוט אגח תשואה מעל 10% _15" xfId="13428"/>
    <cellStyle name="9_Anafim 2_דיווחים נוספים_1 2_פירוט אגח תשואה מעל 10% " xfId="8007"/>
    <cellStyle name="9_Anafim 2_דיווחים נוספים_1 2_פירוט אגח תשואה מעל 10% _1" xfId="8008"/>
    <cellStyle name="9_Anafim 2_דיווחים נוספים_1 2_פירוט אגח תשואה מעל 10% _1_15" xfId="13430"/>
    <cellStyle name="9_Anafim 2_דיווחים נוספים_1 2_פירוט אגח תשואה מעל 10% _15" xfId="13429"/>
    <cellStyle name="9_Anafim 2_דיווחים נוספים_1 2_פירוט אגח תשואה מעל 10% _פירוט אגח תשואה מעל 10% " xfId="8009"/>
    <cellStyle name="9_Anafim 2_דיווחים נוספים_1 2_פירוט אגח תשואה מעל 10% _פירוט אגח תשואה מעל 10% _15" xfId="13431"/>
    <cellStyle name="9_Anafim 2_דיווחים נוספים_1_15" xfId="13423"/>
    <cellStyle name="9_Anafim 2_דיווחים נוספים_1_4.4." xfId="8010"/>
    <cellStyle name="9_Anafim 2_דיווחים נוספים_1_4.4. 2" xfId="8011"/>
    <cellStyle name="9_Anafim 2_דיווחים נוספים_1_4.4. 2_15" xfId="13433"/>
    <cellStyle name="9_Anafim 2_דיווחים נוספים_1_4.4. 2_דיווחים נוספים" xfId="8012"/>
    <cellStyle name="9_Anafim 2_דיווחים נוספים_1_4.4. 2_דיווחים נוספים_1" xfId="8013"/>
    <cellStyle name="9_Anafim 2_דיווחים נוספים_1_4.4. 2_דיווחים נוספים_1_15" xfId="13435"/>
    <cellStyle name="9_Anafim 2_דיווחים נוספים_1_4.4. 2_דיווחים נוספים_1_פירוט אגח תשואה מעל 10% " xfId="8014"/>
    <cellStyle name="9_Anafim 2_דיווחים נוספים_1_4.4. 2_דיווחים נוספים_1_פירוט אגח תשואה מעל 10% _15" xfId="13436"/>
    <cellStyle name="9_Anafim 2_דיווחים נוספים_1_4.4. 2_דיווחים נוספים_15" xfId="13434"/>
    <cellStyle name="9_Anafim 2_דיווחים נוספים_1_4.4. 2_דיווחים נוספים_פירוט אגח תשואה מעל 10% " xfId="8015"/>
    <cellStyle name="9_Anafim 2_דיווחים נוספים_1_4.4. 2_דיווחים נוספים_פירוט אגח תשואה מעל 10% _15" xfId="13437"/>
    <cellStyle name="9_Anafim 2_דיווחים נוספים_1_4.4. 2_פירוט אגח תשואה מעל 10% " xfId="8016"/>
    <cellStyle name="9_Anafim 2_דיווחים נוספים_1_4.4. 2_פירוט אגח תשואה מעל 10% _1" xfId="8017"/>
    <cellStyle name="9_Anafim 2_דיווחים נוספים_1_4.4. 2_פירוט אגח תשואה מעל 10% _1_15" xfId="13439"/>
    <cellStyle name="9_Anafim 2_דיווחים נוספים_1_4.4. 2_פירוט אגח תשואה מעל 10% _15" xfId="13438"/>
    <cellStyle name="9_Anafim 2_דיווחים נוספים_1_4.4. 2_פירוט אגח תשואה מעל 10% _פירוט אגח תשואה מעל 10% " xfId="8018"/>
    <cellStyle name="9_Anafim 2_דיווחים נוספים_1_4.4. 2_פירוט אגח תשואה מעל 10% _פירוט אגח תשואה מעל 10% _15" xfId="13440"/>
    <cellStyle name="9_Anafim 2_דיווחים נוספים_1_4.4._15" xfId="13432"/>
    <cellStyle name="9_Anafim 2_דיווחים נוספים_1_4.4._דיווחים נוספים" xfId="8019"/>
    <cellStyle name="9_Anafim 2_דיווחים נוספים_1_4.4._דיווחים נוספים_15" xfId="13441"/>
    <cellStyle name="9_Anafim 2_דיווחים נוספים_1_4.4._דיווחים נוספים_פירוט אגח תשואה מעל 10% " xfId="8020"/>
    <cellStyle name="9_Anafim 2_דיווחים נוספים_1_4.4._דיווחים נוספים_פירוט אגח תשואה מעל 10% _15" xfId="13442"/>
    <cellStyle name="9_Anafim 2_דיווחים נוספים_1_4.4._פירוט אגח תשואה מעל 10% " xfId="8021"/>
    <cellStyle name="9_Anafim 2_דיווחים נוספים_1_4.4._פירוט אגח תשואה מעל 10% _1" xfId="8022"/>
    <cellStyle name="9_Anafim 2_דיווחים נוספים_1_4.4._פירוט אגח תשואה מעל 10% _1_15" xfId="13444"/>
    <cellStyle name="9_Anafim 2_דיווחים נוספים_1_4.4._פירוט אגח תשואה מעל 10% _15" xfId="13443"/>
    <cellStyle name="9_Anafim 2_דיווחים נוספים_1_4.4._פירוט אגח תשואה מעל 10% _פירוט אגח תשואה מעל 10% " xfId="8023"/>
    <cellStyle name="9_Anafim 2_דיווחים נוספים_1_4.4._פירוט אגח תשואה מעל 10% _פירוט אגח תשואה מעל 10% _15" xfId="13445"/>
    <cellStyle name="9_Anafim 2_דיווחים נוספים_1_דיווחים נוספים" xfId="8024"/>
    <cellStyle name="9_Anafim 2_דיווחים נוספים_1_דיווחים נוספים_15" xfId="13446"/>
    <cellStyle name="9_Anafim 2_דיווחים נוספים_1_דיווחים נוספים_פירוט אגח תשואה מעל 10% " xfId="8025"/>
    <cellStyle name="9_Anafim 2_דיווחים נוספים_1_דיווחים נוספים_פירוט אגח תשואה מעל 10% _15" xfId="13447"/>
    <cellStyle name="9_Anafim 2_דיווחים נוספים_1_פירוט אגח תשואה מעל 10% " xfId="8026"/>
    <cellStyle name="9_Anafim 2_דיווחים נוספים_1_פירוט אגח תשואה מעל 10% _1" xfId="8027"/>
    <cellStyle name="9_Anafim 2_דיווחים נוספים_1_פירוט אגח תשואה מעל 10% _1_15" xfId="13449"/>
    <cellStyle name="9_Anafim 2_דיווחים נוספים_1_פירוט אגח תשואה מעל 10% _15" xfId="13448"/>
    <cellStyle name="9_Anafim 2_דיווחים נוספים_1_פירוט אגח תשואה מעל 10% _פירוט אגח תשואה מעל 10% " xfId="8028"/>
    <cellStyle name="9_Anafim 2_דיווחים נוספים_1_פירוט אגח תשואה מעל 10% _פירוט אגח תשואה מעל 10% _15" xfId="13450"/>
    <cellStyle name="9_Anafim 2_דיווחים נוספים_15" xfId="13414"/>
    <cellStyle name="9_Anafim 2_דיווחים נוספים_2" xfId="8029"/>
    <cellStyle name="9_Anafim 2_דיווחים נוספים_2_15" xfId="13451"/>
    <cellStyle name="9_Anafim 2_דיווחים נוספים_2_פירוט אגח תשואה מעל 10% " xfId="8030"/>
    <cellStyle name="9_Anafim 2_דיווחים נוספים_2_פירוט אגח תשואה מעל 10% _15" xfId="13452"/>
    <cellStyle name="9_Anafim 2_דיווחים נוספים_4.4." xfId="8031"/>
    <cellStyle name="9_Anafim 2_דיווחים נוספים_4.4. 2" xfId="8032"/>
    <cellStyle name="9_Anafim 2_דיווחים נוספים_4.4. 2_15" xfId="13454"/>
    <cellStyle name="9_Anafim 2_דיווחים נוספים_4.4. 2_דיווחים נוספים" xfId="8033"/>
    <cellStyle name="9_Anafim 2_דיווחים נוספים_4.4. 2_דיווחים נוספים_1" xfId="8034"/>
    <cellStyle name="9_Anafim 2_דיווחים נוספים_4.4. 2_דיווחים נוספים_1_15" xfId="13456"/>
    <cellStyle name="9_Anafim 2_דיווחים נוספים_4.4. 2_דיווחים נוספים_1_פירוט אגח תשואה מעל 10% " xfId="8035"/>
    <cellStyle name="9_Anafim 2_דיווחים נוספים_4.4. 2_דיווחים נוספים_1_פירוט אגח תשואה מעל 10% _15" xfId="13457"/>
    <cellStyle name="9_Anafim 2_דיווחים נוספים_4.4. 2_דיווחים נוספים_15" xfId="13455"/>
    <cellStyle name="9_Anafim 2_דיווחים נוספים_4.4. 2_דיווחים נוספים_פירוט אגח תשואה מעל 10% " xfId="8036"/>
    <cellStyle name="9_Anafim 2_דיווחים נוספים_4.4. 2_דיווחים נוספים_פירוט אגח תשואה מעל 10% _15" xfId="13458"/>
    <cellStyle name="9_Anafim 2_דיווחים נוספים_4.4. 2_פירוט אגח תשואה מעל 10% " xfId="8037"/>
    <cellStyle name="9_Anafim 2_דיווחים נוספים_4.4. 2_פירוט אגח תשואה מעל 10% _1" xfId="8038"/>
    <cellStyle name="9_Anafim 2_דיווחים נוספים_4.4. 2_פירוט אגח תשואה מעל 10% _1_15" xfId="13460"/>
    <cellStyle name="9_Anafim 2_דיווחים נוספים_4.4. 2_פירוט אגח תשואה מעל 10% _15" xfId="13459"/>
    <cellStyle name="9_Anafim 2_דיווחים נוספים_4.4. 2_פירוט אגח תשואה מעל 10% _פירוט אגח תשואה מעל 10% " xfId="8039"/>
    <cellStyle name="9_Anafim 2_דיווחים נוספים_4.4. 2_פירוט אגח תשואה מעל 10% _פירוט אגח תשואה מעל 10% _15" xfId="13461"/>
    <cellStyle name="9_Anafim 2_דיווחים נוספים_4.4._15" xfId="13453"/>
    <cellStyle name="9_Anafim 2_דיווחים נוספים_4.4._דיווחים נוספים" xfId="8040"/>
    <cellStyle name="9_Anafim 2_דיווחים נוספים_4.4._דיווחים נוספים_15" xfId="13462"/>
    <cellStyle name="9_Anafim 2_דיווחים נוספים_4.4._דיווחים נוספים_פירוט אגח תשואה מעל 10% " xfId="8041"/>
    <cellStyle name="9_Anafim 2_דיווחים נוספים_4.4._דיווחים נוספים_פירוט אגח תשואה מעל 10% _15" xfId="13463"/>
    <cellStyle name="9_Anafim 2_דיווחים נוספים_4.4._פירוט אגח תשואה מעל 10% " xfId="8042"/>
    <cellStyle name="9_Anafim 2_דיווחים נוספים_4.4._פירוט אגח תשואה מעל 10% _1" xfId="8043"/>
    <cellStyle name="9_Anafim 2_דיווחים נוספים_4.4._פירוט אגח תשואה מעל 10% _1_15" xfId="13465"/>
    <cellStyle name="9_Anafim 2_דיווחים נוספים_4.4._פירוט אגח תשואה מעל 10% _15" xfId="13464"/>
    <cellStyle name="9_Anafim 2_דיווחים נוספים_4.4._פירוט אגח תשואה מעל 10% _פירוט אגח תשואה מעל 10% " xfId="8044"/>
    <cellStyle name="9_Anafim 2_דיווחים נוספים_4.4._פירוט אגח תשואה מעל 10% _פירוט אגח תשואה מעל 10% _15" xfId="13466"/>
    <cellStyle name="9_Anafim 2_דיווחים נוספים_דיווחים נוספים" xfId="8045"/>
    <cellStyle name="9_Anafim 2_דיווחים נוספים_דיווחים נוספים 2" xfId="8046"/>
    <cellStyle name="9_Anafim 2_דיווחים נוספים_דיווחים נוספים 2_15" xfId="13468"/>
    <cellStyle name="9_Anafim 2_דיווחים נוספים_דיווחים נוספים 2_דיווחים נוספים" xfId="8047"/>
    <cellStyle name="9_Anafim 2_דיווחים נוספים_דיווחים נוספים 2_דיווחים נוספים_1" xfId="8048"/>
    <cellStyle name="9_Anafim 2_דיווחים נוספים_דיווחים נוספים 2_דיווחים נוספים_1_15" xfId="13470"/>
    <cellStyle name="9_Anafim 2_דיווחים נוספים_דיווחים נוספים 2_דיווחים נוספים_1_פירוט אגח תשואה מעל 10% " xfId="8049"/>
    <cellStyle name="9_Anafim 2_דיווחים נוספים_דיווחים נוספים 2_דיווחים נוספים_1_פירוט אגח תשואה מעל 10% _15" xfId="13471"/>
    <cellStyle name="9_Anafim 2_דיווחים נוספים_דיווחים נוספים 2_דיווחים נוספים_15" xfId="13469"/>
    <cellStyle name="9_Anafim 2_דיווחים נוספים_דיווחים נוספים 2_דיווחים נוספים_פירוט אגח תשואה מעל 10% " xfId="8050"/>
    <cellStyle name="9_Anafim 2_דיווחים נוספים_דיווחים נוספים 2_דיווחים נוספים_פירוט אגח תשואה מעל 10% _15" xfId="13472"/>
    <cellStyle name="9_Anafim 2_דיווחים נוספים_דיווחים נוספים 2_פירוט אגח תשואה מעל 10% " xfId="8051"/>
    <cellStyle name="9_Anafim 2_דיווחים נוספים_דיווחים נוספים 2_פירוט אגח תשואה מעל 10% _1" xfId="8052"/>
    <cellStyle name="9_Anafim 2_דיווחים נוספים_דיווחים נוספים 2_פירוט אגח תשואה מעל 10% _1_15" xfId="13474"/>
    <cellStyle name="9_Anafim 2_דיווחים נוספים_דיווחים נוספים 2_פירוט אגח תשואה מעל 10% _15" xfId="13473"/>
    <cellStyle name="9_Anafim 2_דיווחים נוספים_דיווחים נוספים 2_פירוט אגח תשואה מעל 10% _פירוט אגח תשואה מעל 10% " xfId="8053"/>
    <cellStyle name="9_Anafim 2_דיווחים נוספים_דיווחים נוספים 2_פירוט אגח תשואה מעל 10% _פירוט אגח תשואה מעל 10% _15" xfId="13475"/>
    <cellStyle name="9_Anafim 2_דיווחים נוספים_דיווחים נוספים_1" xfId="8054"/>
    <cellStyle name="9_Anafim 2_דיווחים נוספים_דיווחים נוספים_1_15" xfId="13476"/>
    <cellStyle name="9_Anafim 2_דיווחים נוספים_דיווחים נוספים_1_פירוט אגח תשואה מעל 10% " xfId="8055"/>
    <cellStyle name="9_Anafim 2_דיווחים נוספים_דיווחים נוספים_1_פירוט אגח תשואה מעל 10% _15" xfId="13477"/>
    <cellStyle name="9_Anafim 2_דיווחים נוספים_דיווחים נוספים_15" xfId="13467"/>
    <cellStyle name="9_Anafim 2_דיווחים נוספים_דיווחים נוספים_4.4." xfId="8056"/>
    <cellStyle name="9_Anafim 2_דיווחים נוספים_דיווחים נוספים_4.4. 2" xfId="8057"/>
    <cellStyle name="9_Anafim 2_דיווחים נוספים_דיווחים נוספים_4.4. 2_15" xfId="13479"/>
    <cellStyle name="9_Anafim 2_דיווחים נוספים_דיווחים נוספים_4.4. 2_דיווחים נוספים" xfId="8058"/>
    <cellStyle name="9_Anafim 2_דיווחים נוספים_דיווחים נוספים_4.4. 2_דיווחים נוספים_1" xfId="8059"/>
    <cellStyle name="9_Anafim 2_דיווחים נוספים_דיווחים נוספים_4.4. 2_דיווחים נוספים_1_15" xfId="13481"/>
    <cellStyle name="9_Anafim 2_דיווחים נוספים_דיווחים נוספים_4.4. 2_דיווחים נוספים_1_פירוט אגח תשואה מעל 10% " xfId="8060"/>
    <cellStyle name="9_Anafim 2_דיווחים נוספים_דיווחים נוספים_4.4. 2_דיווחים נוספים_1_פירוט אגח תשואה מעל 10% _15" xfId="13482"/>
    <cellStyle name="9_Anafim 2_דיווחים נוספים_דיווחים נוספים_4.4. 2_דיווחים נוספים_15" xfId="13480"/>
    <cellStyle name="9_Anafim 2_דיווחים נוספים_דיווחים נוספים_4.4. 2_דיווחים נוספים_פירוט אגח תשואה מעל 10% " xfId="8061"/>
    <cellStyle name="9_Anafim 2_דיווחים נוספים_דיווחים נוספים_4.4. 2_דיווחים נוספים_פירוט אגח תשואה מעל 10% _15" xfId="13483"/>
    <cellStyle name="9_Anafim 2_דיווחים נוספים_דיווחים נוספים_4.4. 2_פירוט אגח תשואה מעל 10% " xfId="8062"/>
    <cellStyle name="9_Anafim 2_דיווחים נוספים_דיווחים נוספים_4.4. 2_פירוט אגח תשואה מעל 10% _1" xfId="8063"/>
    <cellStyle name="9_Anafim 2_דיווחים נוספים_דיווחים נוספים_4.4. 2_פירוט אגח תשואה מעל 10% _1_15" xfId="13485"/>
    <cellStyle name="9_Anafim 2_דיווחים נוספים_דיווחים נוספים_4.4. 2_פירוט אגח תשואה מעל 10% _15" xfId="13484"/>
    <cellStyle name="9_Anafim 2_דיווחים נוספים_דיווחים נוספים_4.4. 2_פירוט אגח תשואה מעל 10% _פירוט אגח תשואה מעל 10% " xfId="8064"/>
    <cellStyle name="9_Anafim 2_דיווחים נוספים_דיווחים נוספים_4.4. 2_פירוט אגח תשואה מעל 10% _פירוט אגח תשואה מעל 10% _15" xfId="13486"/>
    <cellStyle name="9_Anafim 2_דיווחים נוספים_דיווחים נוספים_4.4._15" xfId="13478"/>
    <cellStyle name="9_Anafim 2_דיווחים נוספים_דיווחים נוספים_4.4._דיווחים נוספים" xfId="8065"/>
    <cellStyle name="9_Anafim 2_דיווחים נוספים_דיווחים נוספים_4.4._דיווחים נוספים_15" xfId="13487"/>
    <cellStyle name="9_Anafim 2_דיווחים נוספים_דיווחים נוספים_4.4._דיווחים נוספים_פירוט אגח תשואה מעל 10% " xfId="8066"/>
    <cellStyle name="9_Anafim 2_דיווחים נוספים_דיווחים נוספים_4.4._דיווחים נוספים_פירוט אגח תשואה מעל 10% _15" xfId="13488"/>
    <cellStyle name="9_Anafim 2_דיווחים נוספים_דיווחים נוספים_4.4._פירוט אגח תשואה מעל 10% " xfId="8067"/>
    <cellStyle name="9_Anafim 2_דיווחים נוספים_דיווחים נוספים_4.4._פירוט אגח תשואה מעל 10% _1" xfId="8068"/>
    <cellStyle name="9_Anafim 2_דיווחים נוספים_דיווחים נוספים_4.4._פירוט אגח תשואה מעל 10% _1_15" xfId="13490"/>
    <cellStyle name="9_Anafim 2_דיווחים נוספים_דיווחים נוספים_4.4._פירוט אגח תשואה מעל 10% _15" xfId="13489"/>
    <cellStyle name="9_Anafim 2_דיווחים נוספים_דיווחים נוספים_4.4._פירוט אגח תשואה מעל 10% _פירוט אגח תשואה מעל 10% " xfId="8069"/>
    <cellStyle name="9_Anafim 2_דיווחים נוספים_דיווחים נוספים_4.4._פירוט אגח תשואה מעל 10% _פירוט אגח תשואה מעל 10% _15" xfId="13491"/>
    <cellStyle name="9_Anafim 2_דיווחים נוספים_דיווחים נוספים_דיווחים נוספים" xfId="8070"/>
    <cellStyle name="9_Anafim 2_דיווחים נוספים_דיווחים נוספים_דיווחים נוספים_15" xfId="13492"/>
    <cellStyle name="9_Anafim 2_דיווחים נוספים_דיווחים נוספים_דיווחים נוספים_פירוט אגח תשואה מעל 10% " xfId="8071"/>
    <cellStyle name="9_Anafim 2_דיווחים נוספים_דיווחים נוספים_דיווחים נוספים_פירוט אגח תשואה מעל 10% _15" xfId="13493"/>
    <cellStyle name="9_Anafim 2_דיווחים נוספים_דיווחים נוספים_פירוט אגח תשואה מעל 10% " xfId="8072"/>
    <cellStyle name="9_Anafim 2_דיווחים נוספים_דיווחים נוספים_פירוט אגח תשואה מעל 10% _1" xfId="8073"/>
    <cellStyle name="9_Anafim 2_דיווחים נוספים_דיווחים נוספים_פירוט אגח תשואה מעל 10% _1_15" xfId="13495"/>
    <cellStyle name="9_Anafim 2_דיווחים נוספים_דיווחים נוספים_פירוט אגח תשואה מעל 10% _15" xfId="13494"/>
    <cellStyle name="9_Anafim 2_דיווחים נוספים_דיווחים נוספים_פירוט אגח תשואה מעל 10% _פירוט אגח תשואה מעל 10% " xfId="8074"/>
    <cellStyle name="9_Anafim 2_דיווחים נוספים_דיווחים נוספים_פירוט אגח תשואה מעל 10% _פירוט אגח תשואה מעל 10% _15" xfId="13496"/>
    <cellStyle name="9_Anafim 2_דיווחים נוספים_פירוט אגח תשואה מעל 10% " xfId="8075"/>
    <cellStyle name="9_Anafim 2_דיווחים נוספים_פירוט אגח תשואה מעל 10% _1" xfId="8076"/>
    <cellStyle name="9_Anafim 2_דיווחים נוספים_פירוט אגח תשואה מעל 10% _1_15" xfId="13498"/>
    <cellStyle name="9_Anafim 2_דיווחים נוספים_פירוט אגח תשואה מעל 10% _15" xfId="13497"/>
    <cellStyle name="9_Anafim 2_דיווחים נוספים_פירוט אגח תשואה מעל 10% _פירוט אגח תשואה מעל 10% " xfId="8077"/>
    <cellStyle name="9_Anafim 2_דיווחים נוספים_פירוט אגח תשואה מעל 10% _פירוט אגח תשואה מעל 10% _15" xfId="13499"/>
    <cellStyle name="9_Anafim 2_עסקאות שאושרו וטרם בוצעו  " xfId="8078"/>
    <cellStyle name="9_Anafim 2_עסקאות שאושרו וטרם בוצעו   2" xfId="8079"/>
    <cellStyle name="9_Anafim 2_עסקאות שאושרו וטרם בוצעו   2_15" xfId="13501"/>
    <cellStyle name="9_Anafim 2_עסקאות שאושרו וטרם בוצעו   2_דיווחים נוספים" xfId="8080"/>
    <cellStyle name="9_Anafim 2_עסקאות שאושרו וטרם בוצעו   2_דיווחים נוספים_1" xfId="8081"/>
    <cellStyle name="9_Anafim 2_עסקאות שאושרו וטרם בוצעו   2_דיווחים נוספים_1_15" xfId="13503"/>
    <cellStyle name="9_Anafim 2_עסקאות שאושרו וטרם בוצעו   2_דיווחים נוספים_1_פירוט אגח תשואה מעל 10% " xfId="8082"/>
    <cellStyle name="9_Anafim 2_עסקאות שאושרו וטרם בוצעו   2_דיווחים נוספים_1_פירוט אגח תשואה מעל 10% _15" xfId="13504"/>
    <cellStyle name="9_Anafim 2_עסקאות שאושרו וטרם בוצעו   2_דיווחים נוספים_15" xfId="13502"/>
    <cellStyle name="9_Anafim 2_עסקאות שאושרו וטרם בוצעו   2_דיווחים נוספים_פירוט אגח תשואה מעל 10% " xfId="8083"/>
    <cellStyle name="9_Anafim 2_עסקאות שאושרו וטרם בוצעו   2_דיווחים נוספים_פירוט אגח תשואה מעל 10% _15" xfId="13505"/>
    <cellStyle name="9_Anafim 2_עסקאות שאושרו וטרם בוצעו   2_פירוט אגח תשואה מעל 10% " xfId="8084"/>
    <cellStyle name="9_Anafim 2_עסקאות שאושרו וטרם בוצעו   2_פירוט אגח תשואה מעל 10% _1" xfId="8085"/>
    <cellStyle name="9_Anafim 2_עסקאות שאושרו וטרם בוצעו   2_פירוט אגח תשואה מעל 10% _1_15" xfId="13507"/>
    <cellStyle name="9_Anafim 2_עסקאות שאושרו וטרם בוצעו   2_פירוט אגח תשואה מעל 10% _15" xfId="13506"/>
    <cellStyle name="9_Anafim 2_עסקאות שאושרו וטרם בוצעו   2_פירוט אגח תשואה מעל 10% _פירוט אגח תשואה מעל 10% " xfId="8086"/>
    <cellStyle name="9_Anafim 2_עסקאות שאושרו וטרם בוצעו   2_פירוט אגח תשואה מעל 10% _פירוט אגח תשואה מעל 10% _15" xfId="13508"/>
    <cellStyle name="9_Anafim 2_עסקאות שאושרו וטרם בוצעו  _15" xfId="13500"/>
    <cellStyle name="9_Anafim 2_עסקאות שאושרו וטרם בוצעו  _דיווחים נוספים" xfId="8087"/>
    <cellStyle name="9_Anafim 2_עסקאות שאושרו וטרם בוצעו  _דיווחים נוספים_15" xfId="13509"/>
    <cellStyle name="9_Anafim 2_עסקאות שאושרו וטרם בוצעו  _דיווחים נוספים_פירוט אגח תשואה מעל 10% " xfId="8088"/>
    <cellStyle name="9_Anafim 2_עסקאות שאושרו וטרם בוצעו  _דיווחים נוספים_פירוט אגח תשואה מעל 10% _15" xfId="13510"/>
    <cellStyle name="9_Anafim 2_עסקאות שאושרו וטרם בוצעו  _פירוט אגח תשואה מעל 10% " xfId="8089"/>
    <cellStyle name="9_Anafim 2_עסקאות שאושרו וטרם בוצעו  _פירוט אגח תשואה מעל 10% _1" xfId="8090"/>
    <cellStyle name="9_Anafim 2_עסקאות שאושרו וטרם בוצעו  _פירוט אגח תשואה מעל 10% _1_15" xfId="13512"/>
    <cellStyle name="9_Anafim 2_עסקאות שאושרו וטרם בוצעו  _פירוט אגח תשואה מעל 10% _15" xfId="13511"/>
    <cellStyle name="9_Anafim 2_עסקאות שאושרו וטרם בוצעו  _פירוט אגח תשואה מעל 10% _פירוט אגח תשואה מעל 10% " xfId="8091"/>
    <cellStyle name="9_Anafim 2_עסקאות שאושרו וטרם בוצעו  _פירוט אגח תשואה מעל 10% _פירוט אגח תשואה מעל 10% _15" xfId="13513"/>
    <cellStyle name="9_Anafim 2_פירוט אגח תשואה מעל 10% " xfId="8092"/>
    <cellStyle name="9_Anafim 2_פירוט אגח תשואה מעל 10%  2" xfId="8093"/>
    <cellStyle name="9_Anafim 2_פירוט אגח תשואה מעל 10%  2_15" xfId="13515"/>
    <cellStyle name="9_Anafim 2_פירוט אגח תשואה מעל 10%  2_דיווחים נוספים" xfId="8094"/>
    <cellStyle name="9_Anafim 2_פירוט אגח תשואה מעל 10%  2_דיווחים נוספים_1" xfId="8095"/>
    <cellStyle name="9_Anafim 2_פירוט אגח תשואה מעל 10%  2_דיווחים נוספים_1_15" xfId="13517"/>
    <cellStyle name="9_Anafim 2_פירוט אגח תשואה מעל 10%  2_דיווחים נוספים_1_פירוט אגח תשואה מעל 10% " xfId="8096"/>
    <cellStyle name="9_Anafim 2_פירוט אגח תשואה מעל 10%  2_דיווחים נוספים_1_פירוט אגח תשואה מעל 10% _15" xfId="13518"/>
    <cellStyle name="9_Anafim 2_פירוט אגח תשואה מעל 10%  2_דיווחים נוספים_15" xfId="13516"/>
    <cellStyle name="9_Anafim 2_פירוט אגח תשואה מעל 10%  2_דיווחים נוספים_פירוט אגח תשואה מעל 10% " xfId="8097"/>
    <cellStyle name="9_Anafim 2_פירוט אגח תשואה מעל 10%  2_דיווחים נוספים_פירוט אגח תשואה מעל 10% _15" xfId="13519"/>
    <cellStyle name="9_Anafim 2_פירוט אגח תשואה מעל 10%  2_פירוט אגח תשואה מעל 10% " xfId="8098"/>
    <cellStyle name="9_Anafim 2_פירוט אגח תשואה מעל 10%  2_פירוט אגח תשואה מעל 10% _1" xfId="8099"/>
    <cellStyle name="9_Anafim 2_פירוט אגח תשואה מעל 10%  2_פירוט אגח תשואה מעל 10% _1_15" xfId="13521"/>
    <cellStyle name="9_Anafim 2_פירוט אגח תשואה מעל 10%  2_פירוט אגח תשואה מעל 10% _15" xfId="13520"/>
    <cellStyle name="9_Anafim 2_פירוט אגח תשואה מעל 10%  2_פירוט אגח תשואה מעל 10% _פירוט אגח תשואה מעל 10% " xfId="8100"/>
    <cellStyle name="9_Anafim 2_פירוט אגח תשואה מעל 10%  2_פירוט אגח תשואה מעל 10% _פירוט אגח תשואה מעל 10% _15" xfId="13522"/>
    <cellStyle name="9_Anafim 2_פירוט אגח תשואה מעל 10% _1" xfId="8101"/>
    <cellStyle name="9_Anafim 2_פירוט אגח תשואה מעל 10% _1_15" xfId="13523"/>
    <cellStyle name="9_Anafim 2_פירוט אגח תשואה מעל 10% _1_פירוט אגח תשואה מעל 10% " xfId="8102"/>
    <cellStyle name="9_Anafim 2_פירוט אגח תשואה מעל 10% _1_פירוט אגח תשואה מעל 10% _15" xfId="13524"/>
    <cellStyle name="9_Anafim 2_פירוט אגח תשואה מעל 10% _15" xfId="13514"/>
    <cellStyle name="9_Anafim 2_פירוט אגח תשואה מעל 10% _2" xfId="8103"/>
    <cellStyle name="9_Anafim 2_פירוט אגח תשואה מעל 10% _2_15" xfId="13525"/>
    <cellStyle name="9_Anafim 2_פירוט אגח תשואה מעל 10% _4.4." xfId="8104"/>
    <cellStyle name="9_Anafim 2_פירוט אגח תשואה מעל 10% _4.4. 2" xfId="8105"/>
    <cellStyle name="9_Anafim 2_פירוט אגח תשואה מעל 10% _4.4. 2_15" xfId="13527"/>
    <cellStyle name="9_Anafim 2_פירוט אגח תשואה מעל 10% _4.4. 2_דיווחים נוספים" xfId="8106"/>
    <cellStyle name="9_Anafim 2_פירוט אגח תשואה מעל 10% _4.4. 2_דיווחים נוספים_1" xfId="8107"/>
    <cellStyle name="9_Anafim 2_פירוט אגח תשואה מעל 10% _4.4. 2_דיווחים נוספים_1_15" xfId="13529"/>
    <cellStyle name="9_Anafim 2_פירוט אגח תשואה מעל 10% _4.4. 2_דיווחים נוספים_1_פירוט אגח תשואה מעל 10% " xfId="8108"/>
    <cellStyle name="9_Anafim 2_פירוט אגח תשואה מעל 10% _4.4. 2_דיווחים נוספים_1_פירוט אגח תשואה מעל 10% _15" xfId="13530"/>
    <cellStyle name="9_Anafim 2_פירוט אגח תשואה מעל 10% _4.4. 2_דיווחים נוספים_15" xfId="13528"/>
    <cellStyle name="9_Anafim 2_פירוט אגח תשואה מעל 10% _4.4. 2_דיווחים נוספים_פירוט אגח תשואה מעל 10% " xfId="8109"/>
    <cellStyle name="9_Anafim 2_פירוט אגח תשואה מעל 10% _4.4. 2_דיווחים נוספים_פירוט אגח תשואה מעל 10% _15" xfId="13531"/>
    <cellStyle name="9_Anafim 2_פירוט אגח תשואה מעל 10% _4.4. 2_פירוט אגח תשואה מעל 10% " xfId="8110"/>
    <cellStyle name="9_Anafim 2_פירוט אגח תשואה מעל 10% _4.4. 2_פירוט אגח תשואה מעל 10% _1" xfId="8111"/>
    <cellStyle name="9_Anafim 2_פירוט אגח תשואה מעל 10% _4.4. 2_פירוט אגח תשואה מעל 10% _1_15" xfId="13533"/>
    <cellStyle name="9_Anafim 2_פירוט אגח תשואה מעל 10% _4.4. 2_פירוט אגח תשואה מעל 10% _15" xfId="13532"/>
    <cellStyle name="9_Anafim 2_פירוט אגח תשואה מעל 10% _4.4. 2_פירוט אגח תשואה מעל 10% _פירוט אגח תשואה מעל 10% " xfId="8112"/>
    <cellStyle name="9_Anafim 2_פירוט אגח תשואה מעל 10% _4.4. 2_פירוט אגח תשואה מעל 10% _פירוט אגח תשואה מעל 10% _15" xfId="13534"/>
    <cellStyle name="9_Anafim 2_פירוט אגח תשואה מעל 10% _4.4._15" xfId="13526"/>
    <cellStyle name="9_Anafim 2_פירוט אגח תשואה מעל 10% _4.4._דיווחים נוספים" xfId="8113"/>
    <cellStyle name="9_Anafim 2_פירוט אגח תשואה מעל 10% _4.4._דיווחים נוספים_15" xfId="13535"/>
    <cellStyle name="9_Anafim 2_פירוט אגח תשואה מעל 10% _4.4._דיווחים נוספים_פירוט אגח תשואה מעל 10% " xfId="8114"/>
    <cellStyle name="9_Anafim 2_פירוט אגח תשואה מעל 10% _4.4._דיווחים נוספים_פירוט אגח תשואה מעל 10% _15" xfId="13536"/>
    <cellStyle name="9_Anafim 2_פירוט אגח תשואה מעל 10% _4.4._פירוט אגח תשואה מעל 10% " xfId="8115"/>
    <cellStyle name="9_Anafim 2_פירוט אגח תשואה מעל 10% _4.4._פירוט אגח תשואה מעל 10% _1" xfId="8116"/>
    <cellStyle name="9_Anafim 2_פירוט אגח תשואה מעל 10% _4.4._פירוט אגח תשואה מעל 10% _1_15" xfId="13538"/>
    <cellStyle name="9_Anafim 2_פירוט אגח תשואה מעל 10% _4.4._פירוט אגח תשואה מעל 10% _15" xfId="13537"/>
    <cellStyle name="9_Anafim 2_פירוט אגח תשואה מעל 10% _4.4._פירוט אגח תשואה מעל 10% _פירוט אגח תשואה מעל 10% " xfId="8117"/>
    <cellStyle name="9_Anafim 2_פירוט אגח תשואה מעל 10% _4.4._פירוט אגח תשואה מעל 10% _פירוט אגח תשואה מעל 10% _15" xfId="13539"/>
    <cellStyle name="9_Anafim 2_פירוט אגח תשואה מעל 10% _דיווחים נוספים" xfId="8118"/>
    <cellStyle name="9_Anafim 2_פירוט אגח תשואה מעל 10% _דיווחים נוספים_1" xfId="8119"/>
    <cellStyle name="9_Anafim 2_פירוט אגח תשואה מעל 10% _דיווחים נוספים_1_15" xfId="13541"/>
    <cellStyle name="9_Anafim 2_פירוט אגח תשואה מעל 10% _דיווחים נוספים_1_פירוט אגח תשואה מעל 10% " xfId="8120"/>
    <cellStyle name="9_Anafim 2_פירוט אגח תשואה מעל 10% _דיווחים נוספים_1_פירוט אגח תשואה מעל 10% _15" xfId="13542"/>
    <cellStyle name="9_Anafim 2_פירוט אגח תשואה מעל 10% _דיווחים נוספים_15" xfId="13540"/>
    <cellStyle name="9_Anafim 2_פירוט אגח תשואה מעל 10% _דיווחים נוספים_פירוט אגח תשואה מעל 10% " xfId="8121"/>
    <cellStyle name="9_Anafim 2_פירוט אגח תשואה מעל 10% _דיווחים נוספים_פירוט אגח תשואה מעל 10% _15" xfId="13543"/>
    <cellStyle name="9_Anafim 2_פירוט אגח תשואה מעל 10% _פירוט אגח תשואה מעל 10% " xfId="8122"/>
    <cellStyle name="9_Anafim 2_פירוט אגח תשואה מעל 10% _פירוט אגח תשואה מעל 10% _1" xfId="8123"/>
    <cellStyle name="9_Anafim 2_פירוט אגח תשואה מעל 10% _פירוט אגח תשואה מעל 10% _1_15" xfId="13545"/>
    <cellStyle name="9_Anafim 2_פירוט אגח תשואה מעל 10% _פירוט אגח תשואה מעל 10% _15" xfId="13544"/>
    <cellStyle name="9_Anafim 2_פירוט אגח תשואה מעל 10% _פירוט אגח תשואה מעל 10% _פירוט אגח תשואה מעל 10% " xfId="8124"/>
    <cellStyle name="9_Anafim 2_פירוט אגח תשואה מעל 10% _פירוט אגח תשואה מעל 10% _פירוט אגח תשואה מעל 10% _15" xfId="13546"/>
    <cellStyle name="9_Anafim 3" xfId="8125"/>
    <cellStyle name="9_Anafim 3_15" xfId="13547"/>
    <cellStyle name="9_Anafim 3_דיווחים נוספים" xfId="8126"/>
    <cellStyle name="9_Anafim 3_דיווחים נוספים_1" xfId="8127"/>
    <cellStyle name="9_Anafim 3_דיווחים נוספים_1_15" xfId="13549"/>
    <cellStyle name="9_Anafim 3_דיווחים נוספים_1_פירוט אגח תשואה מעל 10% " xfId="8128"/>
    <cellStyle name="9_Anafim 3_דיווחים נוספים_1_פירוט אגח תשואה מעל 10% _15" xfId="13550"/>
    <cellStyle name="9_Anafim 3_דיווחים נוספים_15" xfId="13548"/>
    <cellStyle name="9_Anafim 3_דיווחים נוספים_פירוט אגח תשואה מעל 10% " xfId="8129"/>
    <cellStyle name="9_Anafim 3_דיווחים נוספים_פירוט אגח תשואה מעל 10% _15" xfId="13551"/>
    <cellStyle name="9_Anafim 3_פירוט אגח תשואה מעל 10% " xfId="8130"/>
    <cellStyle name="9_Anafim 3_פירוט אגח תשואה מעל 10% _1" xfId="8131"/>
    <cellStyle name="9_Anafim 3_פירוט אגח תשואה מעל 10% _1_15" xfId="13553"/>
    <cellStyle name="9_Anafim 3_פירוט אגח תשואה מעל 10% _15" xfId="13552"/>
    <cellStyle name="9_Anafim 3_פירוט אגח תשואה מעל 10% _פירוט אגח תשואה מעל 10% " xfId="8132"/>
    <cellStyle name="9_Anafim 3_פירוט אגח תשואה מעל 10% _פירוט אגח תשואה מעל 10% _15" xfId="13554"/>
    <cellStyle name="9_Anafim_15" xfId="13390"/>
    <cellStyle name="9_Anafim_4.4." xfId="8133"/>
    <cellStyle name="9_Anafim_4.4. 2" xfId="8134"/>
    <cellStyle name="9_Anafim_4.4. 2_15" xfId="13556"/>
    <cellStyle name="9_Anafim_4.4. 2_דיווחים נוספים" xfId="8135"/>
    <cellStyle name="9_Anafim_4.4. 2_דיווחים נוספים_1" xfId="8136"/>
    <cellStyle name="9_Anafim_4.4. 2_דיווחים נוספים_1_15" xfId="13558"/>
    <cellStyle name="9_Anafim_4.4. 2_דיווחים נוספים_1_פירוט אגח תשואה מעל 10% " xfId="8137"/>
    <cellStyle name="9_Anafim_4.4. 2_דיווחים נוספים_1_פירוט אגח תשואה מעל 10% _15" xfId="13559"/>
    <cellStyle name="9_Anafim_4.4. 2_דיווחים נוספים_15" xfId="13557"/>
    <cellStyle name="9_Anafim_4.4. 2_דיווחים נוספים_פירוט אגח תשואה מעל 10% " xfId="8138"/>
    <cellStyle name="9_Anafim_4.4. 2_דיווחים נוספים_פירוט אגח תשואה מעל 10% _15" xfId="13560"/>
    <cellStyle name="9_Anafim_4.4. 2_פירוט אגח תשואה מעל 10% " xfId="8139"/>
    <cellStyle name="9_Anafim_4.4. 2_פירוט אגח תשואה מעל 10% _1" xfId="8140"/>
    <cellStyle name="9_Anafim_4.4. 2_פירוט אגח תשואה מעל 10% _1_15" xfId="13562"/>
    <cellStyle name="9_Anafim_4.4. 2_פירוט אגח תשואה מעל 10% _15" xfId="13561"/>
    <cellStyle name="9_Anafim_4.4. 2_פירוט אגח תשואה מעל 10% _פירוט אגח תשואה מעל 10% " xfId="8141"/>
    <cellStyle name="9_Anafim_4.4. 2_פירוט אגח תשואה מעל 10% _פירוט אגח תשואה מעל 10% _15" xfId="13563"/>
    <cellStyle name="9_Anafim_4.4._15" xfId="13555"/>
    <cellStyle name="9_Anafim_4.4._דיווחים נוספים" xfId="8142"/>
    <cellStyle name="9_Anafim_4.4._דיווחים נוספים_15" xfId="13564"/>
    <cellStyle name="9_Anafim_4.4._דיווחים נוספים_פירוט אגח תשואה מעל 10% " xfId="8143"/>
    <cellStyle name="9_Anafim_4.4._דיווחים נוספים_פירוט אגח תשואה מעל 10% _15" xfId="13565"/>
    <cellStyle name="9_Anafim_4.4._פירוט אגח תשואה מעל 10% " xfId="8144"/>
    <cellStyle name="9_Anafim_4.4._פירוט אגח תשואה מעל 10% _1" xfId="8145"/>
    <cellStyle name="9_Anafim_4.4._פירוט אגח תשואה מעל 10% _1_15" xfId="13567"/>
    <cellStyle name="9_Anafim_4.4._פירוט אגח תשואה מעל 10% _15" xfId="13566"/>
    <cellStyle name="9_Anafim_4.4._פירוט אגח תשואה מעל 10% _פירוט אגח תשואה מעל 10% " xfId="8146"/>
    <cellStyle name="9_Anafim_4.4._פירוט אגח תשואה מעל 10% _פירוט אגח תשואה מעל 10% _15" xfId="13568"/>
    <cellStyle name="9_Anafim_דיווחים נוספים" xfId="8147"/>
    <cellStyle name="9_Anafim_דיווחים נוספים 2" xfId="8148"/>
    <cellStyle name="9_Anafim_דיווחים נוספים 2_15" xfId="13570"/>
    <cellStyle name="9_Anafim_דיווחים נוספים 2_דיווחים נוספים" xfId="8149"/>
    <cellStyle name="9_Anafim_דיווחים נוספים 2_דיווחים נוספים_1" xfId="8150"/>
    <cellStyle name="9_Anafim_דיווחים נוספים 2_דיווחים נוספים_1_15" xfId="13572"/>
    <cellStyle name="9_Anafim_דיווחים נוספים 2_דיווחים נוספים_1_פירוט אגח תשואה מעל 10% " xfId="8151"/>
    <cellStyle name="9_Anafim_דיווחים נוספים 2_דיווחים נוספים_1_פירוט אגח תשואה מעל 10% _15" xfId="13573"/>
    <cellStyle name="9_Anafim_דיווחים נוספים 2_דיווחים נוספים_15" xfId="13571"/>
    <cellStyle name="9_Anafim_דיווחים נוספים 2_דיווחים נוספים_פירוט אגח תשואה מעל 10% " xfId="8152"/>
    <cellStyle name="9_Anafim_דיווחים נוספים 2_דיווחים נוספים_פירוט אגח תשואה מעל 10% _15" xfId="13574"/>
    <cellStyle name="9_Anafim_דיווחים נוספים 2_פירוט אגח תשואה מעל 10% " xfId="8153"/>
    <cellStyle name="9_Anafim_דיווחים נוספים 2_פירוט אגח תשואה מעל 10% _1" xfId="8154"/>
    <cellStyle name="9_Anafim_דיווחים נוספים 2_פירוט אגח תשואה מעל 10% _1_15" xfId="13576"/>
    <cellStyle name="9_Anafim_דיווחים נוספים 2_פירוט אגח תשואה מעל 10% _15" xfId="13575"/>
    <cellStyle name="9_Anafim_דיווחים נוספים 2_פירוט אגח תשואה מעל 10% _פירוט אגח תשואה מעל 10% " xfId="8155"/>
    <cellStyle name="9_Anafim_דיווחים נוספים 2_פירוט אגח תשואה מעל 10% _פירוט אגח תשואה מעל 10% _15" xfId="13577"/>
    <cellStyle name="9_Anafim_דיווחים נוספים_1" xfId="8156"/>
    <cellStyle name="9_Anafim_דיווחים נוספים_1 2" xfId="8157"/>
    <cellStyle name="9_Anafim_דיווחים נוספים_1 2_15" xfId="13579"/>
    <cellStyle name="9_Anafim_דיווחים נוספים_1 2_דיווחים נוספים" xfId="8158"/>
    <cellStyle name="9_Anafim_דיווחים נוספים_1 2_דיווחים נוספים_1" xfId="8159"/>
    <cellStyle name="9_Anafim_דיווחים נוספים_1 2_דיווחים נוספים_1_15" xfId="13581"/>
    <cellStyle name="9_Anafim_דיווחים נוספים_1 2_דיווחים נוספים_1_פירוט אגח תשואה מעל 10% " xfId="8160"/>
    <cellStyle name="9_Anafim_דיווחים נוספים_1 2_דיווחים נוספים_1_פירוט אגח תשואה מעל 10% _15" xfId="13582"/>
    <cellStyle name="9_Anafim_דיווחים נוספים_1 2_דיווחים נוספים_15" xfId="13580"/>
    <cellStyle name="9_Anafim_דיווחים נוספים_1 2_דיווחים נוספים_פירוט אגח תשואה מעל 10% " xfId="8161"/>
    <cellStyle name="9_Anafim_דיווחים נוספים_1 2_דיווחים נוספים_פירוט אגח תשואה מעל 10% _15" xfId="13583"/>
    <cellStyle name="9_Anafim_דיווחים נוספים_1 2_פירוט אגח תשואה מעל 10% " xfId="8162"/>
    <cellStyle name="9_Anafim_דיווחים נוספים_1 2_פירוט אגח תשואה מעל 10% _1" xfId="8163"/>
    <cellStyle name="9_Anafim_דיווחים נוספים_1 2_פירוט אגח תשואה מעל 10% _1_15" xfId="13585"/>
    <cellStyle name="9_Anafim_דיווחים נוספים_1 2_פירוט אגח תשואה מעל 10% _15" xfId="13584"/>
    <cellStyle name="9_Anafim_דיווחים נוספים_1 2_פירוט אגח תשואה מעל 10% _פירוט אגח תשואה מעל 10% " xfId="8164"/>
    <cellStyle name="9_Anafim_דיווחים נוספים_1 2_פירוט אגח תשואה מעל 10% _פירוט אגח תשואה מעל 10% _15" xfId="13586"/>
    <cellStyle name="9_Anafim_דיווחים נוספים_1_15" xfId="13578"/>
    <cellStyle name="9_Anafim_דיווחים נוספים_1_4.4." xfId="8165"/>
    <cellStyle name="9_Anafim_דיווחים נוספים_1_4.4. 2" xfId="8166"/>
    <cellStyle name="9_Anafim_דיווחים נוספים_1_4.4. 2_15" xfId="13588"/>
    <cellStyle name="9_Anafim_דיווחים נוספים_1_4.4. 2_דיווחים נוספים" xfId="8167"/>
    <cellStyle name="9_Anafim_דיווחים נוספים_1_4.4. 2_דיווחים נוספים_1" xfId="8168"/>
    <cellStyle name="9_Anafim_דיווחים נוספים_1_4.4. 2_דיווחים נוספים_1_15" xfId="13590"/>
    <cellStyle name="9_Anafim_דיווחים נוספים_1_4.4. 2_דיווחים נוספים_1_פירוט אגח תשואה מעל 10% " xfId="8169"/>
    <cellStyle name="9_Anafim_דיווחים נוספים_1_4.4. 2_דיווחים נוספים_1_פירוט אגח תשואה מעל 10% _15" xfId="13591"/>
    <cellStyle name="9_Anafim_דיווחים נוספים_1_4.4. 2_דיווחים נוספים_15" xfId="13589"/>
    <cellStyle name="9_Anafim_דיווחים נוספים_1_4.4. 2_דיווחים נוספים_פירוט אגח תשואה מעל 10% " xfId="8170"/>
    <cellStyle name="9_Anafim_דיווחים נוספים_1_4.4. 2_דיווחים נוספים_פירוט אגח תשואה מעל 10% _15" xfId="13592"/>
    <cellStyle name="9_Anafim_דיווחים נוספים_1_4.4. 2_פירוט אגח תשואה מעל 10% " xfId="8171"/>
    <cellStyle name="9_Anafim_דיווחים נוספים_1_4.4. 2_פירוט אגח תשואה מעל 10% _1" xfId="8172"/>
    <cellStyle name="9_Anafim_דיווחים נוספים_1_4.4. 2_פירוט אגח תשואה מעל 10% _1_15" xfId="13594"/>
    <cellStyle name="9_Anafim_דיווחים נוספים_1_4.4. 2_פירוט אגח תשואה מעל 10% _15" xfId="13593"/>
    <cellStyle name="9_Anafim_דיווחים נוספים_1_4.4. 2_פירוט אגח תשואה מעל 10% _פירוט אגח תשואה מעל 10% " xfId="8173"/>
    <cellStyle name="9_Anafim_דיווחים נוספים_1_4.4. 2_פירוט אגח תשואה מעל 10% _פירוט אגח תשואה מעל 10% _15" xfId="13595"/>
    <cellStyle name="9_Anafim_דיווחים נוספים_1_4.4._15" xfId="13587"/>
    <cellStyle name="9_Anafim_דיווחים נוספים_1_4.4._דיווחים נוספים" xfId="8174"/>
    <cellStyle name="9_Anafim_דיווחים נוספים_1_4.4._דיווחים נוספים_15" xfId="13596"/>
    <cellStyle name="9_Anafim_דיווחים נוספים_1_4.4._דיווחים נוספים_פירוט אגח תשואה מעל 10% " xfId="8175"/>
    <cellStyle name="9_Anafim_דיווחים נוספים_1_4.4._דיווחים נוספים_פירוט אגח תשואה מעל 10% _15" xfId="13597"/>
    <cellStyle name="9_Anafim_דיווחים נוספים_1_4.4._פירוט אגח תשואה מעל 10% " xfId="8176"/>
    <cellStyle name="9_Anafim_דיווחים נוספים_1_4.4._פירוט אגח תשואה מעל 10% _1" xfId="8177"/>
    <cellStyle name="9_Anafim_דיווחים נוספים_1_4.4._פירוט אגח תשואה מעל 10% _1_15" xfId="13599"/>
    <cellStyle name="9_Anafim_דיווחים נוספים_1_4.4._פירוט אגח תשואה מעל 10% _15" xfId="13598"/>
    <cellStyle name="9_Anafim_דיווחים נוספים_1_4.4._פירוט אגח תשואה מעל 10% _פירוט אגח תשואה מעל 10% " xfId="8178"/>
    <cellStyle name="9_Anafim_דיווחים נוספים_1_4.4._פירוט אגח תשואה מעל 10% _פירוט אגח תשואה מעל 10% _15" xfId="13600"/>
    <cellStyle name="9_Anafim_דיווחים נוספים_1_דיווחים נוספים" xfId="8179"/>
    <cellStyle name="9_Anafim_דיווחים נוספים_1_דיווחים נוספים 2" xfId="8180"/>
    <cellStyle name="9_Anafim_דיווחים נוספים_1_דיווחים נוספים 2_15" xfId="13602"/>
    <cellStyle name="9_Anafim_דיווחים נוספים_1_דיווחים נוספים 2_דיווחים נוספים" xfId="8181"/>
    <cellStyle name="9_Anafim_דיווחים נוספים_1_דיווחים נוספים 2_דיווחים נוספים_1" xfId="8182"/>
    <cellStyle name="9_Anafim_דיווחים נוספים_1_דיווחים נוספים 2_דיווחים נוספים_1_15" xfId="13604"/>
    <cellStyle name="9_Anafim_דיווחים נוספים_1_דיווחים נוספים 2_דיווחים נוספים_1_פירוט אגח תשואה מעל 10% " xfId="8183"/>
    <cellStyle name="9_Anafim_דיווחים נוספים_1_דיווחים נוספים 2_דיווחים נוספים_1_פירוט אגח תשואה מעל 10% _15" xfId="13605"/>
    <cellStyle name="9_Anafim_דיווחים נוספים_1_דיווחים נוספים 2_דיווחים נוספים_15" xfId="13603"/>
    <cellStyle name="9_Anafim_דיווחים נוספים_1_דיווחים נוספים 2_דיווחים נוספים_פירוט אגח תשואה מעל 10% " xfId="8184"/>
    <cellStyle name="9_Anafim_דיווחים נוספים_1_דיווחים נוספים 2_דיווחים נוספים_פירוט אגח תשואה מעל 10% _15" xfId="13606"/>
    <cellStyle name="9_Anafim_דיווחים נוספים_1_דיווחים נוספים 2_פירוט אגח תשואה מעל 10% " xfId="8185"/>
    <cellStyle name="9_Anafim_דיווחים נוספים_1_דיווחים נוספים 2_פירוט אגח תשואה מעל 10% _1" xfId="8186"/>
    <cellStyle name="9_Anafim_דיווחים נוספים_1_דיווחים נוספים 2_פירוט אגח תשואה מעל 10% _1_15" xfId="13608"/>
    <cellStyle name="9_Anafim_דיווחים נוספים_1_דיווחים נוספים 2_פירוט אגח תשואה מעל 10% _15" xfId="13607"/>
    <cellStyle name="9_Anafim_דיווחים נוספים_1_דיווחים נוספים 2_פירוט אגח תשואה מעל 10% _פירוט אגח תשואה מעל 10% " xfId="8187"/>
    <cellStyle name="9_Anafim_דיווחים נוספים_1_דיווחים נוספים 2_פירוט אגח תשואה מעל 10% _פירוט אגח תשואה מעל 10% _15" xfId="13609"/>
    <cellStyle name="9_Anafim_דיווחים נוספים_1_דיווחים נוספים_1" xfId="8188"/>
    <cellStyle name="9_Anafim_דיווחים נוספים_1_דיווחים נוספים_1_15" xfId="13610"/>
    <cellStyle name="9_Anafim_דיווחים נוספים_1_דיווחים נוספים_1_פירוט אגח תשואה מעל 10% " xfId="8189"/>
    <cellStyle name="9_Anafim_דיווחים נוספים_1_דיווחים נוספים_1_פירוט אגח תשואה מעל 10% _15" xfId="13611"/>
    <cellStyle name="9_Anafim_דיווחים נוספים_1_דיווחים נוספים_15" xfId="13601"/>
    <cellStyle name="9_Anafim_דיווחים נוספים_1_דיווחים נוספים_4.4." xfId="8190"/>
    <cellStyle name="9_Anafim_דיווחים נוספים_1_דיווחים נוספים_4.4. 2" xfId="8191"/>
    <cellStyle name="9_Anafim_דיווחים נוספים_1_דיווחים נוספים_4.4. 2_15" xfId="13613"/>
    <cellStyle name="9_Anafim_דיווחים נוספים_1_דיווחים נוספים_4.4. 2_דיווחים נוספים" xfId="8192"/>
    <cellStyle name="9_Anafim_דיווחים נוספים_1_דיווחים נוספים_4.4. 2_דיווחים נוספים_1" xfId="8193"/>
    <cellStyle name="9_Anafim_דיווחים נוספים_1_דיווחים נוספים_4.4. 2_דיווחים נוספים_1_15" xfId="13615"/>
    <cellStyle name="9_Anafim_דיווחים נוספים_1_דיווחים נוספים_4.4. 2_דיווחים נוספים_1_פירוט אגח תשואה מעל 10% " xfId="8194"/>
    <cellStyle name="9_Anafim_דיווחים נוספים_1_דיווחים נוספים_4.4. 2_דיווחים נוספים_1_פירוט אגח תשואה מעל 10% _15" xfId="13616"/>
    <cellStyle name="9_Anafim_דיווחים נוספים_1_דיווחים נוספים_4.4. 2_דיווחים נוספים_15" xfId="13614"/>
    <cellStyle name="9_Anafim_דיווחים נוספים_1_דיווחים נוספים_4.4. 2_דיווחים נוספים_פירוט אגח תשואה מעל 10% " xfId="8195"/>
    <cellStyle name="9_Anafim_דיווחים נוספים_1_דיווחים נוספים_4.4. 2_דיווחים נוספים_פירוט אגח תשואה מעל 10% _15" xfId="13617"/>
    <cellStyle name="9_Anafim_דיווחים נוספים_1_דיווחים נוספים_4.4. 2_פירוט אגח תשואה מעל 10% " xfId="8196"/>
    <cellStyle name="9_Anafim_דיווחים נוספים_1_דיווחים נוספים_4.4. 2_פירוט אגח תשואה מעל 10% _1" xfId="8197"/>
    <cellStyle name="9_Anafim_דיווחים נוספים_1_דיווחים נוספים_4.4. 2_פירוט אגח תשואה מעל 10% _1_15" xfId="13619"/>
    <cellStyle name="9_Anafim_דיווחים נוספים_1_דיווחים נוספים_4.4. 2_פירוט אגח תשואה מעל 10% _15" xfId="13618"/>
    <cellStyle name="9_Anafim_דיווחים נוספים_1_דיווחים נוספים_4.4. 2_פירוט אגח תשואה מעל 10% _פירוט אגח תשואה מעל 10% " xfId="8198"/>
    <cellStyle name="9_Anafim_דיווחים נוספים_1_דיווחים נוספים_4.4. 2_פירוט אגח תשואה מעל 10% _פירוט אגח תשואה מעל 10% _15" xfId="13620"/>
    <cellStyle name="9_Anafim_דיווחים נוספים_1_דיווחים נוספים_4.4._15" xfId="13612"/>
    <cellStyle name="9_Anafim_דיווחים נוספים_1_דיווחים נוספים_4.4._דיווחים נוספים" xfId="8199"/>
    <cellStyle name="9_Anafim_דיווחים נוספים_1_דיווחים נוספים_4.4._דיווחים נוספים_15" xfId="13621"/>
    <cellStyle name="9_Anafim_דיווחים נוספים_1_דיווחים נוספים_4.4._דיווחים נוספים_פירוט אגח תשואה מעל 10% " xfId="8200"/>
    <cellStyle name="9_Anafim_דיווחים נוספים_1_דיווחים נוספים_4.4._דיווחים נוספים_פירוט אגח תשואה מעל 10% _15" xfId="13622"/>
    <cellStyle name="9_Anafim_דיווחים נוספים_1_דיווחים נוספים_4.4._פירוט אגח תשואה מעל 10% " xfId="8201"/>
    <cellStyle name="9_Anafim_דיווחים נוספים_1_דיווחים נוספים_4.4._פירוט אגח תשואה מעל 10% _1" xfId="8202"/>
    <cellStyle name="9_Anafim_דיווחים נוספים_1_דיווחים נוספים_4.4._פירוט אגח תשואה מעל 10% _1_15" xfId="13624"/>
    <cellStyle name="9_Anafim_דיווחים נוספים_1_דיווחים נוספים_4.4._פירוט אגח תשואה מעל 10% _15" xfId="13623"/>
    <cellStyle name="9_Anafim_דיווחים נוספים_1_דיווחים נוספים_4.4._פירוט אגח תשואה מעל 10% _פירוט אגח תשואה מעל 10% " xfId="8203"/>
    <cellStyle name="9_Anafim_דיווחים נוספים_1_דיווחים נוספים_4.4._פירוט אגח תשואה מעל 10% _פירוט אגח תשואה מעל 10% _15" xfId="13625"/>
    <cellStyle name="9_Anafim_דיווחים נוספים_1_דיווחים נוספים_דיווחים נוספים" xfId="8204"/>
    <cellStyle name="9_Anafim_דיווחים נוספים_1_דיווחים נוספים_דיווחים נוספים_15" xfId="13626"/>
    <cellStyle name="9_Anafim_דיווחים נוספים_1_דיווחים נוספים_דיווחים נוספים_פירוט אגח תשואה מעל 10% " xfId="8205"/>
    <cellStyle name="9_Anafim_דיווחים נוספים_1_דיווחים נוספים_דיווחים נוספים_פירוט אגח תשואה מעל 10% _15" xfId="13627"/>
    <cellStyle name="9_Anafim_דיווחים נוספים_1_דיווחים נוספים_פירוט אגח תשואה מעל 10% " xfId="8206"/>
    <cellStyle name="9_Anafim_דיווחים נוספים_1_דיווחים נוספים_פירוט אגח תשואה מעל 10% _1" xfId="8207"/>
    <cellStyle name="9_Anafim_דיווחים נוספים_1_דיווחים נוספים_פירוט אגח תשואה מעל 10% _1_15" xfId="13629"/>
    <cellStyle name="9_Anafim_דיווחים נוספים_1_דיווחים נוספים_פירוט אגח תשואה מעל 10% _15" xfId="13628"/>
    <cellStyle name="9_Anafim_דיווחים נוספים_1_דיווחים נוספים_פירוט אגח תשואה מעל 10% _פירוט אגח תשואה מעל 10% " xfId="8208"/>
    <cellStyle name="9_Anafim_דיווחים נוספים_1_דיווחים נוספים_פירוט אגח תשואה מעל 10% _פירוט אגח תשואה מעל 10% _15" xfId="13630"/>
    <cellStyle name="9_Anafim_דיווחים נוספים_1_פירוט אגח תשואה מעל 10% " xfId="8209"/>
    <cellStyle name="9_Anafim_דיווחים נוספים_1_פירוט אגח תשואה מעל 10% _1" xfId="8210"/>
    <cellStyle name="9_Anafim_דיווחים נוספים_1_פירוט אגח תשואה מעל 10% _1_15" xfId="13632"/>
    <cellStyle name="9_Anafim_דיווחים נוספים_1_פירוט אגח תשואה מעל 10% _15" xfId="13631"/>
    <cellStyle name="9_Anafim_דיווחים נוספים_1_פירוט אגח תשואה מעל 10% _פירוט אגח תשואה מעל 10% " xfId="8211"/>
    <cellStyle name="9_Anafim_דיווחים נוספים_1_פירוט אגח תשואה מעל 10% _פירוט אגח תשואה מעל 10% _15" xfId="13633"/>
    <cellStyle name="9_Anafim_דיווחים נוספים_15" xfId="13569"/>
    <cellStyle name="9_Anafim_דיווחים נוספים_2" xfId="8212"/>
    <cellStyle name="9_Anafim_דיווחים נוספים_2 2" xfId="8213"/>
    <cellStyle name="9_Anafim_דיווחים נוספים_2 2_15" xfId="13635"/>
    <cellStyle name="9_Anafim_דיווחים נוספים_2 2_דיווחים נוספים" xfId="8214"/>
    <cellStyle name="9_Anafim_דיווחים נוספים_2 2_דיווחים נוספים_1" xfId="8215"/>
    <cellStyle name="9_Anafim_דיווחים נוספים_2 2_דיווחים נוספים_1_15" xfId="13637"/>
    <cellStyle name="9_Anafim_דיווחים נוספים_2 2_דיווחים נוספים_1_פירוט אגח תשואה מעל 10% " xfId="8216"/>
    <cellStyle name="9_Anafim_דיווחים נוספים_2 2_דיווחים נוספים_1_פירוט אגח תשואה מעל 10% _15" xfId="13638"/>
    <cellStyle name="9_Anafim_דיווחים נוספים_2 2_דיווחים נוספים_15" xfId="13636"/>
    <cellStyle name="9_Anafim_דיווחים נוספים_2 2_דיווחים נוספים_פירוט אגח תשואה מעל 10% " xfId="8217"/>
    <cellStyle name="9_Anafim_דיווחים נוספים_2 2_דיווחים נוספים_פירוט אגח תשואה מעל 10% _15" xfId="13639"/>
    <cellStyle name="9_Anafim_דיווחים נוספים_2 2_פירוט אגח תשואה מעל 10% " xfId="8218"/>
    <cellStyle name="9_Anafim_דיווחים נוספים_2 2_פירוט אגח תשואה מעל 10% _1" xfId="8219"/>
    <cellStyle name="9_Anafim_דיווחים נוספים_2 2_פירוט אגח תשואה מעל 10% _1_15" xfId="13641"/>
    <cellStyle name="9_Anafim_דיווחים נוספים_2 2_פירוט אגח תשואה מעל 10% _15" xfId="13640"/>
    <cellStyle name="9_Anafim_דיווחים נוספים_2 2_פירוט אגח תשואה מעל 10% _פירוט אגח תשואה מעל 10% " xfId="8220"/>
    <cellStyle name="9_Anafim_דיווחים נוספים_2 2_פירוט אגח תשואה מעל 10% _פירוט אגח תשואה מעל 10% _15" xfId="13642"/>
    <cellStyle name="9_Anafim_דיווחים נוספים_2_15" xfId="13634"/>
    <cellStyle name="9_Anafim_דיווחים נוספים_2_4.4." xfId="8221"/>
    <cellStyle name="9_Anafim_דיווחים נוספים_2_4.4. 2" xfId="8222"/>
    <cellStyle name="9_Anafim_דיווחים נוספים_2_4.4. 2_15" xfId="13644"/>
    <cellStyle name="9_Anafim_דיווחים נוספים_2_4.4. 2_דיווחים נוספים" xfId="8223"/>
    <cellStyle name="9_Anafim_דיווחים נוספים_2_4.4. 2_דיווחים נוספים_1" xfId="8224"/>
    <cellStyle name="9_Anafim_דיווחים נוספים_2_4.4. 2_דיווחים נוספים_1_15" xfId="13646"/>
    <cellStyle name="9_Anafim_דיווחים נוספים_2_4.4. 2_דיווחים נוספים_1_פירוט אגח תשואה מעל 10% " xfId="8225"/>
    <cellStyle name="9_Anafim_דיווחים נוספים_2_4.4. 2_דיווחים נוספים_1_פירוט אגח תשואה מעל 10% _15" xfId="13647"/>
    <cellStyle name="9_Anafim_דיווחים נוספים_2_4.4. 2_דיווחים נוספים_15" xfId="13645"/>
    <cellStyle name="9_Anafim_דיווחים נוספים_2_4.4. 2_דיווחים נוספים_פירוט אגח תשואה מעל 10% " xfId="8226"/>
    <cellStyle name="9_Anafim_דיווחים נוספים_2_4.4. 2_דיווחים נוספים_פירוט אגח תשואה מעל 10% _15" xfId="13648"/>
    <cellStyle name="9_Anafim_דיווחים נוספים_2_4.4. 2_פירוט אגח תשואה מעל 10% " xfId="8227"/>
    <cellStyle name="9_Anafim_דיווחים נוספים_2_4.4. 2_פירוט אגח תשואה מעל 10% _1" xfId="8228"/>
    <cellStyle name="9_Anafim_דיווחים נוספים_2_4.4. 2_פירוט אגח תשואה מעל 10% _1_15" xfId="13650"/>
    <cellStyle name="9_Anafim_דיווחים נוספים_2_4.4. 2_פירוט אגח תשואה מעל 10% _15" xfId="13649"/>
    <cellStyle name="9_Anafim_דיווחים נוספים_2_4.4. 2_פירוט אגח תשואה מעל 10% _פירוט אגח תשואה מעל 10% " xfId="8229"/>
    <cellStyle name="9_Anafim_דיווחים נוספים_2_4.4. 2_פירוט אגח תשואה מעל 10% _פירוט אגח תשואה מעל 10% _15" xfId="13651"/>
    <cellStyle name="9_Anafim_דיווחים נוספים_2_4.4._15" xfId="13643"/>
    <cellStyle name="9_Anafim_דיווחים נוספים_2_4.4._דיווחים נוספים" xfId="8230"/>
    <cellStyle name="9_Anafim_דיווחים נוספים_2_4.4._דיווחים נוספים_15" xfId="13652"/>
    <cellStyle name="9_Anafim_דיווחים נוספים_2_4.4._דיווחים נוספים_פירוט אגח תשואה מעל 10% " xfId="8231"/>
    <cellStyle name="9_Anafim_דיווחים נוספים_2_4.4._דיווחים נוספים_פירוט אגח תשואה מעל 10% _15" xfId="13653"/>
    <cellStyle name="9_Anafim_דיווחים נוספים_2_4.4._פירוט אגח תשואה מעל 10% " xfId="8232"/>
    <cellStyle name="9_Anafim_דיווחים נוספים_2_4.4._פירוט אגח תשואה מעל 10% _1" xfId="8233"/>
    <cellStyle name="9_Anafim_דיווחים נוספים_2_4.4._פירוט אגח תשואה מעל 10% _1_15" xfId="13655"/>
    <cellStyle name="9_Anafim_דיווחים נוספים_2_4.4._פירוט אגח תשואה מעל 10% _15" xfId="13654"/>
    <cellStyle name="9_Anafim_דיווחים נוספים_2_4.4._פירוט אגח תשואה מעל 10% _פירוט אגח תשואה מעל 10% " xfId="8234"/>
    <cellStyle name="9_Anafim_דיווחים נוספים_2_4.4._פירוט אגח תשואה מעל 10% _פירוט אגח תשואה מעל 10% _15" xfId="13656"/>
    <cellStyle name="9_Anafim_דיווחים נוספים_2_דיווחים נוספים" xfId="8235"/>
    <cellStyle name="9_Anafim_דיווחים נוספים_2_דיווחים נוספים_15" xfId="13657"/>
    <cellStyle name="9_Anafim_דיווחים נוספים_2_דיווחים נוספים_פירוט אגח תשואה מעל 10% " xfId="8236"/>
    <cellStyle name="9_Anafim_דיווחים נוספים_2_דיווחים נוספים_פירוט אגח תשואה מעל 10% _15" xfId="13658"/>
    <cellStyle name="9_Anafim_דיווחים נוספים_2_פירוט אגח תשואה מעל 10% " xfId="8237"/>
    <cellStyle name="9_Anafim_דיווחים נוספים_2_פירוט אגח תשואה מעל 10% _1" xfId="8238"/>
    <cellStyle name="9_Anafim_דיווחים נוספים_2_פירוט אגח תשואה מעל 10% _1_15" xfId="13660"/>
    <cellStyle name="9_Anafim_דיווחים נוספים_2_פירוט אגח תשואה מעל 10% _15" xfId="13659"/>
    <cellStyle name="9_Anafim_דיווחים נוספים_2_פירוט אגח תשואה מעל 10% _פירוט אגח תשואה מעל 10% " xfId="8239"/>
    <cellStyle name="9_Anafim_דיווחים נוספים_2_פירוט אגח תשואה מעל 10% _פירוט אגח תשואה מעל 10% _15" xfId="13661"/>
    <cellStyle name="9_Anafim_דיווחים נוספים_3" xfId="8240"/>
    <cellStyle name="9_Anafim_דיווחים נוספים_3_15" xfId="13662"/>
    <cellStyle name="9_Anafim_דיווחים נוספים_3_פירוט אגח תשואה מעל 10% " xfId="8241"/>
    <cellStyle name="9_Anafim_דיווחים נוספים_3_פירוט אגח תשואה מעל 10% _15" xfId="13663"/>
    <cellStyle name="9_Anafim_דיווחים נוספים_4.4." xfId="8242"/>
    <cellStyle name="9_Anafim_דיווחים נוספים_4.4. 2" xfId="8243"/>
    <cellStyle name="9_Anafim_דיווחים נוספים_4.4. 2_15" xfId="13665"/>
    <cellStyle name="9_Anafim_דיווחים נוספים_4.4. 2_דיווחים נוספים" xfId="8244"/>
    <cellStyle name="9_Anafim_דיווחים נוספים_4.4. 2_דיווחים נוספים_1" xfId="8245"/>
    <cellStyle name="9_Anafim_דיווחים נוספים_4.4. 2_דיווחים נוספים_1_15" xfId="13667"/>
    <cellStyle name="9_Anafim_דיווחים נוספים_4.4. 2_דיווחים נוספים_1_פירוט אגח תשואה מעל 10% " xfId="8246"/>
    <cellStyle name="9_Anafim_דיווחים נוספים_4.4. 2_דיווחים נוספים_1_פירוט אגח תשואה מעל 10% _15" xfId="13668"/>
    <cellStyle name="9_Anafim_דיווחים נוספים_4.4. 2_דיווחים נוספים_15" xfId="13666"/>
    <cellStyle name="9_Anafim_דיווחים נוספים_4.4. 2_דיווחים נוספים_פירוט אגח תשואה מעל 10% " xfId="8247"/>
    <cellStyle name="9_Anafim_דיווחים נוספים_4.4. 2_דיווחים נוספים_פירוט אגח תשואה מעל 10% _15" xfId="13669"/>
    <cellStyle name="9_Anafim_דיווחים נוספים_4.4. 2_פירוט אגח תשואה מעל 10% " xfId="8248"/>
    <cellStyle name="9_Anafim_דיווחים נוספים_4.4. 2_פירוט אגח תשואה מעל 10% _1" xfId="8249"/>
    <cellStyle name="9_Anafim_דיווחים נוספים_4.4. 2_פירוט אגח תשואה מעל 10% _1_15" xfId="13671"/>
    <cellStyle name="9_Anafim_דיווחים נוספים_4.4. 2_פירוט אגח תשואה מעל 10% _15" xfId="13670"/>
    <cellStyle name="9_Anafim_דיווחים נוספים_4.4. 2_פירוט אגח תשואה מעל 10% _פירוט אגח תשואה מעל 10% " xfId="8250"/>
    <cellStyle name="9_Anafim_דיווחים נוספים_4.4. 2_פירוט אגח תשואה מעל 10% _פירוט אגח תשואה מעל 10% _15" xfId="13672"/>
    <cellStyle name="9_Anafim_דיווחים נוספים_4.4._15" xfId="13664"/>
    <cellStyle name="9_Anafim_דיווחים נוספים_4.4._דיווחים נוספים" xfId="8251"/>
    <cellStyle name="9_Anafim_דיווחים נוספים_4.4._דיווחים נוספים_15" xfId="13673"/>
    <cellStyle name="9_Anafim_דיווחים נוספים_4.4._דיווחים נוספים_פירוט אגח תשואה מעל 10% " xfId="8252"/>
    <cellStyle name="9_Anafim_דיווחים נוספים_4.4._דיווחים נוספים_פירוט אגח תשואה מעל 10% _15" xfId="13674"/>
    <cellStyle name="9_Anafim_דיווחים נוספים_4.4._פירוט אגח תשואה מעל 10% " xfId="8253"/>
    <cellStyle name="9_Anafim_דיווחים נוספים_4.4._פירוט אגח תשואה מעל 10% _1" xfId="8254"/>
    <cellStyle name="9_Anafim_דיווחים נוספים_4.4._פירוט אגח תשואה מעל 10% _1_15" xfId="13676"/>
    <cellStyle name="9_Anafim_דיווחים נוספים_4.4._פירוט אגח תשואה מעל 10% _15" xfId="13675"/>
    <cellStyle name="9_Anafim_דיווחים נוספים_4.4._פירוט אגח תשואה מעל 10% _פירוט אגח תשואה מעל 10% " xfId="8255"/>
    <cellStyle name="9_Anafim_דיווחים נוספים_4.4._פירוט אגח תשואה מעל 10% _פירוט אגח תשואה מעל 10% _15" xfId="13677"/>
    <cellStyle name="9_Anafim_דיווחים נוספים_דיווחים נוספים" xfId="8256"/>
    <cellStyle name="9_Anafim_דיווחים נוספים_דיווחים נוספים 2" xfId="8257"/>
    <cellStyle name="9_Anafim_דיווחים נוספים_דיווחים נוספים 2_15" xfId="13679"/>
    <cellStyle name="9_Anafim_דיווחים נוספים_דיווחים נוספים 2_דיווחים נוספים" xfId="8258"/>
    <cellStyle name="9_Anafim_דיווחים נוספים_דיווחים נוספים 2_דיווחים נוספים_1" xfId="8259"/>
    <cellStyle name="9_Anafim_דיווחים נוספים_דיווחים נוספים 2_דיווחים נוספים_1_15" xfId="13681"/>
    <cellStyle name="9_Anafim_דיווחים נוספים_דיווחים נוספים 2_דיווחים נוספים_1_פירוט אגח תשואה מעל 10% " xfId="8260"/>
    <cellStyle name="9_Anafim_דיווחים נוספים_דיווחים נוספים 2_דיווחים נוספים_1_פירוט אגח תשואה מעל 10% _15" xfId="13682"/>
    <cellStyle name="9_Anafim_דיווחים נוספים_דיווחים נוספים 2_דיווחים נוספים_15" xfId="13680"/>
    <cellStyle name="9_Anafim_דיווחים נוספים_דיווחים נוספים 2_דיווחים נוספים_פירוט אגח תשואה מעל 10% " xfId="8261"/>
    <cellStyle name="9_Anafim_דיווחים נוספים_דיווחים נוספים 2_דיווחים נוספים_פירוט אגח תשואה מעל 10% _15" xfId="13683"/>
    <cellStyle name="9_Anafim_דיווחים נוספים_דיווחים נוספים 2_פירוט אגח תשואה מעל 10% " xfId="8262"/>
    <cellStyle name="9_Anafim_דיווחים נוספים_דיווחים נוספים 2_פירוט אגח תשואה מעל 10% _1" xfId="8263"/>
    <cellStyle name="9_Anafim_דיווחים נוספים_דיווחים נוספים 2_פירוט אגח תשואה מעל 10% _1_15" xfId="13685"/>
    <cellStyle name="9_Anafim_דיווחים נוספים_דיווחים נוספים 2_פירוט אגח תשואה מעל 10% _15" xfId="13684"/>
    <cellStyle name="9_Anafim_דיווחים נוספים_דיווחים נוספים 2_פירוט אגח תשואה מעל 10% _פירוט אגח תשואה מעל 10% " xfId="8264"/>
    <cellStyle name="9_Anafim_דיווחים נוספים_דיווחים נוספים 2_פירוט אגח תשואה מעל 10% _פירוט אגח תשואה מעל 10% _15" xfId="13686"/>
    <cellStyle name="9_Anafim_דיווחים נוספים_דיווחים נוספים_1" xfId="8265"/>
    <cellStyle name="9_Anafim_דיווחים נוספים_דיווחים נוספים_1_15" xfId="13687"/>
    <cellStyle name="9_Anafim_דיווחים נוספים_דיווחים נוספים_1_פירוט אגח תשואה מעל 10% " xfId="8266"/>
    <cellStyle name="9_Anafim_דיווחים נוספים_דיווחים נוספים_1_פירוט אגח תשואה מעל 10% _15" xfId="13688"/>
    <cellStyle name="9_Anafim_דיווחים נוספים_דיווחים נוספים_15" xfId="13678"/>
    <cellStyle name="9_Anafim_דיווחים נוספים_דיווחים נוספים_4.4." xfId="8267"/>
    <cellStyle name="9_Anafim_דיווחים נוספים_דיווחים נוספים_4.4. 2" xfId="8268"/>
    <cellStyle name="9_Anafim_דיווחים נוספים_דיווחים נוספים_4.4. 2_15" xfId="13690"/>
    <cellStyle name="9_Anafim_דיווחים נוספים_דיווחים נוספים_4.4. 2_דיווחים נוספים" xfId="8269"/>
    <cellStyle name="9_Anafim_דיווחים נוספים_דיווחים נוספים_4.4. 2_דיווחים נוספים_1" xfId="8270"/>
    <cellStyle name="9_Anafim_דיווחים נוספים_דיווחים נוספים_4.4. 2_דיווחים נוספים_1_15" xfId="13692"/>
    <cellStyle name="9_Anafim_דיווחים נוספים_דיווחים נוספים_4.4. 2_דיווחים נוספים_1_פירוט אגח תשואה מעל 10% " xfId="8271"/>
    <cellStyle name="9_Anafim_דיווחים נוספים_דיווחים נוספים_4.4. 2_דיווחים נוספים_1_פירוט אגח תשואה מעל 10% _15" xfId="13693"/>
    <cellStyle name="9_Anafim_דיווחים נוספים_דיווחים נוספים_4.4. 2_דיווחים נוספים_15" xfId="13691"/>
    <cellStyle name="9_Anafim_דיווחים נוספים_דיווחים נוספים_4.4. 2_דיווחים נוספים_פירוט אגח תשואה מעל 10% " xfId="8272"/>
    <cellStyle name="9_Anafim_דיווחים נוספים_דיווחים נוספים_4.4. 2_דיווחים נוספים_פירוט אגח תשואה מעל 10% _15" xfId="13694"/>
    <cellStyle name="9_Anafim_דיווחים נוספים_דיווחים נוספים_4.4. 2_פירוט אגח תשואה מעל 10% " xfId="8273"/>
    <cellStyle name="9_Anafim_דיווחים נוספים_דיווחים נוספים_4.4. 2_פירוט אגח תשואה מעל 10% _1" xfId="8274"/>
    <cellStyle name="9_Anafim_דיווחים נוספים_דיווחים נוספים_4.4. 2_פירוט אגח תשואה מעל 10% _1_15" xfId="13696"/>
    <cellStyle name="9_Anafim_דיווחים נוספים_דיווחים נוספים_4.4. 2_פירוט אגח תשואה מעל 10% _15" xfId="13695"/>
    <cellStyle name="9_Anafim_דיווחים נוספים_דיווחים נוספים_4.4. 2_פירוט אגח תשואה מעל 10% _פירוט אגח תשואה מעל 10% " xfId="8275"/>
    <cellStyle name="9_Anafim_דיווחים נוספים_דיווחים נוספים_4.4. 2_פירוט אגח תשואה מעל 10% _פירוט אגח תשואה מעל 10% _15" xfId="13697"/>
    <cellStyle name="9_Anafim_דיווחים נוספים_דיווחים נוספים_4.4._15" xfId="13689"/>
    <cellStyle name="9_Anafim_דיווחים נוספים_דיווחים נוספים_4.4._דיווחים נוספים" xfId="8276"/>
    <cellStyle name="9_Anafim_דיווחים נוספים_דיווחים נוספים_4.4._דיווחים נוספים_15" xfId="13698"/>
    <cellStyle name="9_Anafim_דיווחים נוספים_דיווחים נוספים_4.4._דיווחים נוספים_פירוט אגח תשואה מעל 10% " xfId="8277"/>
    <cellStyle name="9_Anafim_דיווחים נוספים_דיווחים נוספים_4.4._דיווחים נוספים_פירוט אגח תשואה מעל 10% _15" xfId="13699"/>
    <cellStyle name="9_Anafim_דיווחים נוספים_דיווחים נוספים_4.4._פירוט אגח תשואה מעל 10% " xfId="8278"/>
    <cellStyle name="9_Anafim_דיווחים נוספים_דיווחים נוספים_4.4._פירוט אגח תשואה מעל 10% _1" xfId="8279"/>
    <cellStyle name="9_Anafim_דיווחים נוספים_דיווחים נוספים_4.4._פירוט אגח תשואה מעל 10% _1_15" xfId="13701"/>
    <cellStyle name="9_Anafim_דיווחים נוספים_דיווחים נוספים_4.4._פירוט אגח תשואה מעל 10% _15" xfId="13700"/>
    <cellStyle name="9_Anafim_דיווחים נוספים_דיווחים נוספים_4.4._פירוט אגח תשואה מעל 10% _פירוט אגח תשואה מעל 10% " xfId="8280"/>
    <cellStyle name="9_Anafim_דיווחים נוספים_דיווחים נוספים_4.4._פירוט אגח תשואה מעל 10% _פירוט אגח תשואה מעל 10% _15" xfId="13702"/>
    <cellStyle name="9_Anafim_דיווחים נוספים_דיווחים נוספים_דיווחים נוספים" xfId="8281"/>
    <cellStyle name="9_Anafim_דיווחים נוספים_דיווחים נוספים_דיווחים נוספים_15" xfId="13703"/>
    <cellStyle name="9_Anafim_דיווחים נוספים_דיווחים נוספים_דיווחים נוספים_פירוט אגח תשואה מעל 10% " xfId="8282"/>
    <cellStyle name="9_Anafim_דיווחים נוספים_דיווחים נוספים_דיווחים נוספים_פירוט אגח תשואה מעל 10% _15" xfId="13704"/>
    <cellStyle name="9_Anafim_דיווחים נוספים_דיווחים נוספים_פירוט אגח תשואה מעל 10% " xfId="8283"/>
    <cellStyle name="9_Anafim_דיווחים נוספים_דיווחים נוספים_פירוט אגח תשואה מעל 10% _1" xfId="8284"/>
    <cellStyle name="9_Anafim_דיווחים נוספים_דיווחים נוספים_פירוט אגח תשואה מעל 10% _1_15" xfId="13706"/>
    <cellStyle name="9_Anafim_דיווחים נוספים_דיווחים נוספים_פירוט אגח תשואה מעל 10% _15" xfId="13705"/>
    <cellStyle name="9_Anafim_דיווחים נוספים_דיווחים נוספים_פירוט אגח תשואה מעל 10% _פירוט אגח תשואה מעל 10% " xfId="8285"/>
    <cellStyle name="9_Anafim_דיווחים נוספים_דיווחים נוספים_פירוט אגח תשואה מעל 10% _פירוט אגח תשואה מעל 10% _15" xfId="13707"/>
    <cellStyle name="9_Anafim_דיווחים נוספים_פירוט אגח תשואה מעל 10% " xfId="8286"/>
    <cellStyle name="9_Anafim_דיווחים נוספים_פירוט אגח תשואה מעל 10% _1" xfId="8287"/>
    <cellStyle name="9_Anafim_דיווחים נוספים_פירוט אגח תשואה מעל 10% _1_15" xfId="13709"/>
    <cellStyle name="9_Anafim_דיווחים נוספים_פירוט אגח תשואה מעל 10% _15" xfId="13708"/>
    <cellStyle name="9_Anafim_דיווחים נוספים_פירוט אגח תשואה מעל 10% _פירוט אגח תשואה מעל 10% " xfId="8288"/>
    <cellStyle name="9_Anafim_דיווחים נוספים_פירוט אגח תשואה מעל 10% _פירוט אגח תשואה מעל 10% _15" xfId="13710"/>
    <cellStyle name="9_Anafim_הערות" xfId="8289"/>
    <cellStyle name="9_Anafim_הערות 2" xfId="8290"/>
    <cellStyle name="9_Anafim_הערות 2_15" xfId="13712"/>
    <cellStyle name="9_Anafim_הערות 2_דיווחים נוספים" xfId="8291"/>
    <cellStyle name="9_Anafim_הערות 2_דיווחים נוספים_1" xfId="8292"/>
    <cellStyle name="9_Anafim_הערות 2_דיווחים נוספים_1_15" xfId="13714"/>
    <cellStyle name="9_Anafim_הערות 2_דיווחים נוספים_1_פירוט אגח תשואה מעל 10% " xfId="8293"/>
    <cellStyle name="9_Anafim_הערות 2_דיווחים נוספים_1_פירוט אגח תשואה מעל 10% _15" xfId="13715"/>
    <cellStyle name="9_Anafim_הערות 2_דיווחים נוספים_15" xfId="13713"/>
    <cellStyle name="9_Anafim_הערות 2_דיווחים נוספים_פירוט אגח תשואה מעל 10% " xfId="8294"/>
    <cellStyle name="9_Anafim_הערות 2_דיווחים נוספים_פירוט אגח תשואה מעל 10% _15" xfId="13716"/>
    <cellStyle name="9_Anafim_הערות 2_פירוט אגח תשואה מעל 10% " xfId="8295"/>
    <cellStyle name="9_Anafim_הערות 2_פירוט אגח תשואה מעל 10% _1" xfId="8296"/>
    <cellStyle name="9_Anafim_הערות 2_פירוט אגח תשואה מעל 10% _1_15" xfId="13718"/>
    <cellStyle name="9_Anafim_הערות 2_פירוט אגח תשואה מעל 10% _15" xfId="13717"/>
    <cellStyle name="9_Anafim_הערות 2_פירוט אגח תשואה מעל 10% _פירוט אגח תשואה מעל 10% " xfId="8297"/>
    <cellStyle name="9_Anafim_הערות 2_פירוט אגח תשואה מעל 10% _פירוט אגח תשואה מעל 10% _15" xfId="13719"/>
    <cellStyle name="9_Anafim_הערות_15" xfId="13711"/>
    <cellStyle name="9_Anafim_הערות_4.4." xfId="8298"/>
    <cellStyle name="9_Anafim_הערות_4.4. 2" xfId="8299"/>
    <cellStyle name="9_Anafim_הערות_4.4. 2_15" xfId="13721"/>
    <cellStyle name="9_Anafim_הערות_4.4. 2_דיווחים נוספים" xfId="8300"/>
    <cellStyle name="9_Anafim_הערות_4.4. 2_דיווחים נוספים_1" xfId="8301"/>
    <cellStyle name="9_Anafim_הערות_4.4. 2_דיווחים נוספים_1_15" xfId="13723"/>
    <cellStyle name="9_Anafim_הערות_4.4. 2_דיווחים נוספים_1_פירוט אגח תשואה מעל 10% " xfId="8302"/>
    <cellStyle name="9_Anafim_הערות_4.4. 2_דיווחים נוספים_1_פירוט אגח תשואה מעל 10% _15" xfId="13724"/>
    <cellStyle name="9_Anafim_הערות_4.4. 2_דיווחים נוספים_15" xfId="13722"/>
    <cellStyle name="9_Anafim_הערות_4.4. 2_דיווחים נוספים_פירוט אגח תשואה מעל 10% " xfId="8303"/>
    <cellStyle name="9_Anafim_הערות_4.4. 2_דיווחים נוספים_פירוט אגח תשואה מעל 10% _15" xfId="13725"/>
    <cellStyle name="9_Anafim_הערות_4.4. 2_פירוט אגח תשואה מעל 10% " xfId="8304"/>
    <cellStyle name="9_Anafim_הערות_4.4. 2_פירוט אגח תשואה מעל 10% _1" xfId="8305"/>
    <cellStyle name="9_Anafim_הערות_4.4. 2_פירוט אגח תשואה מעל 10% _1_15" xfId="13727"/>
    <cellStyle name="9_Anafim_הערות_4.4. 2_פירוט אגח תשואה מעל 10% _15" xfId="13726"/>
    <cellStyle name="9_Anafim_הערות_4.4. 2_פירוט אגח תשואה מעל 10% _פירוט אגח תשואה מעל 10% " xfId="8306"/>
    <cellStyle name="9_Anafim_הערות_4.4. 2_פירוט אגח תשואה מעל 10% _פירוט אגח תשואה מעל 10% _15" xfId="13728"/>
    <cellStyle name="9_Anafim_הערות_4.4._15" xfId="13720"/>
    <cellStyle name="9_Anafim_הערות_4.4._דיווחים נוספים" xfId="8307"/>
    <cellStyle name="9_Anafim_הערות_4.4._דיווחים נוספים_15" xfId="13729"/>
    <cellStyle name="9_Anafim_הערות_4.4._דיווחים נוספים_פירוט אגח תשואה מעל 10% " xfId="8308"/>
    <cellStyle name="9_Anafim_הערות_4.4._דיווחים נוספים_פירוט אגח תשואה מעל 10% _15" xfId="13730"/>
    <cellStyle name="9_Anafim_הערות_4.4._פירוט אגח תשואה מעל 10% " xfId="8309"/>
    <cellStyle name="9_Anafim_הערות_4.4._פירוט אגח תשואה מעל 10% _1" xfId="8310"/>
    <cellStyle name="9_Anafim_הערות_4.4._פירוט אגח תשואה מעל 10% _1_15" xfId="13732"/>
    <cellStyle name="9_Anafim_הערות_4.4._פירוט אגח תשואה מעל 10% _15" xfId="13731"/>
    <cellStyle name="9_Anafim_הערות_4.4._פירוט אגח תשואה מעל 10% _פירוט אגח תשואה מעל 10% " xfId="8311"/>
    <cellStyle name="9_Anafim_הערות_4.4._פירוט אגח תשואה מעל 10% _פירוט אגח תשואה מעל 10% _15" xfId="13733"/>
    <cellStyle name="9_Anafim_הערות_דיווחים נוספים" xfId="8312"/>
    <cellStyle name="9_Anafim_הערות_דיווחים נוספים_1" xfId="8313"/>
    <cellStyle name="9_Anafim_הערות_דיווחים נוספים_1_15" xfId="13735"/>
    <cellStyle name="9_Anafim_הערות_דיווחים נוספים_1_פירוט אגח תשואה מעל 10% " xfId="8314"/>
    <cellStyle name="9_Anafim_הערות_דיווחים נוספים_1_פירוט אגח תשואה מעל 10% _15" xfId="13736"/>
    <cellStyle name="9_Anafim_הערות_דיווחים נוספים_15" xfId="13734"/>
    <cellStyle name="9_Anafim_הערות_דיווחים נוספים_פירוט אגח תשואה מעל 10% " xfId="8315"/>
    <cellStyle name="9_Anafim_הערות_דיווחים נוספים_פירוט אגח תשואה מעל 10% _15" xfId="13737"/>
    <cellStyle name="9_Anafim_הערות_פירוט אגח תשואה מעל 10% " xfId="8316"/>
    <cellStyle name="9_Anafim_הערות_פירוט אגח תשואה מעל 10% _1" xfId="8317"/>
    <cellStyle name="9_Anafim_הערות_פירוט אגח תשואה מעל 10% _1_15" xfId="13739"/>
    <cellStyle name="9_Anafim_הערות_פירוט אגח תשואה מעל 10% _15" xfId="13738"/>
    <cellStyle name="9_Anafim_הערות_פירוט אגח תשואה מעל 10% _פירוט אגח תשואה מעל 10% " xfId="8318"/>
    <cellStyle name="9_Anafim_הערות_פירוט אגח תשואה מעל 10% _פירוט אגח תשואה מעל 10% _15" xfId="13740"/>
    <cellStyle name="9_Anafim_יתרת מסגרות אשראי לניצול " xfId="8319"/>
    <cellStyle name="9_Anafim_יתרת מסגרות אשראי לניצול  2" xfId="8320"/>
    <cellStyle name="9_Anafim_יתרת מסגרות אשראי לניצול  2_15" xfId="13742"/>
    <cellStyle name="9_Anafim_יתרת מסגרות אשראי לניצול  2_דיווחים נוספים" xfId="8321"/>
    <cellStyle name="9_Anafim_יתרת מסגרות אשראי לניצול  2_דיווחים נוספים_1" xfId="8322"/>
    <cellStyle name="9_Anafim_יתרת מסגרות אשראי לניצול  2_דיווחים נוספים_1_15" xfId="13744"/>
    <cellStyle name="9_Anafim_יתרת מסגרות אשראי לניצול  2_דיווחים נוספים_1_פירוט אגח תשואה מעל 10% " xfId="8323"/>
    <cellStyle name="9_Anafim_יתרת מסגרות אשראי לניצול  2_דיווחים נוספים_1_פירוט אגח תשואה מעל 10% _15" xfId="13745"/>
    <cellStyle name="9_Anafim_יתרת מסגרות אשראי לניצול  2_דיווחים נוספים_15" xfId="13743"/>
    <cellStyle name="9_Anafim_יתרת מסגרות אשראי לניצול  2_דיווחים נוספים_פירוט אגח תשואה מעל 10% " xfId="8324"/>
    <cellStyle name="9_Anafim_יתרת מסגרות אשראי לניצול  2_דיווחים נוספים_פירוט אגח תשואה מעל 10% _15" xfId="13746"/>
    <cellStyle name="9_Anafim_יתרת מסגרות אשראי לניצול  2_פירוט אגח תשואה מעל 10% " xfId="8325"/>
    <cellStyle name="9_Anafim_יתרת מסגרות אשראי לניצול  2_פירוט אגח תשואה מעל 10% _1" xfId="8326"/>
    <cellStyle name="9_Anafim_יתרת מסגרות אשראי לניצול  2_פירוט אגח תשואה מעל 10% _1_15" xfId="13748"/>
    <cellStyle name="9_Anafim_יתרת מסגרות אשראי לניצול  2_פירוט אגח תשואה מעל 10% _15" xfId="13747"/>
    <cellStyle name="9_Anafim_יתרת מסגרות אשראי לניצול  2_פירוט אגח תשואה מעל 10% _פירוט אגח תשואה מעל 10% " xfId="8327"/>
    <cellStyle name="9_Anafim_יתרת מסגרות אשראי לניצול  2_פירוט אגח תשואה מעל 10% _פירוט אגח תשואה מעל 10% _15" xfId="13749"/>
    <cellStyle name="9_Anafim_יתרת מסגרות אשראי לניצול _15" xfId="13741"/>
    <cellStyle name="9_Anafim_יתרת מסגרות אשראי לניצול _4.4." xfId="8328"/>
    <cellStyle name="9_Anafim_יתרת מסגרות אשראי לניצול _4.4. 2" xfId="8329"/>
    <cellStyle name="9_Anafim_יתרת מסגרות אשראי לניצול _4.4. 2_15" xfId="13751"/>
    <cellStyle name="9_Anafim_יתרת מסגרות אשראי לניצול _4.4. 2_דיווחים נוספים" xfId="8330"/>
    <cellStyle name="9_Anafim_יתרת מסגרות אשראי לניצול _4.4. 2_דיווחים נוספים_1" xfId="8331"/>
    <cellStyle name="9_Anafim_יתרת מסגרות אשראי לניצול _4.4. 2_דיווחים נוספים_1_15" xfId="13753"/>
    <cellStyle name="9_Anafim_יתרת מסגרות אשראי לניצול _4.4. 2_דיווחים נוספים_1_פירוט אגח תשואה מעל 10% " xfId="8332"/>
    <cellStyle name="9_Anafim_יתרת מסגרות אשראי לניצול _4.4. 2_דיווחים נוספים_1_פירוט אגח תשואה מעל 10% _15" xfId="13754"/>
    <cellStyle name="9_Anafim_יתרת מסגרות אשראי לניצול _4.4. 2_דיווחים נוספים_15" xfId="13752"/>
    <cellStyle name="9_Anafim_יתרת מסגרות אשראי לניצול _4.4. 2_דיווחים נוספים_פירוט אגח תשואה מעל 10% " xfId="8333"/>
    <cellStyle name="9_Anafim_יתרת מסגרות אשראי לניצול _4.4. 2_דיווחים נוספים_פירוט אגח תשואה מעל 10% _15" xfId="13755"/>
    <cellStyle name="9_Anafim_יתרת מסגרות אשראי לניצול _4.4. 2_פירוט אגח תשואה מעל 10% " xfId="8334"/>
    <cellStyle name="9_Anafim_יתרת מסגרות אשראי לניצול _4.4. 2_פירוט אגח תשואה מעל 10% _1" xfId="8335"/>
    <cellStyle name="9_Anafim_יתרת מסגרות אשראי לניצול _4.4. 2_פירוט אגח תשואה מעל 10% _1_15" xfId="13757"/>
    <cellStyle name="9_Anafim_יתרת מסגרות אשראי לניצול _4.4. 2_פירוט אגח תשואה מעל 10% _15" xfId="13756"/>
    <cellStyle name="9_Anafim_יתרת מסגרות אשראי לניצול _4.4. 2_פירוט אגח תשואה מעל 10% _פירוט אגח תשואה מעל 10% " xfId="8336"/>
    <cellStyle name="9_Anafim_יתרת מסגרות אשראי לניצול _4.4. 2_פירוט אגח תשואה מעל 10% _פירוט אגח תשואה מעל 10% _15" xfId="13758"/>
    <cellStyle name="9_Anafim_יתרת מסגרות אשראי לניצול _4.4._15" xfId="13750"/>
    <cellStyle name="9_Anafim_יתרת מסגרות אשראי לניצול _4.4._דיווחים נוספים" xfId="8337"/>
    <cellStyle name="9_Anafim_יתרת מסגרות אשראי לניצול _4.4._דיווחים נוספים_15" xfId="13759"/>
    <cellStyle name="9_Anafim_יתרת מסגרות אשראי לניצול _4.4._דיווחים נוספים_פירוט אגח תשואה מעל 10% " xfId="8338"/>
    <cellStyle name="9_Anafim_יתרת מסגרות אשראי לניצול _4.4._דיווחים נוספים_פירוט אגח תשואה מעל 10% _15" xfId="13760"/>
    <cellStyle name="9_Anafim_יתרת מסגרות אשראי לניצול _4.4._פירוט אגח תשואה מעל 10% " xfId="8339"/>
    <cellStyle name="9_Anafim_יתרת מסגרות אשראי לניצול _4.4._פירוט אגח תשואה מעל 10% _1" xfId="8340"/>
    <cellStyle name="9_Anafim_יתרת מסגרות אשראי לניצול _4.4._פירוט אגח תשואה מעל 10% _1_15" xfId="13762"/>
    <cellStyle name="9_Anafim_יתרת מסגרות אשראי לניצול _4.4._פירוט אגח תשואה מעל 10% _15" xfId="13761"/>
    <cellStyle name="9_Anafim_יתרת מסגרות אשראי לניצול _4.4._פירוט אגח תשואה מעל 10% _פירוט אגח תשואה מעל 10% " xfId="8341"/>
    <cellStyle name="9_Anafim_יתרת מסגרות אשראי לניצול _4.4._פירוט אגח תשואה מעל 10% _פירוט אגח תשואה מעל 10% _15" xfId="13763"/>
    <cellStyle name="9_Anafim_יתרת מסגרות אשראי לניצול _דיווחים נוספים" xfId="8342"/>
    <cellStyle name="9_Anafim_יתרת מסגרות אשראי לניצול _דיווחים נוספים_1" xfId="8343"/>
    <cellStyle name="9_Anafim_יתרת מסגרות אשראי לניצול _דיווחים נוספים_1_15" xfId="13765"/>
    <cellStyle name="9_Anafim_יתרת מסגרות אשראי לניצול _דיווחים נוספים_1_פירוט אגח תשואה מעל 10% " xfId="8344"/>
    <cellStyle name="9_Anafim_יתרת מסגרות אשראי לניצול _דיווחים נוספים_1_פירוט אגח תשואה מעל 10% _15" xfId="13766"/>
    <cellStyle name="9_Anafim_יתרת מסגרות אשראי לניצול _דיווחים נוספים_15" xfId="13764"/>
    <cellStyle name="9_Anafim_יתרת מסגרות אשראי לניצול _דיווחים נוספים_פירוט אגח תשואה מעל 10% " xfId="8345"/>
    <cellStyle name="9_Anafim_יתרת מסגרות אשראי לניצול _דיווחים נוספים_פירוט אגח תשואה מעל 10% _15" xfId="13767"/>
    <cellStyle name="9_Anafim_יתרת מסגרות אשראי לניצול _פירוט אגח תשואה מעל 10% " xfId="8346"/>
    <cellStyle name="9_Anafim_יתרת מסגרות אשראי לניצול _פירוט אגח תשואה מעל 10% _1" xfId="8347"/>
    <cellStyle name="9_Anafim_יתרת מסגרות אשראי לניצול _פירוט אגח תשואה מעל 10% _1_15" xfId="13769"/>
    <cellStyle name="9_Anafim_יתרת מסגרות אשראי לניצול _פירוט אגח תשואה מעל 10% _15" xfId="13768"/>
    <cellStyle name="9_Anafim_יתרת מסגרות אשראי לניצול _פירוט אגח תשואה מעל 10% _פירוט אגח תשואה מעל 10% " xfId="8348"/>
    <cellStyle name="9_Anafim_יתרת מסגרות אשראי לניצול _פירוט אגח תשואה מעל 10% _פירוט אגח תשואה מעל 10% _15" xfId="13770"/>
    <cellStyle name="9_Anafim_עסקאות שאושרו וטרם בוצעו  " xfId="8349"/>
    <cellStyle name="9_Anafim_עסקאות שאושרו וטרם בוצעו   2" xfId="8350"/>
    <cellStyle name="9_Anafim_עסקאות שאושרו וטרם בוצעו   2_15" xfId="13772"/>
    <cellStyle name="9_Anafim_עסקאות שאושרו וטרם בוצעו   2_דיווחים נוספים" xfId="8351"/>
    <cellStyle name="9_Anafim_עסקאות שאושרו וטרם בוצעו   2_דיווחים נוספים_1" xfId="8352"/>
    <cellStyle name="9_Anafim_עסקאות שאושרו וטרם בוצעו   2_דיווחים נוספים_1_15" xfId="13774"/>
    <cellStyle name="9_Anafim_עסקאות שאושרו וטרם בוצעו   2_דיווחים נוספים_1_פירוט אגח תשואה מעל 10% " xfId="8353"/>
    <cellStyle name="9_Anafim_עסקאות שאושרו וטרם בוצעו   2_דיווחים נוספים_1_פירוט אגח תשואה מעל 10% _15" xfId="13775"/>
    <cellStyle name="9_Anafim_עסקאות שאושרו וטרם בוצעו   2_דיווחים נוספים_15" xfId="13773"/>
    <cellStyle name="9_Anafim_עסקאות שאושרו וטרם בוצעו   2_דיווחים נוספים_פירוט אגח תשואה מעל 10% " xfId="8354"/>
    <cellStyle name="9_Anafim_עסקאות שאושרו וטרם בוצעו   2_דיווחים נוספים_פירוט אגח תשואה מעל 10% _15" xfId="13776"/>
    <cellStyle name="9_Anafim_עסקאות שאושרו וטרם בוצעו   2_פירוט אגח תשואה מעל 10% " xfId="8355"/>
    <cellStyle name="9_Anafim_עסקאות שאושרו וטרם בוצעו   2_פירוט אגח תשואה מעל 10% _1" xfId="8356"/>
    <cellStyle name="9_Anafim_עסקאות שאושרו וטרם בוצעו   2_פירוט אגח תשואה מעל 10% _1_15" xfId="13778"/>
    <cellStyle name="9_Anafim_עסקאות שאושרו וטרם בוצעו   2_פירוט אגח תשואה מעל 10% _15" xfId="13777"/>
    <cellStyle name="9_Anafim_עסקאות שאושרו וטרם בוצעו   2_פירוט אגח תשואה מעל 10% _פירוט אגח תשואה מעל 10% " xfId="8357"/>
    <cellStyle name="9_Anafim_עסקאות שאושרו וטרם בוצעו   2_פירוט אגח תשואה מעל 10% _פירוט אגח תשואה מעל 10% _15" xfId="13779"/>
    <cellStyle name="9_Anafim_עסקאות שאושרו וטרם בוצעו  _1" xfId="8358"/>
    <cellStyle name="9_Anafim_עסקאות שאושרו וטרם בוצעו  _1 2" xfId="8359"/>
    <cellStyle name="9_Anafim_עסקאות שאושרו וטרם בוצעו  _1 2_15" xfId="13781"/>
    <cellStyle name="9_Anafim_עסקאות שאושרו וטרם בוצעו  _1 2_דיווחים נוספים" xfId="8360"/>
    <cellStyle name="9_Anafim_עסקאות שאושרו וטרם בוצעו  _1 2_דיווחים נוספים_1" xfId="8361"/>
    <cellStyle name="9_Anafim_עסקאות שאושרו וטרם בוצעו  _1 2_דיווחים נוספים_1_15" xfId="13783"/>
    <cellStyle name="9_Anafim_עסקאות שאושרו וטרם בוצעו  _1 2_דיווחים נוספים_1_פירוט אגח תשואה מעל 10% " xfId="8362"/>
    <cellStyle name="9_Anafim_עסקאות שאושרו וטרם בוצעו  _1 2_דיווחים נוספים_1_פירוט אגח תשואה מעל 10% _15" xfId="13784"/>
    <cellStyle name="9_Anafim_עסקאות שאושרו וטרם בוצעו  _1 2_דיווחים נוספים_15" xfId="13782"/>
    <cellStyle name="9_Anafim_עסקאות שאושרו וטרם בוצעו  _1 2_דיווחים נוספים_פירוט אגח תשואה מעל 10% " xfId="8363"/>
    <cellStyle name="9_Anafim_עסקאות שאושרו וטרם בוצעו  _1 2_דיווחים נוספים_פירוט אגח תשואה מעל 10% _15" xfId="13785"/>
    <cellStyle name="9_Anafim_עסקאות שאושרו וטרם בוצעו  _1 2_פירוט אגח תשואה מעל 10% " xfId="8364"/>
    <cellStyle name="9_Anafim_עסקאות שאושרו וטרם בוצעו  _1 2_פירוט אגח תשואה מעל 10% _1" xfId="8365"/>
    <cellStyle name="9_Anafim_עסקאות שאושרו וטרם בוצעו  _1 2_פירוט אגח תשואה מעל 10% _1_15" xfId="13787"/>
    <cellStyle name="9_Anafim_עסקאות שאושרו וטרם בוצעו  _1 2_פירוט אגח תשואה מעל 10% _15" xfId="13786"/>
    <cellStyle name="9_Anafim_עסקאות שאושרו וטרם בוצעו  _1 2_פירוט אגח תשואה מעל 10% _פירוט אגח תשואה מעל 10% " xfId="8366"/>
    <cellStyle name="9_Anafim_עסקאות שאושרו וטרם בוצעו  _1 2_פירוט אגח תשואה מעל 10% _פירוט אגח תשואה מעל 10% _15" xfId="13788"/>
    <cellStyle name="9_Anafim_עסקאות שאושרו וטרם בוצעו  _1_15" xfId="13780"/>
    <cellStyle name="9_Anafim_עסקאות שאושרו וטרם בוצעו  _1_דיווחים נוספים" xfId="8367"/>
    <cellStyle name="9_Anafim_עסקאות שאושרו וטרם בוצעו  _1_דיווחים נוספים_15" xfId="13789"/>
    <cellStyle name="9_Anafim_עסקאות שאושרו וטרם בוצעו  _1_דיווחים נוספים_פירוט אגח תשואה מעל 10% " xfId="8368"/>
    <cellStyle name="9_Anafim_עסקאות שאושרו וטרם בוצעו  _1_דיווחים נוספים_פירוט אגח תשואה מעל 10% _15" xfId="13790"/>
    <cellStyle name="9_Anafim_עסקאות שאושרו וטרם בוצעו  _1_פירוט אגח תשואה מעל 10% " xfId="8369"/>
    <cellStyle name="9_Anafim_עסקאות שאושרו וטרם בוצעו  _1_פירוט אגח תשואה מעל 10% _1" xfId="8370"/>
    <cellStyle name="9_Anafim_עסקאות שאושרו וטרם בוצעו  _1_פירוט אגח תשואה מעל 10% _1_15" xfId="13792"/>
    <cellStyle name="9_Anafim_עסקאות שאושרו וטרם בוצעו  _1_פירוט אגח תשואה מעל 10% _15" xfId="13791"/>
    <cellStyle name="9_Anafim_עסקאות שאושרו וטרם בוצעו  _1_פירוט אגח תשואה מעל 10% _פירוט אגח תשואה מעל 10% " xfId="8371"/>
    <cellStyle name="9_Anafim_עסקאות שאושרו וטרם בוצעו  _1_פירוט אגח תשואה מעל 10% _פירוט אגח תשואה מעל 10% _15" xfId="13793"/>
    <cellStyle name="9_Anafim_עסקאות שאושרו וטרם בוצעו  _15" xfId="13771"/>
    <cellStyle name="9_Anafim_עסקאות שאושרו וטרם בוצעו  _4.4." xfId="8372"/>
    <cellStyle name="9_Anafim_עסקאות שאושרו וטרם בוצעו  _4.4. 2" xfId="8373"/>
    <cellStyle name="9_Anafim_עסקאות שאושרו וטרם בוצעו  _4.4. 2_15" xfId="13795"/>
    <cellStyle name="9_Anafim_עסקאות שאושרו וטרם בוצעו  _4.4. 2_דיווחים נוספים" xfId="8374"/>
    <cellStyle name="9_Anafim_עסקאות שאושרו וטרם בוצעו  _4.4. 2_דיווחים נוספים_1" xfId="8375"/>
    <cellStyle name="9_Anafim_עסקאות שאושרו וטרם בוצעו  _4.4. 2_דיווחים נוספים_1_15" xfId="13797"/>
    <cellStyle name="9_Anafim_עסקאות שאושרו וטרם בוצעו  _4.4. 2_דיווחים נוספים_1_פירוט אגח תשואה מעל 10% " xfId="8376"/>
    <cellStyle name="9_Anafim_עסקאות שאושרו וטרם בוצעו  _4.4. 2_דיווחים נוספים_1_פירוט אגח תשואה מעל 10% _15" xfId="13798"/>
    <cellStyle name="9_Anafim_עסקאות שאושרו וטרם בוצעו  _4.4. 2_דיווחים נוספים_15" xfId="13796"/>
    <cellStyle name="9_Anafim_עסקאות שאושרו וטרם בוצעו  _4.4. 2_דיווחים נוספים_פירוט אגח תשואה מעל 10% " xfId="8377"/>
    <cellStyle name="9_Anafim_עסקאות שאושרו וטרם בוצעו  _4.4. 2_דיווחים נוספים_פירוט אגח תשואה מעל 10% _15" xfId="13799"/>
    <cellStyle name="9_Anafim_עסקאות שאושרו וטרם בוצעו  _4.4. 2_פירוט אגח תשואה מעל 10% " xfId="8378"/>
    <cellStyle name="9_Anafim_עסקאות שאושרו וטרם בוצעו  _4.4. 2_פירוט אגח תשואה מעל 10% _1" xfId="8379"/>
    <cellStyle name="9_Anafim_עסקאות שאושרו וטרם בוצעו  _4.4. 2_פירוט אגח תשואה מעל 10% _1_15" xfId="13801"/>
    <cellStyle name="9_Anafim_עסקאות שאושרו וטרם בוצעו  _4.4. 2_פירוט אגח תשואה מעל 10% _15" xfId="13800"/>
    <cellStyle name="9_Anafim_עסקאות שאושרו וטרם בוצעו  _4.4. 2_פירוט אגח תשואה מעל 10% _פירוט אגח תשואה מעל 10% " xfId="8380"/>
    <cellStyle name="9_Anafim_עסקאות שאושרו וטרם בוצעו  _4.4. 2_פירוט אגח תשואה מעל 10% _פירוט אגח תשואה מעל 10% _15" xfId="13802"/>
    <cellStyle name="9_Anafim_עסקאות שאושרו וטרם בוצעו  _4.4._15" xfId="13794"/>
    <cellStyle name="9_Anafim_עסקאות שאושרו וטרם בוצעו  _4.4._דיווחים נוספים" xfId="8381"/>
    <cellStyle name="9_Anafim_עסקאות שאושרו וטרם בוצעו  _4.4._דיווחים נוספים_15" xfId="13803"/>
    <cellStyle name="9_Anafim_עסקאות שאושרו וטרם בוצעו  _4.4._דיווחים נוספים_פירוט אגח תשואה מעל 10% " xfId="8382"/>
    <cellStyle name="9_Anafim_עסקאות שאושרו וטרם בוצעו  _4.4._דיווחים נוספים_פירוט אגח תשואה מעל 10% _15" xfId="13804"/>
    <cellStyle name="9_Anafim_עסקאות שאושרו וטרם בוצעו  _4.4._פירוט אגח תשואה מעל 10% " xfId="8383"/>
    <cellStyle name="9_Anafim_עסקאות שאושרו וטרם בוצעו  _4.4._פירוט אגח תשואה מעל 10% _1" xfId="8384"/>
    <cellStyle name="9_Anafim_עסקאות שאושרו וטרם בוצעו  _4.4._פירוט אגח תשואה מעל 10% _1_15" xfId="13806"/>
    <cellStyle name="9_Anafim_עסקאות שאושרו וטרם בוצעו  _4.4._פירוט אגח תשואה מעל 10% _15" xfId="13805"/>
    <cellStyle name="9_Anafim_עסקאות שאושרו וטרם בוצעו  _4.4._פירוט אגח תשואה מעל 10% _פירוט אגח תשואה מעל 10% " xfId="8385"/>
    <cellStyle name="9_Anafim_עסקאות שאושרו וטרם בוצעו  _4.4._פירוט אגח תשואה מעל 10% _פירוט אגח תשואה מעל 10% _15" xfId="13807"/>
    <cellStyle name="9_Anafim_עסקאות שאושרו וטרם בוצעו  _דיווחים נוספים" xfId="8386"/>
    <cellStyle name="9_Anafim_עסקאות שאושרו וטרם בוצעו  _דיווחים נוספים_1" xfId="8387"/>
    <cellStyle name="9_Anafim_עסקאות שאושרו וטרם בוצעו  _דיווחים נוספים_1_15" xfId="13809"/>
    <cellStyle name="9_Anafim_עסקאות שאושרו וטרם בוצעו  _דיווחים נוספים_1_פירוט אגח תשואה מעל 10% " xfId="8388"/>
    <cellStyle name="9_Anafim_עסקאות שאושרו וטרם בוצעו  _דיווחים נוספים_1_פירוט אגח תשואה מעל 10% _15" xfId="13810"/>
    <cellStyle name="9_Anafim_עסקאות שאושרו וטרם בוצעו  _דיווחים נוספים_15" xfId="13808"/>
    <cellStyle name="9_Anafim_עסקאות שאושרו וטרם בוצעו  _דיווחים נוספים_פירוט אגח תשואה מעל 10% " xfId="8389"/>
    <cellStyle name="9_Anafim_עסקאות שאושרו וטרם בוצעו  _דיווחים נוספים_פירוט אגח תשואה מעל 10% _15" xfId="13811"/>
    <cellStyle name="9_Anafim_עסקאות שאושרו וטרם בוצעו  _פירוט אגח תשואה מעל 10% " xfId="8390"/>
    <cellStyle name="9_Anafim_עסקאות שאושרו וטרם בוצעו  _פירוט אגח תשואה מעל 10% _1" xfId="8391"/>
    <cellStyle name="9_Anafim_עסקאות שאושרו וטרם בוצעו  _פירוט אגח תשואה מעל 10% _1_15" xfId="13813"/>
    <cellStyle name="9_Anafim_עסקאות שאושרו וטרם בוצעו  _פירוט אגח תשואה מעל 10% _15" xfId="13812"/>
    <cellStyle name="9_Anafim_עסקאות שאושרו וטרם בוצעו  _פירוט אגח תשואה מעל 10% _פירוט אגח תשואה מעל 10% " xfId="8392"/>
    <cellStyle name="9_Anafim_עסקאות שאושרו וטרם בוצעו  _פירוט אגח תשואה מעל 10% _פירוט אגח תשואה מעל 10% _15" xfId="13814"/>
    <cellStyle name="9_Anafim_פירוט אגח תשואה מעל 10% " xfId="8393"/>
    <cellStyle name="9_Anafim_פירוט אגח תשואה מעל 10%  2" xfId="8394"/>
    <cellStyle name="9_Anafim_פירוט אגח תשואה מעל 10%  2_15" xfId="13816"/>
    <cellStyle name="9_Anafim_פירוט אגח תשואה מעל 10%  2_דיווחים נוספים" xfId="8395"/>
    <cellStyle name="9_Anafim_פירוט אגח תשואה מעל 10%  2_דיווחים נוספים_1" xfId="8396"/>
    <cellStyle name="9_Anafim_פירוט אגח תשואה מעל 10%  2_דיווחים נוספים_1_15" xfId="13818"/>
    <cellStyle name="9_Anafim_פירוט אגח תשואה מעל 10%  2_דיווחים נוספים_1_פירוט אגח תשואה מעל 10% " xfId="8397"/>
    <cellStyle name="9_Anafim_פירוט אגח תשואה מעל 10%  2_דיווחים נוספים_1_פירוט אגח תשואה מעל 10% _15" xfId="13819"/>
    <cellStyle name="9_Anafim_פירוט אגח תשואה מעל 10%  2_דיווחים נוספים_15" xfId="13817"/>
    <cellStyle name="9_Anafim_פירוט אגח תשואה מעל 10%  2_דיווחים נוספים_פירוט אגח תשואה מעל 10% " xfId="8398"/>
    <cellStyle name="9_Anafim_פירוט אגח תשואה מעל 10%  2_דיווחים נוספים_פירוט אגח תשואה מעל 10% _15" xfId="13820"/>
    <cellStyle name="9_Anafim_פירוט אגח תשואה מעל 10%  2_פירוט אגח תשואה מעל 10% " xfId="8399"/>
    <cellStyle name="9_Anafim_פירוט אגח תשואה מעל 10%  2_פירוט אגח תשואה מעל 10% _1" xfId="8400"/>
    <cellStyle name="9_Anafim_פירוט אגח תשואה מעל 10%  2_פירוט אגח תשואה מעל 10% _1_15" xfId="13822"/>
    <cellStyle name="9_Anafim_פירוט אגח תשואה מעל 10%  2_פירוט אגח תשואה מעל 10% _15" xfId="13821"/>
    <cellStyle name="9_Anafim_פירוט אגח תשואה מעל 10%  2_פירוט אגח תשואה מעל 10% _פירוט אגח תשואה מעל 10% " xfId="8401"/>
    <cellStyle name="9_Anafim_פירוט אגח תשואה מעל 10%  2_פירוט אגח תשואה מעל 10% _פירוט אגח תשואה מעל 10% _15" xfId="13823"/>
    <cellStyle name="9_Anafim_פירוט אגח תשואה מעל 10% _1" xfId="8402"/>
    <cellStyle name="9_Anafim_פירוט אגח תשואה מעל 10% _1_15" xfId="13824"/>
    <cellStyle name="9_Anafim_פירוט אגח תשואה מעל 10% _1_פירוט אגח תשואה מעל 10% " xfId="8403"/>
    <cellStyle name="9_Anafim_פירוט אגח תשואה מעל 10% _1_פירוט אגח תשואה מעל 10% _15" xfId="13825"/>
    <cellStyle name="9_Anafim_פירוט אגח תשואה מעל 10% _15" xfId="13815"/>
    <cellStyle name="9_Anafim_פירוט אגח תשואה מעל 10% _2" xfId="8404"/>
    <cellStyle name="9_Anafim_פירוט אגח תשואה מעל 10% _2_15" xfId="13826"/>
    <cellStyle name="9_Anafim_פירוט אגח תשואה מעל 10% _4.4." xfId="8405"/>
    <cellStyle name="9_Anafim_פירוט אגח תשואה מעל 10% _4.4. 2" xfId="8406"/>
    <cellStyle name="9_Anafim_פירוט אגח תשואה מעל 10% _4.4. 2_15" xfId="13828"/>
    <cellStyle name="9_Anafim_פירוט אגח תשואה מעל 10% _4.4. 2_דיווחים נוספים" xfId="8407"/>
    <cellStyle name="9_Anafim_פירוט אגח תשואה מעל 10% _4.4. 2_דיווחים נוספים_1" xfId="8408"/>
    <cellStyle name="9_Anafim_פירוט אגח תשואה מעל 10% _4.4. 2_דיווחים נוספים_1_15" xfId="13830"/>
    <cellStyle name="9_Anafim_פירוט אגח תשואה מעל 10% _4.4. 2_דיווחים נוספים_1_פירוט אגח תשואה מעל 10% " xfId="8409"/>
    <cellStyle name="9_Anafim_פירוט אגח תשואה מעל 10% _4.4. 2_דיווחים נוספים_1_פירוט אגח תשואה מעל 10% _15" xfId="13831"/>
    <cellStyle name="9_Anafim_פירוט אגח תשואה מעל 10% _4.4. 2_דיווחים נוספים_15" xfId="13829"/>
    <cellStyle name="9_Anafim_פירוט אגח תשואה מעל 10% _4.4. 2_דיווחים נוספים_פירוט אגח תשואה מעל 10% " xfId="8410"/>
    <cellStyle name="9_Anafim_פירוט אגח תשואה מעל 10% _4.4. 2_דיווחים נוספים_פירוט אגח תשואה מעל 10% _15" xfId="13832"/>
    <cellStyle name="9_Anafim_פירוט אגח תשואה מעל 10% _4.4. 2_פירוט אגח תשואה מעל 10% " xfId="8411"/>
    <cellStyle name="9_Anafim_פירוט אגח תשואה מעל 10% _4.4. 2_פירוט אגח תשואה מעל 10% _1" xfId="8412"/>
    <cellStyle name="9_Anafim_פירוט אגח תשואה מעל 10% _4.4. 2_פירוט אגח תשואה מעל 10% _1_15" xfId="13834"/>
    <cellStyle name="9_Anafim_פירוט אגח תשואה מעל 10% _4.4. 2_פירוט אגח תשואה מעל 10% _15" xfId="13833"/>
    <cellStyle name="9_Anafim_פירוט אגח תשואה מעל 10% _4.4. 2_פירוט אגח תשואה מעל 10% _פירוט אגח תשואה מעל 10% " xfId="8413"/>
    <cellStyle name="9_Anafim_פירוט אגח תשואה מעל 10% _4.4. 2_פירוט אגח תשואה מעל 10% _פירוט אגח תשואה מעל 10% _15" xfId="13835"/>
    <cellStyle name="9_Anafim_פירוט אגח תשואה מעל 10% _4.4._15" xfId="13827"/>
    <cellStyle name="9_Anafim_פירוט אגח תשואה מעל 10% _4.4._דיווחים נוספים" xfId="8414"/>
    <cellStyle name="9_Anafim_פירוט אגח תשואה מעל 10% _4.4._דיווחים נוספים_15" xfId="13836"/>
    <cellStyle name="9_Anafim_פירוט אגח תשואה מעל 10% _4.4._דיווחים נוספים_פירוט אגח תשואה מעל 10% " xfId="8415"/>
    <cellStyle name="9_Anafim_פירוט אגח תשואה מעל 10% _4.4._דיווחים נוספים_פירוט אגח תשואה מעל 10% _15" xfId="13837"/>
    <cellStyle name="9_Anafim_פירוט אגח תשואה מעל 10% _4.4._פירוט אגח תשואה מעל 10% " xfId="8416"/>
    <cellStyle name="9_Anafim_פירוט אגח תשואה מעל 10% _4.4._פירוט אגח תשואה מעל 10% _1" xfId="8417"/>
    <cellStyle name="9_Anafim_פירוט אגח תשואה מעל 10% _4.4._פירוט אגח תשואה מעל 10% _1_15" xfId="13839"/>
    <cellStyle name="9_Anafim_פירוט אגח תשואה מעל 10% _4.4._פירוט אגח תשואה מעל 10% _15" xfId="13838"/>
    <cellStyle name="9_Anafim_פירוט אגח תשואה מעל 10% _4.4._פירוט אגח תשואה מעל 10% _פירוט אגח תשואה מעל 10% " xfId="8418"/>
    <cellStyle name="9_Anafim_פירוט אגח תשואה מעל 10% _4.4._פירוט אגח תשואה מעל 10% _פירוט אגח תשואה מעל 10% _15" xfId="13840"/>
    <cellStyle name="9_Anafim_פירוט אגח תשואה מעל 10% _דיווחים נוספים" xfId="8419"/>
    <cellStyle name="9_Anafim_פירוט אגח תשואה מעל 10% _דיווחים נוספים_1" xfId="8420"/>
    <cellStyle name="9_Anafim_פירוט אגח תשואה מעל 10% _דיווחים נוספים_1_15" xfId="13842"/>
    <cellStyle name="9_Anafim_פירוט אגח תשואה מעל 10% _דיווחים נוספים_1_פירוט אגח תשואה מעל 10% " xfId="8421"/>
    <cellStyle name="9_Anafim_פירוט אגח תשואה מעל 10% _דיווחים נוספים_1_פירוט אגח תשואה מעל 10% _15" xfId="13843"/>
    <cellStyle name="9_Anafim_פירוט אגח תשואה מעל 10% _דיווחים נוספים_15" xfId="13841"/>
    <cellStyle name="9_Anafim_פירוט אגח תשואה מעל 10% _דיווחים נוספים_פירוט אגח תשואה מעל 10% " xfId="8422"/>
    <cellStyle name="9_Anafim_פירוט אגח תשואה מעל 10% _דיווחים נוספים_פירוט אגח תשואה מעל 10% _15" xfId="13844"/>
    <cellStyle name="9_Anafim_פירוט אגח תשואה מעל 10% _פירוט אגח תשואה מעל 10% " xfId="8423"/>
    <cellStyle name="9_Anafim_פירוט אגח תשואה מעל 10% _פירוט אגח תשואה מעל 10% _1" xfId="8424"/>
    <cellStyle name="9_Anafim_פירוט אגח תשואה מעל 10% _פירוט אגח תשואה מעל 10% _1_15" xfId="13846"/>
    <cellStyle name="9_Anafim_פירוט אגח תשואה מעל 10% _פירוט אגח תשואה מעל 10% _15" xfId="13845"/>
    <cellStyle name="9_Anafim_פירוט אגח תשואה מעל 10% _פירוט אגח תשואה מעל 10% _פירוט אגח תשואה מעל 10% " xfId="8425"/>
    <cellStyle name="9_Anafim_פירוט אגח תשואה מעל 10% _פירוט אגח תשואה מעל 10% _פירוט אגח תשואה מעל 10% _15" xfId="13847"/>
    <cellStyle name="9_אחזקות בעלי ענין -DATA - ערכים" xfId="14725"/>
    <cellStyle name="9_דיווחים נוספים" xfId="8426"/>
    <cellStyle name="9_דיווחים נוספים 2" xfId="8427"/>
    <cellStyle name="9_דיווחים נוספים 2_15" xfId="13849"/>
    <cellStyle name="9_דיווחים נוספים 2_דיווחים נוספים" xfId="8428"/>
    <cellStyle name="9_דיווחים נוספים 2_דיווחים נוספים_1" xfId="8429"/>
    <cellStyle name="9_דיווחים נוספים 2_דיווחים נוספים_1_15" xfId="13851"/>
    <cellStyle name="9_דיווחים נוספים 2_דיווחים נוספים_1_פירוט אגח תשואה מעל 10% " xfId="8430"/>
    <cellStyle name="9_דיווחים נוספים 2_דיווחים נוספים_1_פירוט אגח תשואה מעל 10% _15" xfId="13852"/>
    <cellStyle name="9_דיווחים נוספים 2_דיווחים נוספים_15" xfId="13850"/>
    <cellStyle name="9_דיווחים נוספים 2_דיווחים נוספים_פירוט אגח תשואה מעל 10% " xfId="8431"/>
    <cellStyle name="9_דיווחים נוספים 2_דיווחים נוספים_פירוט אגח תשואה מעל 10% _15" xfId="13853"/>
    <cellStyle name="9_דיווחים נוספים 2_פירוט אגח תשואה מעל 10% " xfId="8432"/>
    <cellStyle name="9_דיווחים נוספים 2_פירוט אגח תשואה מעל 10% _1" xfId="8433"/>
    <cellStyle name="9_דיווחים נוספים 2_פירוט אגח תשואה מעל 10% _1_15" xfId="13855"/>
    <cellStyle name="9_דיווחים נוספים 2_פירוט אגח תשואה מעל 10% _15" xfId="13854"/>
    <cellStyle name="9_דיווחים נוספים 2_פירוט אגח תשואה מעל 10% _פירוט אגח תשואה מעל 10% " xfId="8434"/>
    <cellStyle name="9_דיווחים נוספים 2_פירוט אגח תשואה מעל 10% _פירוט אגח תשואה מעל 10% _15" xfId="13856"/>
    <cellStyle name="9_דיווחים נוספים_1" xfId="8435"/>
    <cellStyle name="9_דיווחים נוספים_1 2" xfId="8436"/>
    <cellStyle name="9_דיווחים נוספים_1 2_15" xfId="13858"/>
    <cellStyle name="9_דיווחים נוספים_1 2_דיווחים נוספים" xfId="8437"/>
    <cellStyle name="9_דיווחים נוספים_1 2_דיווחים נוספים_1" xfId="8438"/>
    <cellStyle name="9_דיווחים נוספים_1 2_דיווחים נוספים_1_15" xfId="13860"/>
    <cellStyle name="9_דיווחים נוספים_1 2_דיווחים נוספים_1_פירוט אגח תשואה מעל 10% " xfId="8439"/>
    <cellStyle name="9_דיווחים נוספים_1 2_דיווחים נוספים_1_פירוט אגח תשואה מעל 10% _15" xfId="13861"/>
    <cellStyle name="9_דיווחים נוספים_1 2_דיווחים נוספים_15" xfId="13859"/>
    <cellStyle name="9_דיווחים נוספים_1 2_דיווחים נוספים_פירוט אגח תשואה מעל 10% " xfId="8440"/>
    <cellStyle name="9_דיווחים נוספים_1 2_דיווחים נוספים_פירוט אגח תשואה מעל 10% _15" xfId="13862"/>
    <cellStyle name="9_דיווחים נוספים_1 2_פירוט אגח תשואה מעל 10% " xfId="8441"/>
    <cellStyle name="9_דיווחים נוספים_1 2_פירוט אגח תשואה מעל 10% _1" xfId="8442"/>
    <cellStyle name="9_דיווחים נוספים_1 2_פירוט אגח תשואה מעל 10% _1_15" xfId="13864"/>
    <cellStyle name="9_דיווחים נוספים_1 2_פירוט אגח תשואה מעל 10% _15" xfId="13863"/>
    <cellStyle name="9_דיווחים נוספים_1 2_פירוט אגח תשואה מעל 10% _פירוט אגח תשואה מעל 10% " xfId="8443"/>
    <cellStyle name="9_דיווחים נוספים_1 2_פירוט אגח תשואה מעל 10% _פירוט אגח תשואה מעל 10% _15" xfId="13865"/>
    <cellStyle name="9_דיווחים נוספים_1_15" xfId="13857"/>
    <cellStyle name="9_דיווחים נוספים_1_4.4." xfId="8444"/>
    <cellStyle name="9_דיווחים נוספים_1_4.4. 2" xfId="8445"/>
    <cellStyle name="9_דיווחים נוספים_1_4.4. 2_15" xfId="13867"/>
    <cellStyle name="9_דיווחים נוספים_1_4.4. 2_דיווחים נוספים" xfId="8446"/>
    <cellStyle name="9_דיווחים נוספים_1_4.4. 2_דיווחים נוספים_1" xfId="8447"/>
    <cellStyle name="9_דיווחים נוספים_1_4.4. 2_דיווחים נוספים_1_15" xfId="13869"/>
    <cellStyle name="9_דיווחים נוספים_1_4.4. 2_דיווחים נוספים_1_פירוט אגח תשואה מעל 10% " xfId="8448"/>
    <cellStyle name="9_דיווחים נוספים_1_4.4. 2_דיווחים נוספים_1_פירוט אגח תשואה מעל 10% _15" xfId="13870"/>
    <cellStyle name="9_דיווחים נוספים_1_4.4. 2_דיווחים נוספים_15" xfId="13868"/>
    <cellStyle name="9_דיווחים נוספים_1_4.4. 2_דיווחים נוספים_פירוט אגח תשואה מעל 10% " xfId="8449"/>
    <cellStyle name="9_דיווחים נוספים_1_4.4. 2_דיווחים נוספים_פירוט אגח תשואה מעל 10% _15" xfId="13871"/>
    <cellStyle name="9_דיווחים נוספים_1_4.4. 2_פירוט אגח תשואה מעל 10% " xfId="8450"/>
    <cellStyle name="9_דיווחים נוספים_1_4.4. 2_פירוט אגח תשואה מעל 10% _1" xfId="8451"/>
    <cellStyle name="9_דיווחים נוספים_1_4.4. 2_פירוט אגח תשואה מעל 10% _1_15" xfId="13873"/>
    <cellStyle name="9_דיווחים נוספים_1_4.4. 2_פירוט אגח תשואה מעל 10% _15" xfId="13872"/>
    <cellStyle name="9_דיווחים נוספים_1_4.4. 2_פירוט אגח תשואה מעל 10% _פירוט אגח תשואה מעל 10% " xfId="8452"/>
    <cellStyle name="9_דיווחים נוספים_1_4.4. 2_פירוט אגח תשואה מעל 10% _פירוט אגח תשואה מעל 10% _15" xfId="13874"/>
    <cellStyle name="9_דיווחים נוספים_1_4.4._15" xfId="13866"/>
    <cellStyle name="9_דיווחים נוספים_1_4.4._דיווחים נוספים" xfId="8453"/>
    <cellStyle name="9_דיווחים נוספים_1_4.4._דיווחים נוספים_15" xfId="13875"/>
    <cellStyle name="9_דיווחים נוספים_1_4.4._דיווחים נוספים_פירוט אגח תשואה מעל 10% " xfId="8454"/>
    <cellStyle name="9_דיווחים נוספים_1_4.4._דיווחים נוספים_פירוט אגח תשואה מעל 10% _15" xfId="13876"/>
    <cellStyle name="9_דיווחים נוספים_1_4.4._פירוט אגח תשואה מעל 10% " xfId="8455"/>
    <cellStyle name="9_דיווחים נוספים_1_4.4._פירוט אגח תשואה מעל 10% _1" xfId="8456"/>
    <cellStyle name="9_דיווחים נוספים_1_4.4._פירוט אגח תשואה מעל 10% _1_15" xfId="13878"/>
    <cellStyle name="9_דיווחים נוספים_1_4.4._פירוט אגח תשואה מעל 10% _15" xfId="13877"/>
    <cellStyle name="9_דיווחים נוספים_1_4.4._פירוט אגח תשואה מעל 10% _פירוט אגח תשואה מעל 10% " xfId="8457"/>
    <cellStyle name="9_דיווחים נוספים_1_4.4._פירוט אגח תשואה מעל 10% _פירוט אגח תשואה מעל 10% _15" xfId="13879"/>
    <cellStyle name="9_דיווחים נוספים_1_דיווחים נוספים" xfId="8458"/>
    <cellStyle name="9_דיווחים נוספים_1_דיווחים נוספים 2" xfId="8459"/>
    <cellStyle name="9_דיווחים נוספים_1_דיווחים נוספים 2_15" xfId="13881"/>
    <cellStyle name="9_דיווחים נוספים_1_דיווחים נוספים 2_דיווחים נוספים" xfId="8460"/>
    <cellStyle name="9_דיווחים נוספים_1_דיווחים נוספים 2_דיווחים נוספים_1" xfId="8461"/>
    <cellStyle name="9_דיווחים נוספים_1_דיווחים נוספים 2_דיווחים נוספים_1_15" xfId="13883"/>
    <cellStyle name="9_דיווחים נוספים_1_דיווחים נוספים 2_דיווחים נוספים_1_פירוט אגח תשואה מעל 10% " xfId="8462"/>
    <cellStyle name="9_דיווחים נוספים_1_דיווחים נוספים 2_דיווחים נוספים_1_פירוט אגח תשואה מעל 10% _15" xfId="13884"/>
    <cellStyle name="9_דיווחים נוספים_1_דיווחים נוספים 2_דיווחים נוספים_15" xfId="13882"/>
    <cellStyle name="9_דיווחים נוספים_1_דיווחים נוספים 2_דיווחים נוספים_פירוט אגח תשואה מעל 10% " xfId="8463"/>
    <cellStyle name="9_דיווחים נוספים_1_דיווחים נוספים 2_דיווחים נוספים_פירוט אגח תשואה מעל 10% _15" xfId="13885"/>
    <cellStyle name="9_דיווחים נוספים_1_דיווחים נוספים 2_פירוט אגח תשואה מעל 10% " xfId="8464"/>
    <cellStyle name="9_דיווחים נוספים_1_דיווחים נוספים 2_פירוט אגח תשואה מעל 10% _1" xfId="8465"/>
    <cellStyle name="9_דיווחים נוספים_1_דיווחים נוספים 2_פירוט אגח תשואה מעל 10% _1_15" xfId="13887"/>
    <cellStyle name="9_דיווחים נוספים_1_דיווחים נוספים 2_פירוט אגח תשואה מעל 10% _15" xfId="13886"/>
    <cellStyle name="9_דיווחים נוספים_1_דיווחים נוספים 2_פירוט אגח תשואה מעל 10% _פירוט אגח תשואה מעל 10% " xfId="8466"/>
    <cellStyle name="9_דיווחים נוספים_1_דיווחים נוספים 2_פירוט אגח תשואה מעל 10% _פירוט אגח תשואה מעל 10% _15" xfId="13888"/>
    <cellStyle name="9_דיווחים נוספים_1_דיווחים נוספים_1" xfId="8467"/>
    <cellStyle name="9_דיווחים נוספים_1_דיווחים נוספים_1_15" xfId="13889"/>
    <cellStyle name="9_דיווחים נוספים_1_דיווחים נוספים_1_פירוט אגח תשואה מעל 10% " xfId="8468"/>
    <cellStyle name="9_דיווחים נוספים_1_דיווחים נוספים_1_פירוט אגח תשואה מעל 10% _15" xfId="13890"/>
    <cellStyle name="9_דיווחים נוספים_1_דיווחים נוספים_15" xfId="13880"/>
    <cellStyle name="9_דיווחים נוספים_1_דיווחים נוספים_4.4." xfId="8469"/>
    <cellStyle name="9_דיווחים נוספים_1_דיווחים נוספים_4.4. 2" xfId="8470"/>
    <cellStyle name="9_דיווחים נוספים_1_דיווחים נוספים_4.4. 2_15" xfId="13892"/>
    <cellStyle name="9_דיווחים נוספים_1_דיווחים נוספים_4.4. 2_דיווחים נוספים" xfId="8471"/>
    <cellStyle name="9_דיווחים נוספים_1_דיווחים נוספים_4.4. 2_דיווחים נוספים_1" xfId="8472"/>
    <cellStyle name="9_דיווחים נוספים_1_דיווחים נוספים_4.4. 2_דיווחים נוספים_1_15" xfId="13894"/>
    <cellStyle name="9_דיווחים נוספים_1_דיווחים נוספים_4.4. 2_דיווחים נוספים_1_פירוט אגח תשואה מעל 10% " xfId="8473"/>
    <cellStyle name="9_דיווחים נוספים_1_דיווחים נוספים_4.4. 2_דיווחים נוספים_1_פירוט אגח תשואה מעל 10% _15" xfId="13895"/>
    <cellStyle name="9_דיווחים נוספים_1_דיווחים נוספים_4.4. 2_דיווחים נוספים_15" xfId="13893"/>
    <cellStyle name="9_דיווחים נוספים_1_דיווחים נוספים_4.4. 2_דיווחים נוספים_פירוט אגח תשואה מעל 10% " xfId="8474"/>
    <cellStyle name="9_דיווחים נוספים_1_דיווחים נוספים_4.4. 2_דיווחים נוספים_פירוט אגח תשואה מעל 10% _15" xfId="13896"/>
    <cellStyle name="9_דיווחים נוספים_1_דיווחים נוספים_4.4. 2_פירוט אגח תשואה מעל 10% " xfId="8475"/>
    <cellStyle name="9_דיווחים נוספים_1_דיווחים נוספים_4.4. 2_פירוט אגח תשואה מעל 10% _1" xfId="8476"/>
    <cellStyle name="9_דיווחים נוספים_1_דיווחים נוספים_4.4. 2_פירוט אגח תשואה מעל 10% _1_15" xfId="13898"/>
    <cellStyle name="9_דיווחים נוספים_1_דיווחים נוספים_4.4. 2_פירוט אגח תשואה מעל 10% _15" xfId="13897"/>
    <cellStyle name="9_דיווחים נוספים_1_דיווחים נוספים_4.4. 2_פירוט אגח תשואה מעל 10% _פירוט אגח תשואה מעל 10% " xfId="8477"/>
    <cellStyle name="9_דיווחים נוספים_1_דיווחים נוספים_4.4. 2_פירוט אגח תשואה מעל 10% _פירוט אגח תשואה מעל 10% _15" xfId="13899"/>
    <cellStyle name="9_דיווחים נוספים_1_דיווחים נוספים_4.4._15" xfId="13891"/>
    <cellStyle name="9_דיווחים נוספים_1_דיווחים נוספים_4.4._דיווחים נוספים" xfId="8478"/>
    <cellStyle name="9_דיווחים נוספים_1_דיווחים נוספים_4.4._דיווחים נוספים_15" xfId="13900"/>
    <cellStyle name="9_דיווחים נוספים_1_דיווחים נוספים_4.4._דיווחים נוספים_פירוט אגח תשואה מעל 10% " xfId="8479"/>
    <cellStyle name="9_דיווחים נוספים_1_דיווחים נוספים_4.4._דיווחים נוספים_פירוט אגח תשואה מעל 10% _15" xfId="13901"/>
    <cellStyle name="9_דיווחים נוספים_1_דיווחים נוספים_4.4._פירוט אגח תשואה מעל 10% " xfId="8480"/>
    <cellStyle name="9_דיווחים נוספים_1_דיווחים נוספים_4.4._פירוט אגח תשואה מעל 10% _1" xfId="8481"/>
    <cellStyle name="9_דיווחים נוספים_1_דיווחים נוספים_4.4._פירוט אגח תשואה מעל 10% _1_15" xfId="13903"/>
    <cellStyle name="9_דיווחים נוספים_1_דיווחים נוספים_4.4._פירוט אגח תשואה מעל 10% _15" xfId="13902"/>
    <cellStyle name="9_דיווחים נוספים_1_דיווחים נוספים_4.4._פירוט אגח תשואה מעל 10% _פירוט אגח תשואה מעל 10% " xfId="8482"/>
    <cellStyle name="9_דיווחים נוספים_1_דיווחים נוספים_4.4._פירוט אגח תשואה מעל 10% _פירוט אגח תשואה מעל 10% _15" xfId="13904"/>
    <cellStyle name="9_דיווחים נוספים_1_דיווחים נוספים_דיווחים נוספים" xfId="8483"/>
    <cellStyle name="9_דיווחים נוספים_1_דיווחים נוספים_דיווחים נוספים_15" xfId="13905"/>
    <cellStyle name="9_דיווחים נוספים_1_דיווחים נוספים_דיווחים נוספים_פירוט אגח תשואה מעל 10% " xfId="8484"/>
    <cellStyle name="9_דיווחים נוספים_1_דיווחים נוספים_דיווחים נוספים_פירוט אגח תשואה מעל 10% _15" xfId="13906"/>
    <cellStyle name="9_דיווחים נוספים_1_דיווחים נוספים_פירוט אגח תשואה מעל 10% " xfId="8485"/>
    <cellStyle name="9_דיווחים נוספים_1_דיווחים נוספים_פירוט אגח תשואה מעל 10% _1" xfId="8486"/>
    <cellStyle name="9_דיווחים נוספים_1_דיווחים נוספים_פירוט אגח תשואה מעל 10% _1_15" xfId="13908"/>
    <cellStyle name="9_דיווחים נוספים_1_דיווחים נוספים_פירוט אגח תשואה מעל 10% _15" xfId="13907"/>
    <cellStyle name="9_דיווחים נוספים_1_דיווחים נוספים_פירוט אגח תשואה מעל 10% _פירוט אגח תשואה מעל 10% " xfId="8487"/>
    <cellStyle name="9_דיווחים נוספים_1_דיווחים נוספים_פירוט אגח תשואה מעל 10% _פירוט אגח תשואה מעל 10% _15" xfId="13909"/>
    <cellStyle name="9_דיווחים נוספים_1_פירוט אגח תשואה מעל 10% " xfId="8488"/>
    <cellStyle name="9_דיווחים נוספים_1_פירוט אגח תשואה מעל 10% _1" xfId="8489"/>
    <cellStyle name="9_דיווחים נוספים_1_פירוט אגח תשואה מעל 10% _1_15" xfId="13911"/>
    <cellStyle name="9_דיווחים נוספים_1_פירוט אגח תשואה מעל 10% _15" xfId="13910"/>
    <cellStyle name="9_דיווחים נוספים_1_פירוט אגח תשואה מעל 10% _פירוט אגח תשואה מעל 10% " xfId="8490"/>
    <cellStyle name="9_דיווחים נוספים_1_פירוט אגח תשואה מעל 10% _פירוט אגח תשואה מעל 10% _15" xfId="13912"/>
    <cellStyle name="9_דיווחים נוספים_15" xfId="13848"/>
    <cellStyle name="9_דיווחים נוספים_2" xfId="8491"/>
    <cellStyle name="9_דיווחים נוספים_2 2" xfId="8492"/>
    <cellStyle name="9_דיווחים נוספים_2 2_15" xfId="13914"/>
    <cellStyle name="9_דיווחים נוספים_2 2_דיווחים נוספים" xfId="8493"/>
    <cellStyle name="9_דיווחים נוספים_2 2_דיווחים נוספים_1" xfId="8494"/>
    <cellStyle name="9_דיווחים נוספים_2 2_דיווחים נוספים_1_15" xfId="13916"/>
    <cellStyle name="9_דיווחים נוספים_2 2_דיווחים נוספים_1_פירוט אגח תשואה מעל 10% " xfId="8495"/>
    <cellStyle name="9_דיווחים נוספים_2 2_דיווחים נוספים_1_פירוט אגח תשואה מעל 10% _15" xfId="13917"/>
    <cellStyle name="9_דיווחים נוספים_2 2_דיווחים נוספים_15" xfId="13915"/>
    <cellStyle name="9_דיווחים נוספים_2 2_דיווחים נוספים_פירוט אגח תשואה מעל 10% " xfId="8496"/>
    <cellStyle name="9_דיווחים נוספים_2 2_דיווחים נוספים_פירוט אגח תשואה מעל 10% _15" xfId="13918"/>
    <cellStyle name="9_דיווחים נוספים_2 2_פירוט אגח תשואה מעל 10% " xfId="8497"/>
    <cellStyle name="9_דיווחים נוספים_2 2_פירוט אגח תשואה מעל 10% _1" xfId="8498"/>
    <cellStyle name="9_דיווחים נוספים_2 2_פירוט אגח תשואה מעל 10% _1_15" xfId="13920"/>
    <cellStyle name="9_דיווחים נוספים_2 2_פירוט אגח תשואה מעל 10% _15" xfId="13919"/>
    <cellStyle name="9_דיווחים נוספים_2 2_פירוט אגח תשואה מעל 10% _פירוט אגח תשואה מעל 10% " xfId="8499"/>
    <cellStyle name="9_דיווחים נוספים_2 2_פירוט אגח תשואה מעל 10% _פירוט אגח תשואה מעל 10% _15" xfId="13921"/>
    <cellStyle name="9_דיווחים נוספים_2_15" xfId="13913"/>
    <cellStyle name="9_דיווחים נוספים_2_4.4." xfId="8500"/>
    <cellStyle name="9_דיווחים נוספים_2_4.4. 2" xfId="8501"/>
    <cellStyle name="9_דיווחים נוספים_2_4.4. 2_15" xfId="13923"/>
    <cellStyle name="9_דיווחים נוספים_2_4.4. 2_דיווחים נוספים" xfId="8502"/>
    <cellStyle name="9_דיווחים נוספים_2_4.4. 2_דיווחים נוספים_1" xfId="8503"/>
    <cellStyle name="9_דיווחים נוספים_2_4.4. 2_דיווחים נוספים_1_15" xfId="13925"/>
    <cellStyle name="9_דיווחים נוספים_2_4.4. 2_דיווחים נוספים_1_פירוט אגח תשואה מעל 10% " xfId="8504"/>
    <cellStyle name="9_דיווחים נוספים_2_4.4. 2_דיווחים נוספים_1_פירוט אגח תשואה מעל 10% _15" xfId="13926"/>
    <cellStyle name="9_דיווחים נוספים_2_4.4. 2_דיווחים נוספים_15" xfId="13924"/>
    <cellStyle name="9_דיווחים נוספים_2_4.4. 2_דיווחים נוספים_פירוט אגח תשואה מעל 10% " xfId="8505"/>
    <cellStyle name="9_דיווחים נוספים_2_4.4. 2_דיווחים נוספים_פירוט אגח תשואה מעל 10% _15" xfId="13927"/>
    <cellStyle name="9_דיווחים נוספים_2_4.4. 2_פירוט אגח תשואה מעל 10% " xfId="8506"/>
    <cellStyle name="9_דיווחים נוספים_2_4.4. 2_פירוט אגח תשואה מעל 10% _1" xfId="8507"/>
    <cellStyle name="9_דיווחים נוספים_2_4.4. 2_פירוט אגח תשואה מעל 10% _1_15" xfId="13929"/>
    <cellStyle name="9_דיווחים נוספים_2_4.4. 2_פירוט אגח תשואה מעל 10% _15" xfId="13928"/>
    <cellStyle name="9_דיווחים נוספים_2_4.4. 2_פירוט אגח תשואה מעל 10% _פירוט אגח תשואה מעל 10% " xfId="8508"/>
    <cellStyle name="9_דיווחים נוספים_2_4.4. 2_פירוט אגח תשואה מעל 10% _פירוט אגח תשואה מעל 10% _15" xfId="13930"/>
    <cellStyle name="9_דיווחים נוספים_2_4.4._15" xfId="13922"/>
    <cellStyle name="9_דיווחים נוספים_2_4.4._דיווחים נוספים" xfId="8509"/>
    <cellStyle name="9_דיווחים נוספים_2_4.4._דיווחים נוספים_15" xfId="13931"/>
    <cellStyle name="9_דיווחים נוספים_2_4.4._דיווחים נוספים_פירוט אגח תשואה מעל 10% " xfId="8510"/>
    <cellStyle name="9_דיווחים נוספים_2_4.4._דיווחים נוספים_פירוט אגח תשואה מעל 10% _15" xfId="13932"/>
    <cellStyle name="9_דיווחים נוספים_2_4.4._פירוט אגח תשואה מעל 10% " xfId="8511"/>
    <cellStyle name="9_דיווחים נוספים_2_4.4._פירוט אגח תשואה מעל 10% _1" xfId="8512"/>
    <cellStyle name="9_דיווחים נוספים_2_4.4._פירוט אגח תשואה מעל 10% _1_15" xfId="13934"/>
    <cellStyle name="9_דיווחים נוספים_2_4.4._פירוט אגח תשואה מעל 10% _15" xfId="13933"/>
    <cellStyle name="9_דיווחים נוספים_2_4.4._פירוט אגח תשואה מעל 10% _פירוט אגח תשואה מעל 10% " xfId="8513"/>
    <cellStyle name="9_דיווחים נוספים_2_4.4._פירוט אגח תשואה מעל 10% _פירוט אגח תשואה מעל 10% _15" xfId="13935"/>
    <cellStyle name="9_דיווחים נוספים_2_דיווחים נוספים" xfId="8514"/>
    <cellStyle name="9_דיווחים נוספים_2_דיווחים נוספים_15" xfId="13936"/>
    <cellStyle name="9_דיווחים נוספים_2_דיווחים נוספים_פירוט אגח תשואה מעל 10% " xfId="8515"/>
    <cellStyle name="9_דיווחים נוספים_2_דיווחים נוספים_פירוט אגח תשואה מעל 10% _15" xfId="13937"/>
    <cellStyle name="9_דיווחים נוספים_2_פירוט אגח תשואה מעל 10% " xfId="8516"/>
    <cellStyle name="9_דיווחים נוספים_2_פירוט אגח תשואה מעל 10% _1" xfId="8517"/>
    <cellStyle name="9_דיווחים נוספים_2_פירוט אגח תשואה מעל 10% _1_15" xfId="13939"/>
    <cellStyle name="9_דיווחים נוספים_2_פירוט אגח תשואה מעל 10% _15" xfId="13938"/>
    <cellStyle name="9_דיווחים נוספים_2_פירוט אגח תשואה מעל 10% _פירוט אגח תשואה מעל 10% " xfId="8518"/>
    <cellStyle name="9_דיווחים נוספים_2_פירוט אגח תשואה מעל 10% _פירוט אגח תשואה מעל 10% _15" xfId="13940"/>
    <cellStyle name="9_דיווחים נוספים_3" xfId="8519"/>
    <cellStyle name="9_דיווחים נוספים_3_15" xfId="13941"/>
    <cellStyle name="9_דיווחים נוספים_3_פירוט אגח תשואה מעל 10% " xfId="8520"/>
    <cellStyle name="9_דיווחים נוספים_3_פירוט אגח תשואה מעל 10% _15" xfId="13942"/>
    <cellStyle name="9_דיווחים נוספים_4.4." xfId="8521"/>
    <cellStyle name="9_דיווחים נוספים_4.4. 2" xfId="8522"/>
    <cellStyle name="9_דיווחים נוספים_4.4. 2_15" xfId="13944"/>
    <cellStyle name="9_דיווחים נוספים_4.4. 2_דיווחים נוספים" xfId="8523"/>
    <cellStyle name="9_דיווחים נוספים_4.4. 2_דיווחים נוספים_1" xfId="8524"/>
    <cellStyle name="9_דיווחים נוספים_4.4. 2_דיווחים נוספים_1_15" xfId="13946"/>
    <cellStyle name="9_דיווחים נוספים_4.4. 2_דיווחים נוספים_1_פירוט אגח תשואה מעל 10% " xfId="8525"/>
    <cellStyle name="9_דיווחים נוספים_4.4. 2_דיווחים נוספים_1_פירוט אגח תשואה מעל 10% _15" xfId="13947"/>
    <cellStyle name="9_דיווחים נוספים_4.4. 2_דיווחים נוספים_15" xfId="13945"/>
    <cellStyle name="9_דיווחים נוספים_4.4. 2_דיווחים נוספים_פירוט אגח תשואה מעל 10% " xfId="8526"/>
    <cellStyle name="9_דיווחים נוספים_4.4. 2_דיווחים נוספים_פירוט אגח תשואה מעל 10% _15" xfId="13948"/>
    <cellStyle name="9_דיווחים נוספים_4.4. 2_פירוט אגח תשואה מעל 10% " xfId="8527"/>
    <cellStyle name="9_דיווחים נוספים_4.4. 2_פירוט אגח תשואה מעל 10% _1" xfId="8528"/>
    <cellStyle name="9_דיווחים נוספים_4.4. 2_פירוט אגח תשואה מעל 10% _1_15" xfId="13950"/>
    <cellStyle name="9_דיווחים נוספים_4.4. 2_פירוט אגח תשואה מעל 10% _15" xfId="13949"/>
    <cellStyle name="9_דיווחים נוספים_4.4. 2_פירוט אגח תשואה מעל 10% _פירוט אגח תשואה מעל 10% " xfId="8529"/>
    <cellStyle name="9_דיווחים נוספים_4.4. 2_פירוט אגח תשואה מעל 10% _פירוט אגח תשואה מעל 10% _15" xfId="13951"/>
    <cellStyle name="9_דיווחים נוספים_4.4._15" xfId="13943"/>
    <cellStyle name="9_דיווחים נוספים_4.4._דיווחים נוספים" xfId="8530"/>
    <cellStyle name="9_דיווחים נוספים_4.4._דיווחים נוספים_15" xfId="13952"/>
    <cellStyle name="9_דיווחים נוספים_4.4._דיווחים נוספים_פירוט אגח תשואה מעל 10% " xfId="8531"/>
    <cellStyle name="9_דיווחים נוספים_4.4._דיווחים נוספים_פירוט אגח תשואה מעל 10% _15" xfId="13953"/>
    <cellStyle name="9_דיווחים נוספים_4.4._פירוט אגח תשואה מעל 10% " xfId="8532"/>
    <cellStyle name="9_דיווחים נוספים_4.4._פירוט אגח תשואה מעל 10% _1" xfId="8533"/>
    <cellStyle name="9_דיווחים נוספים_4.4._פירוט אגח תשואה מעל 10% _1_15" xfId="13955"/>
    <cellStyle name="9_דיווחים נוספים_4.4._פירוט אגח תשואה מעל 10% _15" xfId="13954"/>
    <cellStyle name="9_דיווחים נוספים_4.4._פירוט אגח תשואה מעל 10% _פירוט אגח תשואה מעל 10% " xfId="8534"/>
    <cellStyle name="9_דיווחים נוספים_4.4._פירוט אגח תשואה מעל 10% _פירוט אגח תשואה מעל 10% _15" xfId="13956"/>
    <cellStyle name="9_דיווחים נוספים_דיווחים נוספים" xfId="8535"/>
    <cellStyle name="9_דיווחים נוספים_דיווחים נוספים 2" xfId="8536"/>
    <cellStyle name="9_דיווחים נוספים_דיווחים נוספים 2_15" xfId="13958"/>
    <cellStyle name="9_דיווחים נוספים_דיווחים נוספים 2_דיווחים נוספים" xfId="8537"/>
    <cellStyle name="9_דיווחים נוספים_דיווחים נוספים 2_דיווחים נוספים_1" xfId="8538"/>
    <cellStyle name="9_דיווחים נוספים_דיווחים נוספים 2_דיווחים נוספים_1_15" xfId="13960"/>
    <cellStyle name="9_דיווחים נוספים_דיווחים נוספים 2_דיווחים נוספים_1_פירוט אגח תשואה מעל 10% " xfId="8539"/>
    <cellStyle name="9_דיווחים נוספים_דיווחים נוספים 2_דיווחים נוספים_1_פירוט אגח תשואה מעל 10% _15" xfId="13961"/>
    <cellStyle name="9_דיווחים נוספים_דיווחים נוספים 2_דיווחים נוספים_15" xfId="13959"/>
    <cellStyle name="9_דיווחים נוספים_דיווחים נוספים 2_דיווחים נוספים_פירוט אגח תשואה מעל 10% " xfId="8540"/>
    <cellStyle name="9_דיווחים נוספים_דיווחים נוספים 2_דיווחים נוספים_פירוט אגח תשואה מעל 10% _15" xfId="13962"/>
    <cellStyle name="9_דיווחים נוספים_דיווחים נוספים 2_פירוט אגח תשואה מעל 10% " xfId="8541"/>
    <cellStyle name="9_דיווחים נוספים_דיווחים נוספים 2_פירוט אגח תשואה מעל 10% _1" xfId="8542"/>
    <cellStyle name="9_דיווחים נוספים_דיווחים נוספים 2_פירוט אגח תשואה מעל 10% _1_15" xfId="13964"/>
    <cellStyle name="9_דיווחים נוספים_דיווחים נוספים 2_פירוט אגח תשואה מעל 10% _15" xfId="13963"/>
    <cellStyle name="9_דיווחים נוספים_דיווחים נוספים 2_פירוט אגח תשואה מעל 10% _פירוט אגח תשואה מעל 10% " xfId="8543"/>
    <cellStyle name="9_דיווחים נוספים_דיווחים נוספים 2_פירוט אגח תשואה מעל 10% _פירוט אגח תשואה מעל 10% _15" xfId="13965"/>
    <cellStyle name="9_דיווחים נוספים_דיווחים נוספים_1" xfId="8544"/>
    <cellStyle name="9_דיווחים נוספים_דיווחים נוספים_1_15" xfId="13966"/>
    <cellStyle name="9_דיווחים נוספים_דיווחים נוספים_1_פירוט אגח תשואה מעל 10% " xfId="8545"/>
    <cellStyle name="9_דיווחים נוספים_דיווחים נוספים_1_פירוט אגח תשואה מעל 10% _15" xfId="13967"/>
    <cellStyle name="9_דיווחים נוספים_דיווחים נוספים_15" xfId="13957"/>
    <cellStyle name="9_דיווחים נוספים_דיווחים נוספים_4.4." xfId="8546"/>
    <cellStyle name="9_דיווחים נוספים_דיווחים נוספים_4.4. 2" xfId="8547"/>
    <cellStyle name="9_דיווחים נוספים_דיווחים נוספים_4.4. 2_15" xfId="13969"/>
    <cellStyle name="9_דיווחים נוספים_דיווחים נוספים_4.4. 2_דיווחים נוספים" xfId="8548"/>
    <cellStyle name="9_דיווחים נוספים_דיווחים נוספים_4.4. 2_דיווחים נוספים_1" xfId="8549"/>
    <cellStyle name="9_דיווחים נוספים_דיווחים נוספים_4.4. 2_דיווחים נוספים_1_15" xfId="13971"/>
    <cellStyle name="9_דיווחים נוספים_דיווחים נוספים_4.4. 2_דיווחים נוספים_1_פירוט אגח תשואה מעל 10% " xfId="8550"/>
    <cellStyle name="9_דיווחים נוספים_דיווחים נוספים_4.4. 2_דיווחים נוספים_1_פירוט אגח תשואה מעל 10% _15" xfId="13972"/>
    <cellStyle name="9_דיווחים נוספים_דיווחים נוספים_4.4. 2_דיווחים נוספים_15" xfId="13970"/>
    <cellStyle name="9_דיווחים נוספים_דיווחים נוספים_4.4. 2_דיווחים נוספים_פירוט אגח תשואה מעל 10% " xfId="8551"/>
    <cellStyle name="9_דיווחים נוספים_דיווחים נוספים_4.4. 2_דיווחים נוספים_פירוט אגח תשואה מעל 10% _15" xfId="13973"/>
    <cellStyle name="9_דיווחים נוספים_דיווחים נוספים_4.4. 2_פירוט אגח תשואה מעל 10% " xfId="8552"/>
    <cellStyle name="9_דיווחים נוספים_דיווחים נוספים_4.4. 2_פירוט אגח תשואה מעל 10% _1" xfId="8553"/>
    <cellStyle name="9_דיווחים נוספים_דיווחים נוספים_4.4. 2_פירוט אגח תשואה מעל 10% _1_15" xfId="13975"/>
    <cellStyle name="9_דיווחים נוספים_דיווחים נוספים_4.4. 2_פירוט אגח תשואה מעל 10% _15" xfId="13974"/>
    <cellStyle name="9_דיווחים נוספים_דיווחים נוספים_4.4. 2_פירוט אגח תשואה מעל 10% _פירוט אגח תשואה מעל 10% " xfId="8554"/>
    <cellStyle name="9_דיווחים נוספים_דיווחים נוספים_4.4. 2_פירוט אגח תשואה מעל 10% _פירוט אגח תשואה מעל 10% _15" xfId="13976"/>
    <cellStyle name="9_דיווחים נוספים_דיווחים נוספים_4.4._15" xfId="13968"/>
    <cellStyle name="9_דיווחים נוספים_דיווחים נוספים_4.4._דיווחים נוספים" xfId="8555"/>
    <cellStyle name="9_דיווחים נוספים_דיווחים נוספים_4.4._דיווחים נוספים_15" xfId="13977"/>
    <cellStyle name="9_דיווחים נוספים_דיווחים נוספים_4.4._דיווחים נוספים_פירוט אגח תשואה מעל 10% " xfId="8556"/>
    <cellStyle name="9_דיווחים נוספים_דיווחים נוספים_4.4._דיווחים נוספים_פירוט אגח תשואה מעל 10% _15" xfId="13978"/>
    <cellStyle name="9_דיווחים נוספים_דיווחים נוספים_4.4._פירוט אגח תשואה מעל 10% " xfId="8557"/>
    <cellStyle name="9_דיווחים נוספים_דיווחים נוספים_4.4._פירוט אגח תשואה מעל 10% _1" xfId="8558"/>
    <cellStyle name="9_דיווחים נוספים_דיווחים נוספים_4.4._פירוט אגח תשואה מעל 10% _1_15" xfId="13980"/>
    <cellStyle name="9_דיווחים נוספים_דיווחים נוספים_4.4._פירוט אגח תשואה מעל 10% _15" xfId="13979"/>
    <cellStyle name="9_דיווחים נוספים_דיווחים נוספים_4.4._פירוט אגח תשואה מעל 10% _פירוט אגח תשואה מעל 10% " xfId="8559"/>
    <cellStyle name="9_דיווחים נוספים_דיווחים נוספים_4.4._פירוט אגח תשואה מעל 10% _פירוט אגח תשואה מעל 10% _15" xfId="13981"/>
    <cellStyle name="9_דיווחים נוספים_דיווחים נוספים_דיווחים נוספים" xfId="8560"/>
    <cellStyle name="9_דיווחים נוספים_דיווחים נוספים_דיווחים נוספים_15" xfId="13982"/>
    <cellStyle name="9_דיווחים נוספים_דיווחים נוספים_דיווחים נוספים_פירוט אגח תשואה מעל 10% " xfId="8561"/>
    <cellStyle name="9_דיווחים נוספים_דיווחים נוספים_דיווחים נוספים_פירוט אגח תשואה מעל 10% _15" xfId="13983"/>
    <cellStyle name="9_דיווחים נוספים_דיווחים נוספים_פירוט אגח תשואה מעל 10% " xfId="8562"/>
    <cellStyle name="9_דיווחים נוספים_דיווחים נוספים_פירוט אגח תשואה מעל 10% _1" xfId="8563"/>
    <cellStyle name="9_דיווחים נוספים_דיווחים נוספים_פירוט אגח תשואה מעל 10% _1_15" xfId="13985"/>
    <cellStyle name="9_דיווחים נוספים_דיווחים נוספים_פירוט אגח תשואה מעל 10% _15" xfId="13984"/>
    <cellStyle name="9_דיווחים נוספים_דיווחים נוספים_פירוט אגח תשואה מעל 10% _פירוט אגח תשואה מעל 10% " xfId="8564"/>
    <cellStyle name="9_דיווחים נוספים_דיווחים נוספים_פירוט אגח תשואה מעל 10% _פירוט אגח תשואה מעל 10% _15" xfId="13986"/>
    <cellStyle name="9_דיווחים נוספים_פירוט אגח תשואה מעל 10% " xfId="8565"/>
    <cellStyle name="9_דיווחים נוספים_פירוט אגח תשואה מעל 10% _1" xfId="8566"/>
    <cellStyle name="9_דיווחים נוספים_פירוט אגח תשואה מעל 10% _1_15" xfId="13988"/>
    <cellStyle name="9_דיווחים נוספים_פירוט אגח תשואה מעל 10% _15" xfId="13987"/>
    <cellStyle name="9_דיווחים נוספים_פירוט אגח תשואה מעל 10% _פירוט אגח תשואה מעל 10% " xfId="8567"/>
    <cellStyle name="9_דיווחים נוספים_פירוט אגח תשואה מעל 10% _פירוט אגח תשואה מעל 10% _15" xfId="13989"/>
    <cellStyle name="9_הערות" xfId="8568"/>
    <cellStyle name="9_הערות 2" xfId="8569"/>
    <cellStyle name="9_הערות 2_15" xfId="13991"/>
    <cellStyle name="9_הערות 2_דיווחים נוספים" xfId="8570"/>
    <cellStyle name="9_הערות 2_דיווחים נוספים_1" xfId="8571"/>
    <cellStyle name="9_הערות 2_דיווחים נוספים_1_15" xfId="13993"/>
    <cellStyle name="9_הערות 2_דיווחים נוספים_1_פירוט אגח תשואה מעל 10% " xfId="8572"/>
    <cellStyle name="9_הערות 2_דיווחים נוספים_1_פירוט אגח תשואה מעל 10% _15" xfId="13994"/>
    <cellStyle name="9_הערות 2_דיווחים נוספים_15" xfId="13992"/>
    <cellStyle name="9_הערות 2_דיווחים נוספים_פירוט אגח תשואה מעל 10% " xfId="8573"/>
    <cellStyle name="9_הערות 2_דיווחים נוספים_פירוט אגח תשואה מעל 10% _15" xfId="13995"/>
    <cellStyle name="9_הערות 2_פירוט אגח תשואה מעל 10% " xfId="8574"/>
    <cellStyle name="9_הערות 2_פירוט אגח תשואה מעל 10% _1" xfId="8575"/>
    <cellStyle name="9_הערות 2_פירוט אגח תשואה מעל 10% _1_15" xfId="13997"/>
    <cellStyle name="9_הערות 2_פירוט אגח תשואה מעל 10% _15" xfId="13996"/>
    <cellStyle name="9_הערות 2_פירוט אגח תשואה מעל 10% _פירוט אגח תשואה מעל 10% " xfId="8576"/>
    <cellStyle name="9_הערות 2_פירוט אגח תשואה מעל 10% _פירוט אגח תשואה מעל 10% _15" xfId="13998"/>
    <cellStyle name="9_הערות_15" xfId="13990"/>
    <cellStyle name="9_הערות_4.4." xfId="8577"/>
    <cellStyle name="9_הערות_4.4. 2" xfId="8578"/>
    <cellStyle name="9_הערות_4.4. 2_15" xfId="14000"/>
    <cellStyle name="9_הערות_4.4. 2_דיווחים נוספים" xfId="8579"/>
    <cellStyle name="9_הערות_4.4. 2_דיווחים נוספים_1" xfId="8580"/>
    <cellStyle name="9_הערות_4.4. 2_דיווחים נוספים_1_15" xfId="14002"/>
    <cellStyle name="9_הערות_4.4. 2_דיווחים נוספים_1_פירוט אגח תשואה מעל 10% " xfId="8581"/>
    <cellStyle name="9_הערות_4.4. 2_דיווחים נוספים_1_פירוט אגח תשואה מעל 10% _15" xfId="14003"/>
    <cellStyle name="9_הערות_4.4. 2_דיווחים נוספים_15" xfId="14001"/>
    <cellStyle name="9_הערות_4.4. 2_דיווחים נוספים_פירוט אגח תשואה מעל 10% " xfId="8582"/>
    <cellStyle name="9_הערות_4.4. 2_דיווחים נוספים_פירוט אגח תשואה מעל 10% _15" xfId="14004"/>
    <cellStyle name="9_הערות_4.4. 2_פירוט אגח תשואה מעל 10% " xfId="8583"/>
    <cellStyle name="9_הערות_4.4. 2_פירוט אגח תשואה מעל 10% _1" xfId="8584"/>
    <cellStyle name="9_הערות_4.4. 2_פירוט אגח תשואה מעל 10% _1_15" xfId="14006"/>
    <cellStyle name="9_הערות_4.4. 2_פירוט אגח תשואה מעל 10% _15" xfId="14005"/>
    <cellStyle name="9_הערות_4.4. 2_פירוט אגח תשואה מעל 10% _פירוט אגח תשואה מעל 10% " xfId="8585"/>
    <cellStyle name="9_הערות_4.4. 2_פירוט אגח תשואה מעל 10% _פירוט אגח תשואה מעל 10% _15" xfId="14007"/>
    <cellStyle name="9_הערות_4.4._15" xfId="13999"/>
    <cellStyle name="9_הערות_4.4._דיווחים נוספים" xfId="8586"/>
    <cellStyle name="9_הערות_4.4._דיווחים נוספים_15" xfId="14008"/>
    <cellStyle name="9_הערות_4.4._דיווחים נוספים_פירוט אגח תשואה מעל 10% " xfId="8587"/>
    <cellStyle name="9_הערות_4.4._דיווחים נוספים_פירוט אגח תשואה מעל 10% _15" xfId="14009"/>
    <cellStyle name="9_הערות_4.4._פירוט אגח תשואה מעל 10% " xfId="8588"/>
    <cellStyle name="9_הערות_4.4._פירוט אגח תשואה מעל 10% _1" xfId="8589"/>
    <cellStyle name="9_הערות_4.4._פירוט אגח תשואה מעל 10% _1_15" xfId="14011"/>
    <cellStyle name="9_הערות_4.4._פירוט אגח תשואה מעל 10% _15" xfId="14010"/>
    <cellStyle name="9_הערות_4.4._פירוט אגח תשואה מעל 10% _פירוט אגח תשואה מעל 10% " xfId="8590"/>
    <cellStyle name="9_הערות_4.4._פירוט אגח תשואה מעל 10% _פירוט אגח תשואה מעל 10% _15" xfId="14012"/>
    <cellStyle name="9_הערות_דיווחים נוספים" xfId="8591"/>
    <cellStyle name="9_הערות_דיווחים נוספים_1" xfId="8592"/>
    <cellStyle name="9_הערות_דיווחים נוספים_1_15" xfId="14014"/>
    <cellStyle name="9_הערות_דיווחים נוספים_1_פירוט אגח תשואה מעל 10% " xfId="8593"/>
    <cellStyle name="9_הערות_דיווחים נוספים_1_פירוט אגח תשואה מעל 10% _15" xfId="14015"/>
    <cellStyle name="9_הערות_דיווחים נוספים_15" xfId="14013"/>
    <cellStyle name="9_הערות_דיווחים נוספים_פירוט אגח תשואה מעל 10% " xfId="8594"/>
    <cellStyle name="9_הערות_דיווחים נוספים_פירוט אגח תשואה מעל 10% _15" xfId="14016"/>
    <cellStyle name="9_הערות_פירוט אגח תשואה מעל 10% " xfId="8595"/>
    <cellStyle name="9_הערות_פירוט אגח תשואה מעל 10% _1" xfId="8596"/>
    <cellStyle name="9_הערות_פירוט אגח תשואה מעל 10% _1_15" xfId="14018"/>
    <cellStyle name="9_הערות_פירוט אגח תשואה מעל 10% _15" xfId="14017"/>
    <cellStyle name="9_הערות_פירוט אגח תשואה מעל 10% _פירוט אגח תשואה מעל 10% " xfId="8597"/>
    <cellStyle name="9_הערות_פירוט אגח תשואה מעל 10% _פירוט אגח תשואה מעל 10% _15" xfId="14019"/>
    <cellStyle name="9_יתרת מסגרות אשראי לניצול " xfId="8598"/>
    <cellStyle name="9_יתרת מסגרות אשראי לניצול  2" xfId="8599"/>
    <cellStyle name="9_יתרת מסגרות אשראי לניצול  2_15" xfId="14021"/>
    <cellStyle name="9_יתרת מסגרות אשראי לניצול  2_דיווחים נוספים" xfId="8600"/>
    <cellStyle name="9_יתרת מסגרות אשראי לניצול  2_דיווחים נוספים_1" xfId="8601"/>
    <cellStyle name="9_יתרת מסגרות אשראי לניצול  2_דיווחים נוספים_1_15" xfId="14023"/>
    <cellStyle name="9_יתרת מסגרות אשראי לניצול  2_דיווחים נוספים_1_פירוט אגח תשואה מעל 10% " xfId="8602"/>
    <cellStyle name="9_יתרת מסגרות אשראי לניצול  2_דיווחים נוספים_1_פירוט אגח תשואה מעל 10% _15" xfId="14024"/>
    <cellStyle name="9_יתרת מסגרות אשראי לניצול  2_דיווחים נוספים_15" xfId="14022"/>
    <cellStyle name="9_יתרת מסגרות אשראי לניצול  2_דיווחים נוספים_פירוט אגח תשואה מעל 10% " xfId="8603"/>
    <cellStyle name="9_יתרת מסגרות אשראי לניצול  2_דיווחים נוספים_פירוט אגח תשואה מעל 10% _15" xfId="14025"/>
    <cellStyle name="9_יתרת מסגרות אשראי לניצול  2_פירוט אגח תשואה מעל 10% " xfId="8604"/>
    <cellStyle name="9_יתרת מסגרות אשראי לניצול  2_פירוט אגח תשואה מעל 10% _1" xfId="8605"/>
    <cellStyle name="9_יתרת מסגרות אשראי לניצול  2_פירוט אגח תשואה מעל 10% _1_15" xfId="14027"/>
    <cellStyle name="9_יתרת מסגרות אשראי לניצול  2_פירוט אגח תשואה מעל 10% _15" xfId="14026"/>
    <cellStyle name="9_יתרת מסגרות אשראי לניצול  2_פירוט אגח תשואה מעל 10% _פירוט אגח תשואה מעל 10% " xfId="8606"/>
    <cellStyle name="9_יתרת מסגרות אשראי לניצול  2_פירוט אגח תשואה מעל 10% _פירוט אגח תשואה מעל 10% _15" xfId="14028"/>
    <cellStyle name="9_יתרת מסגרות אשראי לניצול _15" xfId="14020"/>
    <cellStyle name="9_יתרת מסגרות אשראי לניצול _4.4." xfId="8607"/>
    <cellStyle name="9_יתרת מסגרות אשראי לניצול _4.4. 2" xfId="8608"/>
    <cellStyle name="9_יתרת מסגרות אשראי לניצול _4.4. 2_15" xfId="14030"/>
    <cellStyle name="9_יתרת מסגרות אשראי לניצול _4.4. 2_דיווחים נוספים" xfId="8609"/>
    <cellStyle name="9_יתרת מסגרות אשראי לניצול _4.4. 2_דיווחים נוספים_1" xfId="8610"/>
    <cellStyle name="9_יתרת מסגרות אשראי לניצול _4.4. 2_דיווחים נוספים_1_15" xfId="14032"/>
    <cellStyle name="9_יתרת מסגרות אשראי לניצול _4.4. 2_דיווחים נוספים_1_פירוט אגח תשואה מעל 10% " xfId="8611"/>
    <cellStyle name="9_יתרת מסגרות אשראי לניצול _4.4. 2_דיווחים נוספים_1_פירוט אגח תשואה מעל 10% _15" xfId="14033"/>
    <cellStyle name="9_יתרת מסגרות אשראי לניצול _4.4. 2_דיווחים נוספים_15" xfId="14031"/>
    <cellStyle name="9_יתרת מסגרות אשראי לניצול _4.4. 2_דיווחים נוספים_פירוט אגח תשואה מעל 10% " xfId="8612"/>
    <cellStyle name="9_יתרת מסגרות אשראי לניצול _4.4. 2_דיווחים נוספים_פירוט אגח תשואה מעל 10% _15" xfId="14034"/>
    <cellStyle name="9_יתרת מסגרות אשראי לניצול _4.4. 2_פירוט אגח תשואה מעל 10% " xfId="8613"/>
    <cellStyle name="9_יתרת מסגרות אשראי לניצול _4.4. 2_פירוט אגח תשואה מעל 10% _1" xfId="8614"/>
    <cellStyle name="9_יתרת מסגרות אשראי לניצול _4.4. 2_פירוט אגח תשואה מעל 10% _1_15" xfId="14036"/>
    <cellStyle name="9_יתרת מסגרות אשראי לניצול _4.4. 2_פירוט אגח תשואה מעל 10% _15" xfId="14035"/>
    <cellStyle name="9_יתרת מסגרות אשראי לניצול _4.4. 2_פירוט אגח תשואה מעל 10% _פירוט אגח תשואה מעל 10% " xfId="8615"/>
    <cellStyle name="9_יתרת מסגרות אשראי לניצול _4.4. 2_פירוט אגח תשואה מעל 10% _פירוט אגח תשואה מעל 10% _15" xfId="14037"/>
    <cellStyle name="9_יתרת מסגרות אשראי לניצול _4.4._15" xfId="14029"/>
    <cellStyle name="9_יתרת מסגרות אשראי לניצול _4.4._דיווחים נוספים" xfId="8616"/>
    <cellStyle name="9_יתרת מסגרות אשראי לניצול _4.4._דיווחים נוספים_15" xfId="14038"/>
    <cellStyle name="9_יתרת מסגרות אשראי לניצול _4.4._דיווחים נוספים_פירוט אגח תשואה מעל 10% " xfId="8617"/>
    <cellStyle name="9_יתרת מסגרות אשראי לניצול _4.4._דיווחים נוספים_פירוט אגח תשואה מעל 10% _15" xfId="14039"/>
    <cellStyle name="9_יתרת מסגרות אשראי לניצול _4.4._פירוט אגח תשואה מעל 10% " xfId="8618"/>
    <cellStyle name="9_יתרת מסגרות אשראי לניצול _4.4._פירוט אגח תשואה מעל 10% _1" xfId="8619"/>
    <cellStyle name="9_יתרת מסגרות אשראי לניצול _4.4._פירוט אגח תשואה מעל 10% _1_15" xfId="14041"/>
    <cellStyle name="9_יתרת מסגרות אשראי לניצול _4.4._פירוט אגח תשואה מעל 10% _15" xfId="14040"/>
    <cellStyle name="9_יתרת מסגרות אשראי לניצול _4.4._פירוט אגח תשואה מעל 10% _פירוט אגח תשואה מעל 10% " xfId="8620"/>
    <cellStyle name="9_יתרת מסגרות אשראי לניצול _4.4._פירוט אגח תשואה מעל 10% _פירוט אגח תשואה מעל 10% _15" xfId="14042"/>
    <cellStyle name="9_יתרת מסגרות אשראי לניצול _דיווחים נוספים" xfId="8621"/>
    <cellStyle name="9_יתרת מסגרות אשראי לניצול _דיווחים נוספים_1" xfId="8622"/>
    <cellStyle name="9_יתרת מסגרות אשראי לניצול _דיווחים נוספים_1_15" xfId="14044"/>
    <cellStyle name="9_יתרת מסגרות אשראי לניצול _דיווחים נוספים_1_פירוט אגח תשואה מעל 10% " xfId="8623"/>
    <cellStyle name="9_יתרת מסגרות אשראי לניצול _דיווחים נוספים_1_פירוט אגח תשואה מעל 10% _15" xfId="14045"/>
    <cellStyle name="9_יתרת מסגרות אשראי לניצול _דיווחים נוספים_15" xfId="14043"/>
    <cellStyle name="9_יתרת מסגרות אשראי לניצול _דיווחים נוספים_פירוט אגח תשואה מעל 10% " xfId="8624"/>
    <cellStyle name="9_יתרת מסגרות אשראי לניצול _דיווחים נוספים_פירוט אגח תשואה מעל 10% _15" xfId="14046"/>
    <cellStyle name="9_יתרת מסגרות אשראי לניצול _פירוט אגח תשואה מעל 10% " xfId="8625"/>
    <cellStyle name="9_יתרת מסגרות אשראי לניצול _פירוט אגח תשואה מעל 10% _1" xfId="8626"/>
    <cellStyle name="9_יתרת מסגרות אשראי לניצול _פירוט אגח תשואה מעל 10% _1_15" xfId="14048"/>
    <cellStyle name="9_יתרת מסגרות אשראי לניצול _פירוט אגח תשואה מעל 10% _15" xfId="14047"/>
    <cellStyle name="9_יתרת מסגרות אשראי לניצול _פירוט אגח תשואה מעל 10% _פירוט אגח תשואה מעל 10% " xfId="8627"/>
    <cellStyle name="9_יתרת מסגרות אשראי לניצול _פירוט אגח תשואה מעל 10% _פירוט אגח תשואה מעל 10% _15" xfId="14049"/>
    <cellStyle name="9_משקל בתא100" xfId="8628"/>
    <cellStyle name="9_משקל בתא100 2" xfId="8629"/>
    <cellStyle name="9_משקל בתא100 2 2" xfId="8630"/>
    <cellStyle name="9_משקל בתא100 2 2_15" xfId="14052"/>
    <cellStyle name="9_משקל בתא100 2 2_דיווחים נוספים" xfId="8631"/>
    <cellStyle name="9_משקל בתא100 2 2_דיווחים נוספים_1" xfId="8632"/>
    <cellStyle name="9_משקל בתא100 2 2_דיווחים נוספים_1_15" xfId="14054"/>
    <cellStyle name="9_משקל בתא100 2 2_דיווחים נוספים_1_פירוט אגח תשואה מעל 10% " xfId="8633"/>
    <cellStyle name="9_משקל בתא100 2 2_דיווחים נוספים_1_פירוט אגח תשואה מעל 10% _15" xfId="14055"/>
    <cellStyle name="9_משקל בתא100 2 2_דיווחים נוספים_15" xfId="14053"/>
    <cellStyle name="9_משקל בתא100 2 2_דיווחים נוספים_פירוט אגח תשואה מעל 10% " xfId="8634"/>
    <cellStyle name="9_משקל בתא100 2 2_דיווחים נוספים_פירוט אגח תשואה מעל 10% _15" xfId="14056"/>
    <cellStyle name="9_משקל בתא100 2 2_פירוט אגח תשואה מעל 10% " xfId="8635"/>
    <cellStyle name="9_משקל בתא100 2 2_פירוט אגח תשואה מעל 10% _1" xfId="8636"/>
    <cellStyle name="9_משקל בתא100 2 2_פירוט אגח תשואה מעל 10% _1_15" xfId="14058"/>
    <cellStyle name="9_משקל בתא100 2 2_פירוט אגח תשואה מעל 10% _15" xfId="14057"/>
    <cellStyle name="9_משקל בתא100 2 2_פירוט אגח תשואה מעל 10% _פירוט אגח תשואה מעל 10% " xfId="8637"/>
    <cellStyle name="9_משקל בתא100 2 2_פירוט אגח תשואה מעל 10% _פירוט אגח תשואה מעל 10% _15" xfId="14059"/>
    <cellStyle name="9_משקל בתא100 2_15" xfId="14051"/>
    <cellStyle name="9_משקל בתא100 2_4.4." xfId="8638"/>
    <cellStyle name="9_משקל בתא100 2_4.4. 2" xfId="8639"/>
    <cellStyle name="9_משקל בתא100 2_4.4. 2_15" xfId="14061"/>
    <cellStyle name="9_משקל בתא100 2_4.4. 2_דיווחים נוספים" xfId="8640"/>
    <cellStyle name="9_משקל בתא100 2_4.4. 2_דיווחים נוספים_1" xfId="8641"/>
    <cellStyle name="9_משקל בתא100 2_4.4. 2_דיווחים נוספים_1_15" xfId="14063"/>
    <cellStyle name="9_משקל בתא100 2_4.4. 2_דיווחים נוספים_1_פירוט אגח תשואה מעל 10% " xfId="8642"/>
    <cellStyle name="9_משקל בתא100 2_4.4. 2_דיווחים נוספים_1_פירוט אגח תשואה מעל 10% _15" xfId="14064"/>
    <cellStyle name="9_משקל בתא100 2_4.4. 2_דיווחים נוספים_15" xfId="14062"/>
    <cellStyle name="9_משקל בתא100 2_4.4. 2_דיווחים נוספים_פירוט אגח תשואה מעל 10% " xfId="8643"/>
    <cellStyle name="9_משקל בתא100 2_4.4. 2_דיווחים נוספים_פירוט אגח תשואה מעל 10% _15" xfId="14065"/>
    <cellStyle name="9_משקל בתא100 2_4.4. 2_פירוט אגח תשואה מעל 10% " xfId="8644"/>
    <cellStyle name="9_משקל בתא100 2_4.4. 2_פירוט אגח תשואה מעל 10% _1" xfId="8645"/>
    <cellStyle name="9_משקל בתא100 2_4.4. 2_פירוט אגח תשואה מעל 10% _1_15" xfId="14067"/>
    <cellStyle name="9_משקל בתא100 2_4.4. 2_פירוט אגח תשואה מעל 10% _15" xfId="14066"/>
    <cellStyle name="9_משקל בתא100 2_4.4. 2_פירוט אגח תשואה מעל 10% _פירוט אגח תשואה מעל 10% " xfId="8646"/>
    <cellStyle name="9_משקל בתא100 2_4.4. 2_פירוט אגח תשואה מעל 10% _פירוט אגח תשואה מעל 10% _15" xfId="14068"/>
    <cellStyle name="9_משקל בתא100 2_4.4._15" xfId="14060"/>
    <cellStyle name="9_משקל בתא100 2_4.4._דיווחים נוספים" xfId="8647"/>
    <cellStyle name="9_משקל בתא100 2_4.4._דיווחים נוספים_15" xfId="14069"/>
    <cellStyle name="9_משקל בתא100 2_4.4._דיווחים נוספים_פירוט אגח תשואה מעל 10% " xfId="8648"/>
    <cellStyle name="9_משקל בתא100 2_4.4._דיווחים נוספים_פירוט אגח תשואה מעל 10% _15" xfId="14070"/>
    <cellStyle name="9_משקל בתא100 2_4.4._פירוט אגח תשואה מעל 10% " xfId="8649"/>
    <cellStyle name="9_משקל בתא100 2_4.4._פירוט אגח תשואה מעל 10% _1" xfId="8650"/>
    <cellStyle name="9_משקל בתא100 2_4.4._פירוט אגח תשואה מעל 10% _1_15" xfId="14072"/>
    <cellStyle name="9_משקל בתא100 2_4.4._פירוט אגח תשואה מעל 10% _15" xfId="14071"/>
    <cellStyle name="9_משקל בתא100 2_4.4._פירוט אגח תשואה מעל 10% _פירוט אגח תשואה מעל 10% " xfId="8651"/>
    <cellStyle name="9_משקל בתא100 2_4.4._פירוט אגח תשואה מעל 10% _פירוט אגח תשואה מעל 10% _15" xfId="14073"/>
    <cellStyle name="9_משקל בתא100 2_דיווחים נוספים" xfId="8652"/>
    <cellStyle name="9_משקל בתא100 2_דיווחים נוספים 2" xfId="8653"/>
    <cellStyle name="9_משקל בתא100 2_דיווחים נוספים 2_15" xfId="14075"/>
    <cellStyle name="9_משקל בתא100 2_דיווחים נוספים 2_דיווחים נוספים" xfId="8654"/>
    <cellStyle name="9_משקל בתא100 2_דיווחים נוספים 2_דיווחים נוספים_1" xfId="8655"/>
    <cellStyle name="9_משקל בתא100 2_דיווחים נוספים 2_דיווחים נוספים_1_15" xfId="14077"/>
    <cellStyle name="9_משקל בתא100 2_דיווחים נוספים 2_דיווחים נוספים_1_פירוט אגח תשואה מעל 10% " xfId="8656"/>
    <cellStyle name="9_משקל בתא100 2_דיווחים נוספים 2_דיווחים נוספים_1_פירוט אגח תשואה מעל 10% _15" xfId="14078"/>
    <cellStyle name="9_משקל בתא100 2_דיווחים נוספים 2_דיווחים נוספים_15" xfId="14076"/>
    <cellStyle name="9_משקל בתא100 2_דיווחים נוספים 2_דיווחים נוספים_פירוט אגח תשואה מעל 10% " xfId="8657"/>
    <cellStyle name="9_משקל בתא100 2_דיווחים נוספים 2_דיווחים נוספים_פירוט אגח תשואה מעל 10% _15" xfId="14079"/>
    <cellStyle name="9_משקל בתא100 2_דיווחים נוספים 2_פירוט אגח תשואה מעל 10% " xfId="8658"/>
    <cellStyle name="9_משקל בתא100 2_דיווחים נוספים 2_פירוט אגח תשואה מעל 10% _1" xfId="8659"/>
    <cellStyle name="9_משקל בתא100 2_דיווחים נוספים 2_פירוט אגח תשואה מעל 10% _1_15" xfId="14081"/>
    <cellStyle name="9_משקל בתא100 2_דיווחים נוספים 2_פירוט אגח תשואה מעל 10% _15" xfId="14080"/>
    <cellStyle name="9_משקל בתא100 2_דיווחים נוספים 2_פירוט אגח תשואה מעל 10% _פירוט אגח תשואה מעל 10% " xfId="8660"/>
    <cellStyle name="9_משקל בתא100 2_דיווחים נוספים 2_פירוט אגח תשואה מעל 10% _פירוט אגח תשואה מעל 10% _15" xfId="14082"/>
    <cellStyle name="9_משקל בתא100 2_דיווחים נוספים_1" xfId="8661"/>
    <cellStyle name="9_משקל בתא100 2_דיווחים נוספים_1 2" xfId="8662"/>
    <cellStyle name="9_משקל בתא100 2_דיווחים נוספים_1 2_15" xfId="14084"/>
    <cellStyle name="9_משקל בתא100 2_דיווחים נוספים_1 2_דיווחים נוספים" xfId="8663"/>
    <cellStyle name="9_משקל בתא100 2_דיווחים נוספים_1 2_דיווחים נוספים_1" xfId="8664"/>
    <cellStyle name="9_משקל בתא100 2_דיווחים נוספים_1 2_דיווחים נוספים_1_15" xfId="14086"/>
    <cellStyle name="9_משקל בתא100 2_דיווחים נוספים_1 2_דיווחים נוספים_1_פירוט אגח תשואה מעל 10% " xfId="8665"/>
    <cellStyle name="9_משקל בתא100 2_דיווחים נוספים_1 2_דיווחים נוספים_1_פירוט אגח תשואה מעל 10% _15" xfId="14087"/>
    <cellStyle name="9_משקל בתא100 2_דיווחים נוספים_1 2_דיווחים נוספים_15" xfId="14085"/>
    <cellStyle name="9_משקל בתא100 2_דיווחים נוספים_1 2_דיווחים נוספים_פירוט אגח תשואה מעל 10% " xfId="8666"/>
    <cellStyle name="9_משקל בתא100 2_דיווחים נוספים_1 2_דיווחים נוספים_פירוט אגח תשואה מעל 10% _15" xfId="14088"/>
    <cellStyle name="9_משקל בתא100 2_דיווחים נוספים_1 2_פירוט אגח תשואה מעל 10% " xfId="8667"/>
    <cellStyle name="9_משקל בתא100 2_דיווחים נוספים_1 2_פירוט אגח תשואה מעל 10% _1" xfId="8668"/>
    <cellStyle name="9_משקל בתא100 2_דיווחים נוספים_1 2_פירוט אגח תשואה מעל 10% _1_15" xfId="14090"/>
    <cellStyle name="9_משקל בתא100 2_דיווחים נוספים_1 2_פירוט אגח תשואה מעל 10% _15" xfId="14089"/>
    <cellStyle name="9_משקל בתא100 2_דיווחים נוספים_1 2_פירוט אגח תשואה מעל 10% _פירוט אגח תשואה מעל 10% " xfId="8669"/>
    <cellStyle name="9_משקל בתא100 2_דיווחים נוספים_1 2_פירוט אגח תשואה מעל 10% _פירוט אגח תשואה מעל 10% _15" xfId="14091"/>
    <cellStyle name="9_משקל בתא100 2_דיווחים נוספים_1_15" xfId="14083"/>
    <cellStyle name="9_משקל בתא100 2_דיווחים נוספים_1_4.4." xfId="8670"/>
    <cellStyle name="9_משקל בתא100 2_דיווחים נוספים_1_4.4. 2" xfId="8671"/>
    <cellStyle name="9_משקל בתא100 2_דיווחים נוספים_1_4.4. 2_15" xfId="14093"/>
    <cellStyle name="9_משקל בתא100 2_דיווחים נוספים_1_4.4. 2_דיווחים נוספים" xfId="8672"/>
    <cellStyle name="9_משקל בתא100 2_דיווחים נוספים_1_4.4. 2_דיווחים נוספים_1" xfId="8673"/>
    <cellStyle name="9_משקל בתא100 2_דיווחים נוספים_1_4.4. 2_דיווחים נוספים_1_15" xfId="14095"/>
    <cellStyle name="9_משקל בתא100 2_דיווחים נוספים_1_4.4. 2_דיווחים נוספים_1_פירוט אגח תשואה מעל 10% " xfId="8674"/>
    <cellStyle name="9_משקל בתא100 2_דיווחים נוספים_1_4.4. 2_דיווחים נוספים_1_פירוט אגח תשואה מעל 10% _15" xfId="14096"/>
    <cellStyle name="9_משקל בתא100 2_דיווחים נוספים_1_4.4. 2_דיווחים נוספים_15" xfId="14094"/>
    <cellStyle name="9_משקל בתא100 2_דיווחים נוספים_1_4.4. 2_דיווחים נוספים_פירוט אגח תשואה מעל 10% " xfId="8675"/>
    <cellStyle name="9_משקל בתא100 2_דיווחים נוספים_1_4.4. 2_דיווחים נוספים_פירוט אגח תשואה מעל 10% _15" xfId="14097"/>
    <cellStyle name="9_משקל בתא100 2_דיווחים נוספים_1_4.4. 2_פירוט אגח תשואה מעל 10% " xfId="8676"/>
    <cellStyle name="9_משקל בתא100 2_דיווחים נוספים_1_4.4. 2_פירוט אגח תשואה מעל 10% _1" xfId="8677"/>
    <cellStyle name="9_משקל בתא100 2_דיווחים נוספים_1_4.4. 2_פירוט אגח תשואה מעל 10% _1_15" xfId="14099"/>
    <cellStyle name="9_משקל בתא100 2_דיווחים נוספים_1_4.4. 2_פירוט אגח תשואה מעל 10% _15" xfId="14098"/>
    <cellStyle name="9_משקל בתא100 2_דיווחים נוספים_1_4.4. 2_פירוט אגח תשואה מעל 10% _פירוט אגח תשואה מעל 10% " xfId="8678"/>
    <cellStyle name="9_משקל בתא100 2_דיווחים נוספים_1_4.4. 2_פירוט אגח תשואה מעל 10% _פירוט אגח תשואה מעל 10% _15" xfId="14100"/>
    <cellStyle name="9_משקל בתא100 2_דיווחים נוספים_1_4.4._15" xfId="14092"/>
    <cellStyle name="9_משקל בתא100 2_דיווחים נוספים_1_4.4._דיווחים נוספים" xfId="8679"/>
    <cellStyle name="9_משקל בתא100 2_דיווחים נוספים_1_4.4._דיווחים נוספים_15" xfId="14101"/>
    <cellStyle name="9_משקל בתא100 2_דיווחים נוספים_1_4.4._דיווחים נוספים_פירוט אגח תשואה מעל 10% " xfId="8680"/>
    <cellStyle name="9_משקל בתא100 2_דיווחים נוספים_1_4.4._דיווחים נוספים_פירוט אגח תשואה מעל 10% _15" xfId="14102"/>
    <cellStyle name="9_משקל בתא100 2_דיווחים נוספים_1_4.4._פירוט אגח תשואה מעל 10% " xfId="8681"/>
    <cellStyle name="9_משקל בתא100 2_דיווחים נוספים_1_4.4._פירוט אגח תשואה מעל 10% _1" xfId="8682"/>
    <cellStyle name="9_משקל בתא100 2_דיווחים נוספים_1_4.4._פירוט אגח תשואה מעל 10% _1_15" xfId="14104"/>
    <cellStyle name="9_משקל בתא100 2_דיווחים נוספים_1_4.4._פירוט אגח תשואה מעל 10% _15" xfId="14103"/>
    <cellStyle name="9_משקל בתא100 2_דיווחים נוספים_1_4.4._פירוט אגח תשואה מעל 10% _פירוט אגח תשואה מעל 10% " xfId="8683"/>
    <cellStyle name="9_משקל בתא100 2_דיווחים נוספים_1_4.4._פירוט אגח תשואה מעל 10% _פירוט אגח תשואה מעל 10% _15" xfId="14105"/>
    <cellStyle name="9_משקל בתא100 2_דיווחים נוספים_1_דיווחים נוספים" xfId="8684"/>
    <cellStyle name="9_משקל בתא100 2_דיווחים נוספים_1_דיווחים נוספים_15" xfId="14106"/>
    <cellStyle name="9_משקל בתא100 2_דיווחים נוספים_1_דיווחים נוספים_פירוט אגח תשואה מעל 10% " xfId="8685"/>
    <cellStyle name="9_משקל בתא100 2_דיווחים נוספים_1_דיווחים נוספים_פירוט אגח תשואה מעל 10% _15" xfId="14107"/>
    <cellStyle name="9_משקל בתא100 2_דיווחים נוספים_1_פירוט אגח תשואה מעל 10% " xfId="8686"/>
    <cellStyle name="9_משקל בתא100 2_דיווחים נוספים_1_פירוט אגח תשואה מעל 10% _1" xfId="8687"/>
    <cellStyle name="9_משקל בתא100 2_דיווחים נוספים_1_פירוט אגח תשואה מעל 10% _1_15" xfId="14109"/>
    <cellStyle name="9_משקל בתא100 2_דיווחים נוספים_1_פירוט אגח תשואה מעל 10% _15" xfId="14108"/>
    <cellStyle name="9_משקל בתא100 2_דיווחים נוספים_1_פירוט אגח תשואה מעל 10% _פירוט אגח תשואה מעל 10% " xfId="8688"/>
    <cellStyle name="9_משקל בתא100 2_דיווחים נוספים_1_פירוט אגח תשואה מעל 10% _פירוט אגח תשואה מעל 10% _15" xfId="14110"/>
    <cellStyle name="9_משקל בתא100 2_דיווחים נוספים_15" xfId="14074"/>
    <cellStyle name="9_משקל בתא100 2_דיווחים נוספים_2" xfId="8689"/>
    <cellStyle name="9_משקל בתא100 2_דיווחים נוספים_2_15" xfId="14111"/>
    <cellStyle name="9_משקל בתא100 2_דיווחים נוספים_2_פירוט אגח תשואה מעל 10% " xfId="8690"/>
    <cellStyle name="9_משקל בתא100 2_דיווחים נוספים_2_פירוט אגח תשואה מעל 10% _15" xfId="14112"/>
    <cellStyle name="9_משקל בתא100 2_דיווחים נוספים_4.4." xfId="8691"/>
    <cellStyle name="9_משקל בתא100 2_דיווחים נוספים_4.4. 2" xfId="8692"/>
    <cellStyle name="9_משקל בתא100 2_דיווחים נוספים_4.4. 2_15" xfId="14114"/>
    <cellStyle name="9_משקל בתא100 2_דיווחים נוספים_4.4. 2_דיווחים נוספים" xfId="8693"/>
    <cellStyle name="9_משקל בתא100 2_דיווחים נוספים_4.4. 2_דיווחים נוספים_1" xfId="8694"/>
    <cellStyle name="9_משקל בתא100 2_דיווחים נוספים_4.4. 2_דיווחים נוספים_1_15" xfId="14116"/>
    <cellStyle name="9_משקל בתא100 2_דיווחים נוספים_4.4. 2_דיווחים נוספים_1_פירוט אגח תשואה מעל 10% " xfId="8695"/>
    <cellStyle name="9_משקל בתא100 2_דיווחים נוספים_4.4. 2_דיווחים נוספים_1_פירוט אגח תשואה מעל 10% _15" xfId="14117"/>
    <cellStyle name="9_משקל בתא100 2_דיווחים נוספים_4.4. 2_דיווחים נוספים_15" xfId="14115"/>
    <cellStyle name="9_משקל בתא100 2_דיווחים נוספים_4.4. 2_דיווחים נוספים_פירוט אגח תשואה מעל 10% " xfId="8696"/>
    <cellStyle name="9_משקל בתא100 2_דיווחים נוספים_4.4. 2_דיווחים נוספים_פירוט אגח תשואה מעל 10% _15" xfId="14118"/>
    <cellStyle name="9_משקל בתא100 2_דיווחים נוספים_4.4. 2_פירוט אגח תשואה מעל 10% " xfId="8697"/>
    <cellStyle name="9_משקל בתא100 2_דיווחים נוספים_4.4. 2_פירוט אגח תשואה מעל 10% _1" xfId="8698"/>
    <cellStyle name="9_משקל בתא100 2_דיווחים נוספים_4.4. 2_פירוט אגח תשואה מעל 10% _1_15" xfId="14120"/>
    <cellStyle name="9_משקל בתא100 2_דיווחים נוספים_4.4. 2_פירוט אגח תשואה מעל 10% _15" xfId="14119"/>
    <cellStyle name="9_משקל בתא100 2_דיווחים נוספים_4.4. 2_פירוט אגח תשואה מעל 10% _פירוט אגח תשואה מעל 10% " xfId="8699"/>
    <cellStyle name="9_משקל בתא100 2_דיווחים נוספים_4.4. 2_פירוט אגח תשואה מעל 10% _פירוט אגח תשואה מעל 10% _15" xfId="14121"/>
    <cellStyle name="9_משקל בתא100 2_דיווחים נוספים_4.4._15" xfId="14113"/>
    <cellStyle name="9_משקל בתא100 2_דיווחים נוספים_4.4._דיווחים נוספים" xfId="8700"/>
    <cellStyle name="9_משקל בתא100 2_דיווחים נוספים_4.4._דיווחים נוספים_15" xfId="14122"/>
    <cellStyle name="9_משקל בתא100 2_דיווחים נוספים_4.4._דיווחים נוספים_פירוט אגח תשואה מעל 10% " xfId="8701"/>
    <cellStyle name="9_משקל בתא100 2_דיווחים נוספים_4.4._דיווחים נוספים_פירוט אגח תשואה מעל 10% _15" xfId="14123"/>
    <cellStyle name="9_משקל בתא100 2_דיווחים נוספים_4.4._פירוט אגח תשואה מעל 10% " xfId="8702"/>
    <cellStyle name="9_משקל בתא100 2_דיווחים נוספים_4.4._פירוט אגח תשואה מעל 10% _1" xfId="8703"/>
    <cellStyle name="9_משקל בתא100 2_דיווחים נוספים_4.4._פירוט אגח תשואה מעל 10% _1_15" xfId="14125"/>
    <cellStyle name="9_משקל בתא100 2_דיווחים נוספים_4.4._פירוט אגח תשואה מעל 10% _15" xfId="14124"/>
    <cellStyle name="9_משקל בתא100 2_דיווחים נוספים_4.4._פירוט אגח תשואה מעל 10% _פירוט אגח תשואה מעל 10% " xfId="8704"/>
    <cellStyle name="9_משקל בתא100 2_דיווחים נוספים_4.4._פירוט אגח תשואה מעל 10% _פירוט אגח תשואה מעל 10% _15" xfId="14126"/>
    <cellStyle name="9_משקל בתא100 2_דיווחים נוספים_דיווחים נוספים" xfId="8705"/>
    <cellStyle name="9_משקל בתא100 2_דיווחים נוספים_דיווחים נוספים 2" xfId="8706"/>
    <cellStyle name="9_משקל בתא100 2_דיווחים נוספים_דיווחים נוספים 2_15" xfId="14128"/>
    <cellStyle name="9_משקל בתא100 2_דיווחים נוספים_דיווחים נוספים 2_דיווחים נוספים" xfId="8707"/>
    <cellStyle name="9_משקל בתא100 2_דיווחים נוספים_דיווחים נוספים 2_דיווחים נוספים_1" xfId="8708"/>
    <cellStyle name="9_משקל בתא100 2_דיווחים נוספים_דיווחים נוספים 2_דיווחים נוספים_1_15" xfId="14130"/>
    <cellStyle name="9_משקל בתא100 2_דיווחים נוספים_דיווחים נוספים 2_דיווחים נוספים_1_פירוט אגח תשואה מעל 10% " xfId="8709"/>
    <cellStyle name="9_משקל בתא100 2_דיווחים נוספים_דיווחים נוספים 2_דיווחים נוספים_1_פירוט אגח תשואה מעל 10% _15" xfId="14131"/>
    <cellStyle name="9_משקל בתא100 2_דיווחים נוספים_דיווחים נוספים 2_דיווחים נוספים_15" xfId="14129"/>
    <cellStyle name="9_משקל בתא100 2_דיווחים נוספים_דיווחים נוספים 2_דיווחים נוספים_פירוט אגח תשואה מעל 10% " xfId="8710"/>
    <cellStyle name="9_משקל בתא100 2_דיווחים נוספים_דיווחים נוספים 2_דיווחים נוספים_פירוט אגח תשואה מעל 10% _15" xfId="14132"/>
    <cellStyle name="9_משקל בתא100 2_דיווחים נוספים_דיווחים נוספים 2_פירוט אגח תשואה מעל 10% " xfId="8711"/>
    <cellStyle name="9_משקל בתא100 2_דיווחים נוספים_דיווחים נוספים 2_פירוט אגח תשואה מעל 10% _1" xfId="8712"/>
    <cellStyle name="9_משקל בתא100 2_דיווחים נוספים_דיווחים נוספים 2_פירוט אגח תשואה מעל 10% _1_15" xfId="14134"/>
    <cellStyle name="9_משקל בתא100 2_דיווחים נוספים_דיווחים נוספים 2_פירוט אגח תשואה מעל 10% _15" xfId="14133"/>
    <cellStyle name="9_משקל בתא100 2_דיווחים נוספים_דיווחים נוספים 2_פירוט אגח תשואה מעל 10% _פירוט אגח תשואה מעל 10% " xfId="8713"/>
    <cellStyle name="9_משקל בתא100 2_דיווחים נוספים_דיווחים נוספים 2_פירוט אגח תשואה מעל 10% _פירוט אגח תשואה מעל 10% _15" xfId="14135"/>
    <cellStyle name="9_משקל בתא100 2_דיווחים נוספים_דיווחים נוספים_1" xfId="8714"/>
    <cellStyle name="9_משקל בתא100 2_דיווחים נוספים_דיווחים נוספים_1_15" xfId="14136"/>
    <cellStyle name="9_משקל בתא100 2_דיווחים נוספים_דיווחים נוספים_1_פירוט אגח תשואה מעל 10% " xfId="8715"/>
    <cellStyle name="9_משקל בתא100 2_דיווחים נוספים_דיווחים נוספים_1_פירוט אגח תשואה מעל 10% _15" xfId="14137"/>
    <cellStyle name="9_משקל בתא100 2_דיווחים נוספים_דיווחים נוספים_15" xfId="14127"/>
    <cellStyle name="9_משקל בתא100 2_דיווחים נוספים_דיווחים נוספים_4.4." xfId="8716"/>
    <cellStyle name="9_משקל בתא100 2_דיווחים נוספים_דיווחים נוספים_4.4. 2" xfId="8717"/>
    <cellStyle name="9_משקל בתא100 2_דיווחים נוספים_דיווחים נוספים_4.4. 2_15" xfId="14139"/>
    <cellStyle name="9_משקל בתא100 2_דיווחים נוספים_דיווחים נוספים_4.4. 2_דיווחים נוספים" xfId="8718"/>
    <cellStyle name="9_משקל בתא100 2_דיווחים נוספים_דיווחים נוספים_4.4. 2_דיווחים נוספים_1" xfId="8719"/>
    <cellStyle name="9_משקל בתא100 2_דיווחים נוספים_דיווחים נוספים_4.4. 2_דיווחים נוספים_1_15" xfId="14141"/>
    <cellStyle name="9_משקל בתא100 2_דיווחים נוספים_דיווחים נוספים_4.4. 2_דיווחים נוספים_1_פירוט אגח תשואה מעל 10% " xfId="8720"/>
    <cellStyle name="9_משקל בתא100 2_דיווחים נוספים_דיווחים נוספים_4.4. 2_דיווחים נוספים_1_פירוט אגח תשואה מעל 10% _15" xfId="14142"/>
    <cellStyle name="9_משקל בתא100 2_דיווחים נוספים_דיווחים נוספים_4.4. 2_דיווחים נוספים_15" xfId="14140"/>
    <cellStyle name="9_משקל בתא100 2_דיווחים נוספים_דיווחים נוספים_4.4. 2_דיווחים נוספים_פירוט אגח תשואה מעל 10% " xfId="8721"/>
    <cellStyle name="9_משקל בתא100 2_דיווחים נוספים_דיווחים נוספים_4.4. 2_דיווחים נוספים_פירוט אגח תשואה מעל 10% _15" xfId="14143"/>
    <cellStyle name="9_משקל בתא100 2_דיווחים נוספים_דיווחים נוספים_4.4. 2_פירוט אגח תשואה מעל 10% " xfId="8722"/>
    <cellStyle name="9_משקל בתא100 2_דיווחים נוספים_דיווחים נוספים_4.4. 2_פירוט אגח תשואה מעל 10% _1" xfId="8723"/>
    <cellStyle name="9_משקל בתא100 2_דיווחים נוספים_דיווחים נוספים_4.4. 2_פירוט אגח תשואה מעל 10% _1_15" xfId="14145"/>
    <cellStyle name="9_משקל בתא100 2_דיווחים נוספים_דיווחים נוספים_4.4. 2_פירוט אגח תשואה מעל 10% _15" xfId="14144"/>
    <cellStyle name="9_משקל בתא100 2_דיווחים נוספים_דיווחים נוספים_4.4. 2_פירוט אגח תשואה מעל 10% _פירוט אגח תשואה מעל 10% " xfId="8724"/>
    <cellStyle name="9_משקל בתא100 2_דיווחים נוספים_דיווחים נוספים_4.4. 2_פירוט אגח תשואה מעל 10% _פירוט אגח תשואה מעל 10% _15" xfId="14146"/>
    <cellStyle name="9_משקל בתא100 2_דיווחים נוספים_דיווחים נוספים_4.4._15" xfId="14138"/>
    <cellStyle name="9_משקל בתא100 2_דיווחים נוספים_דיווחים נוספים_4.4._דיווחים נוספים" xfId="8725"/>
    <cellStyle name="9_משקל בתא100 2_דיווחים נוספים_דיווחים נוספים_4.4._דיווחים נוספים_15" xfId="14147"/>
    <cellStyle name="9_משקל בתא100 2_דיווחים נוספים_דיווחים נוספים_4.4._דיווחים נוספים_פירוט אגח תשואה מעל 10% " xfId="8726"/>
    <cellStyle name="9_משקל בתא100 2_דיווחים נוספים_דיווחים נוספים_4.4._דיווחים נוספים_פירוט אגח תשואה מעל 10% _15" xfId="14148"/>
    <cellStyle name="9_משקל בתא100 2_דיווחים נוספים_דיווחים נוספים_4.4._פירוט אגח תשואה מעל 10% " xfId="8727"/>
    <cellStyle name="9_משקל בתא100 2_דיווחים נוספים_דיווחים נוספים_4.4._פירוט אגח תשואה מעל 10% _1" xfId="8728"/>
    <cellStyle name="9_משקל בתא100 2_דיווחים נוספים_דיווחים נוספים_4.4._פירוט אגח תשואה מעל 10% _1_15" xfId="14150"/>
    <cellStyle name="9_משקל בתא100 2_דיווחים נוספים_דיווחים נוספים_4.4._פירוט אגח תשואה מעל 10% _15" xfId="14149"/>
    <cellStyle name="9_משקל בתא100 2_דיווחים נוספים_דיווחים נוספים_4.4._פירוט אגח תשואה מעל 10% _פירוט אגח תשואה מעל 10% " xfId="8729"/>
    <cellStyle name="9_משקל בתא100 2_דיווחים נוספים_דיווחים נוספים_4.4._פירוט אגח תשואה מעל 10% _פירוט אגח תשואה מעל 10% _15" xfId="14151"/>
    <cellStyle name="9_משקל בתא100 2_דיווחים נוספים_דיווחים נוספים_דיווחים נוספים" xfId="8730"/>
    <cellStyle name="9_משקל בתא100 2_דיווחים נוספים_דיווחים נוספים_דיווחים נוספים_15" xfId="14152"/>
    <cellStyle name="9_משקל בתא100 2_דיווחים נוספים_דיווחים נוספים_דיווחים נוספים_פירוט אגח תשואה מעל 10% " xfId="8731"/>
    <cellStyle name="9_משקל בתא100 2_דיווחים נוספים_דיווחים נוספים_דיווחים נוספים_פירוט אגח תשואה מעל 10% _15" xfId="14153"/>
    <cellStyle name="9_משקל בתא100 2_דיווחים נוספים_דיווחים נוספים_פירוט אגח תשואה מעל 10% " xfId="8732"/>
    <cellStyle name="9_משקל בתא100 2_דיווחים נוספים_דיווחים נוספים_פירוט אגח תשואה מעל 10% _1" xfId="8733"/>
    <cellStyle name="9_משקל בתא100 2_דיווחים נוספים_דיווחים נוספים_פירוט אגח תשואה מעל 10% _1_15" xfId="14155"/>
    <cellStyle name="9_משקל בתא100 2_דיווחים נוספים_דיווחים נוספים_פירוט אגח תשואה מעל 10% _15" xfId="14154"/>
    <cellStyle name="9_משקל בתא100 2_דיווחים נוספים_דיווחים נוספים_פירוט אגח תשואה מעל 10% _פירוט אגח תשואה מעל 10% " xfId="8734"/>
    <cellStyle name="9_משקל בתא100 2_דיווחים נוספים_דיווחים נוספים_פירוט אגח תשואה מעל 10% _פירוט אגח תשואה מעל 10% _15" xfId="14156"/>
    <cellStyle name="9_משקל בתא100 2_דיווחים נוספים_פירוט אגח תשואה מעל 10% " xfId="8735"/>
    <cellStyle name="9_משקל בתא100 2_דיווחים נוספים_פירוט אגח תשואה מעל 10% _1" xfId="8736"/>
    <cellStyle name="9_משקל בתא100 2_דיווחים נוספים_פירוט אגח תשואה מעל 10% _1_15" xfId="14158"/>
    <cellStyle name="9_משקל בתא100 2_דיווחים נוספים_פירוט אגח תשואה מעל 10% _15" xfId="14157"/>
    <cellStyle name="9_משקל בתא100 2_דיווחים נוספים_פירוט אגח תשואה מעל 10% _פירוט אגח תשואה מעל 10% " xfId="8737"/>
    <cellStyle name="9_משקל בתא100 2_דיווחים נוספים_פירוט אגח תשואה מעל 10% _פירוט אגח תשואה מעל 10% _15" xfId="14159"/>
    <cellStyle name="9_משקל בתא100 2_עסקאות שאושרו וטרם בוצעו  " xfId="8738"/>
    <cellStyle name="9_משקל בתא100 2_עסקאות שאושרו וטרם בוצעו   2" xfId="8739"/>
    <cellStyle name="9_משקל בתא100 2_עסקאות שאושרו וטרם בוצעו   2_15" xfId="14161"/>
    <cellStyle name="9_משקל בתא100 2_עסקאות שאושרו וטרם בוצעו   2_דיווחים נוספים" xfId="8740"/>
    <cellStyle name="9_משקל בתא100 2_עסקאות שאושרו וטרם בוצעו   2_דיווחים נוספים_1" xfId="8741"/>
    <cellStyle name="9_משקל בתא100 2_עסקאות שאושרו וטרם בוצעו   2_דיווחים נוספים_1_15" xfId="14163"/>
    <cellStyle name="9_משקל בתא100 2_עסקאות שאושרו וטרם בוצעו   2_דיווחים נוספים_1_פירוט אגח תשואה מעל 10% " xfId="8742"/>
    <cellStyle name="9_משקל בתא100 2_עסקאות שאושרו וטרם בוצעו   2_דיווחים נוספים_1_פירוט אגח תשואה מעל 10% _15" xfId="14164"/>
    <cellStyle name="9_משקל בתא100 2_עסקאות שאושרו וטרם בוצעו   2_דיווחים נוספים_15" xfId="14162"/>
    <cellStyle name="9_משקל בתא100 2_עסקאות שאושרו וטרם בוצעו   2_דיווחים נוספים_פירוט אגח תשואה מעל 10% " xfId="8743"/>
    <cellStyle name="9_משקל בתא100 2_עסקאות שאושרו וטרם בוצעו   2_דיווחים נוספים_פירוט אגח תשואה מעל 10% _15" xfId="14165"/>
    <cellStyle name="9_משקל בתא100 2_עסקאות שאושרו וטרם בוצעו   2_פירוט אגח תשואה מעל 10% " xfId="8744"/>
    <cellStyle name="9_משקל בתא100 2_עסקאות שאושרו וטרם בוצעו   2_פירוט אגח תשואה מעל 10% _1" xfId="8745"/>
    <cellStyle name="9_משקל בתא100 2_עסקאות שאושרו וטרם בוצעו   2_פירוט אגח תשואה מעל 10% _1_15" xfId="14167"/>
    <cellStyle name="9_משקל בתא100 2_עסקאות שאושרו וטרם בוצעו   2_פירוט אגח תשואה מעל 10% _15" xfId="14166"/>
    <cellStyle name="9_משקל בתא100 2_עסקאות שאושרו וטרם בוצעו   2_פירוט אגח תשואה מעל 10% _פירוט אגח תשואה מעל 10% " xfId="8746"/>
    <cellStyle name="9_משקל בתא100 2_עסקאות שאושרו וטרם בוצעו   2_פירוט אגח תשואה מעל 10% _פירוט אגח תשואה מעל 10% _15" xfId="14168"/>
    <cellStyle name="9_משקל בתא100 2_עסקאות שאושרו וטרם בוצעו  _15" xfId="14160"/>
    <cellStyle name="9_משקל בתא100 2_עסקאות שאושרו וטרם בוצעו  _דיווחים נוספים" xfId="8747"/>
    <cellStyle name="9_משקל בתא100 2_עסקאות שאושרו וטרם בוצעו  _דיווחים נוספים_15" xfId="14169"/>
    <cellStyle name="9_משקל בתא100 2_עסקאות שאושרו וטרם בוצעו  _דיווחים נוספים_פירוט אגח תשואה מעל 10% " xfId="8748"/>
    <cellStyle name="9_משקל בתא100 2_עסקאות שאושרו וטרם בוצעו  _דיווחים נוספים_פירוט אגח תשואה מעל 10% _15" xfId="14170"/>
    <cellStyle name="9_משקל בתא100 2_עסקאות שאושרו וטרם בוצעו  _פירוט אגח תשואה מעל 10% " xfId="8749"/>
    <cellStyle name="9_משקל בתא100 2_עסקאות שאושרו וטרם בוצעו  _פירוט אגח תשואה מעל 10% _1" xfId="8750"/>
    <cellStyle name="9_משקל בתא100 2_עסקאות שאושרו וטרם בוצעו  _פירוט אגח תשואה מעל 10% _1_15" xfId="14172"/>
    <cellStyle name="9_משקל בתא100 2_עסקאות שאושרו וטרם בוצעו  _פירוט אגח תשואה מעל 10% _15" xfId="14171"/>
    <cellStyle name="9_משקל בתא100 2_עסקאות שאושרו וטרם בוצעו  _פירוט אגח תשואה מעל 10% _פירוט אגח תשואה מעל 10% " xfId="8751"/>
    <cellStyle name="9_משקל בתא100 2_עסקאות שאושרו וטרם בוצעו  _פירוט אגח תשואה מעל 10% _פירוט אגח תשואה מעל 10% _15" xfId="14173"/>
    <cellStyle name="9_משקל בתא100 2_פירוט אגח תשואה מעל 10% " xfId="8752"/>
    <cellStyle name="9_משקל בתא100 2_פירוט אגח תשואה מעל 10%  2" xfId="8753"/>
    <cellStyle name="9_משקל בתא100 2_פירוט אגח תשואה מעל 10%  2_15" xfId="14175"/>
    <cellStyle name="9_משקל בתא100 2_פירוט אגח תשואה מעל 10%  2_דיווחים נוספים" xfId="8754"/>
    <cellStyle name="9_משקל בתא100 2_פירוט אגח תשואה מעל 10%  2_דיווחים נוספים_1" xfId="8755"/>
    <cellStyle name="9_משקל בתא100 2_פירוט אגח תשואה מעל 10%  2_דיווחים נוספים_1_15" xfId="14177"/>
    <cellStyle name="9_משקל בתא100 2_פירוט אגח תשואה מעל 10%  2_דיווחים נוספים_1_פירוט אגח תשואה מעל 10% " xfId="8756"/>
    <cellStyle name="9_משקל בתא100 2_פירוט אגח תשואה מעל 10%  2_דיווחים נוספים_1_פירוט אגח תשואה מעל 10% _15" xfId="14178"/>
    <cellStyle name="9_משקל בתא100 2_פירוט אגח תשואה מעל 10%  2_דיווחים נוספים_15" xfId="14176"/>
    <cellStyle name="9_משקל בתא100 2_פירוט אגח תשואה מעל 10%  2_דיווחים נוספים_פירוט אגח תשואה מעל 10% " xfId="8757"/>
    <cellStyle name="9_משקל בתא100 2_פירוט אגח תשואה מעל 10%  2_דיווחים נוספים_פירוט אגח תשואה מעל 10% _15" xfId="14179"/>
    <cellStyle name="9_משקל בתא100 2_פירוט אגח תשואה מעל 10%  2_פירוט אגח תשואה מעל 10% " xfId="8758"/>
    <cellStyle name="9_משקל בתא100 2_פירוט אגח תשואה מעל 10%  2_פירוט אגח תשואה מעל 10% _1" xfId="8759"/>
    <cellStyle name="9_משקל בתא100 2_פירוט אגח תשואה מעל 10%  2_פירוט אגח תשואה מעל 10% _1_15" xfId="14181"/>
    <cellStyle name="9_משקל בתא100 2_פירוט אגח תשואה מעל 10%  2_פירוט אגח תשואה מעל 10% _15" xfId="14180"/>
    <cellStyle name="9_משקל בתא100 2_פירוט אגח תשואה מעל 10%  2_פירוט אגח תשואה מעל 10% _פירוט אגח תשואה מעל 10% " xfId="8760"/>
    <cellStyle name="9_משקל בתא100 2_פירוט אגח תשואה מעל 10%  2_פירוט אגח תשואה מעל 10% _פירוט אגח תשואה מעל 10% _15" xfId="14182"/>
    <cellStyle name="9_משקל בתא100 2_פירוט אגח תשואה מעל 10% _1" xfId="8761"/>
    <cellStyle name="9_משקל בתא100 2_פירוט אגח תשואה מעל 10% _1_15" xfId="14183"/>
    <cellStyle name="9_משקל בתא100 2_פירוט אגח תשואה מעל 10% _1_פירוט אגח תשואה מעל 10% " xfId="8762"/>
    <cellStyle name="9_משקל בתא100 2_פירוט אגח תשואה מעל 10% _1_פירוט אגח תשואה מעל 10% _15" xfId="14184"/>
    <cellStyle name="9_משקל בתא100 2_פירוט אגח תשואה מעל 10% _15" xfId="14174"/>
    <cellStyle name="9_משקל בתא100 2_פירוט אגח תשואה מעל 10% _2" xfId="8763"/>
    <cellStyle name="9_משקל בתא100 2_פירוט אגח תשואה מעל 10% _2_15" xfId="14185"/>
    <cellStyle name="9_משקל בתא100 2_פירוט אגח תשואה מעל 10% _4.4." xfId="8764"/>
    <cellStyle name="9_משקל בתא100 2_פירוט אגח תשואה מעל 10% _4.4. 2" xfId="8765"/>
    <cellStyle name="9_משקל בתא100 2_פירוט אגח תשואה מעל 10% _4.4. 2_15" xfId="14187"/>
    <cellStyle name="9_משקל בתא100 2_פירוט אגח תשואה מעל 10% _4.4. 2_דיווחים נוספים" xfId="8766"/>
    <cellStyle name="9_משקל בתא100 2_פירוט אגח תשואה מעל 10% _4.4. 2_דיווחים נוספים_1" xfId="8767"/>
    <cellStyle name="9_משקל בתא100 2_פירוט אגח תשואה מעל 10% _4.4. 2_דיווחים נוספים_1_15" xfId="14189"/>
    <cellStyle name="9_משקל בתא100 2_פירוט אגח תשואה מעל 10% _4.4. 2_דיווחים נוספים_1_פירוט אגח תשואה מעל 10% " xfId="8768"/>
    <cellStyle name="9_משקל בתא100 2_פירוט אגח תשואה מעל 10% _4.4. 2_דיווחים נוספים_1_פירוט אגח תשואה מעל 10% _15" xfId="14190"/>
    <cellStyle name="9_משקל בתא100 2_פירוט אגח תשואה מעל 10% _4.4. 2_דיווחים נוספים_15" xfId="14188"/>
    <cellStyle name="9_משקל בתא100 2_פירוט אגח תשואה מעל 10% _4.4. 2_דיווחים נוספים_פירוט אגח תשואה מעל 10% " xfId="8769"/>
    <cellStyle name="9_משקל בתא100 2_פירוט אגח תשואה מעל 10% _4.4. 2_דיווחים נוספים_פירוט אגח תשואה מעל 10% _15" xfId="14191"/>
    <cellStyle name="9_משקל בתא100 2_פירוט אגח תשואה מעל 10% _4.4. 2_פירוט אגח תשואה מעל 10% " xfId="8770"/>
    <cellStyle name="9_משקל בתא100 2_פירוט אגח תשואה מעל 10% _4.4. 2_פירוט אגח תשואה מעל 10% _1" xfId="8771"/>
    <cellStyle name="9_משקל בתא100 2_פירוט אגח תשואה מעל 10% _4.4. 2_פירוט אגח תשואה מעל 10% _1_15" xfId="14193"/>
    <cellStyle name="9_משקל בתא100 2_פירוט אגח תשואה מעל 10% _4.4. 2_פירוט אגח תשואה מעל 10% _15" xfId="14192"/>
    <cellStyle name="9_משקל בתא100 2_פירוט אגח תשואה מעל 10% _4.4. 2_פירוט אגח תשואה מעל 10% _פירוט אגח תשואה מעל 10% " xfId="8772"/>
    <cellStyle name="9_משקל בתא100 2_פירוט אגח תשואה מעל 10% _4.4. 2_פירוט אגח תשואה מעל 10% _פירוט אגח תשואה מעל 10% _15" xfId="14194"/>
    <cellStyle name="9_משקל בתא100 2_פירוט אגח תשואה מעל 10% _4.4._15" xfId="14186"/>
    <cellStyle name="9_משקל בתא100 2_פירוט אגח תשואה מעל 10% _4.4._דיווחים נוספים" xfId="8773"/>
    <cellStyle name="9_משקל בתא100 2_פירוט אגח תשואה מעל 10% _4.4._דיווחים נוספים_15" xfId="14195"/>
    <cellStyle name="9_משקל בתא100 2_פירוט אגח תשואה מעל 10% _4.4._דיווחים נוספים_פירוט אגח תשואה מעל 10% " xfId="8774"/>
    <cellStyle name="9_משקל בתא100 2_פירוט אגח תשואה מעל 10% _4.4._דיווחים נוספים_פירוט אגח תשואה מעל 10% _15" xfId="14196"/>
    <cellStyle name="9_משקל בתא100 2_פירוט אגח תשואה מעל 10% _4.4._פירוט אגח תשואה מעל 10% " xfId="8775"/>
    <cellStyle name="9_משקל בתא100 2_פירוט אגח תשואה מעל 10% _4.4._פירוט אגח תשואה מעל 10% _1" xfId="8776"/>
    <cellStyle name="9_משקל בתא100 2_פירוט אגח תשואה מעל 10% _4.4._פירוט אגח תשואה מעל 10% _1_15" xfId="14198"/>
    <cellStyle name="9_משקל בתא100 2_פירוט אגח תשואה מעל 10% _4.4._פירוט אגח תשואה מעל 10% _15" xfId="14197"/>
    <cellStyle name="9_משקל בתא100 2_פירוט אגח תשואה מעל 10% _4.4._פירוט אגח תשואה מעל 10% _פירוט אגח תשואה מעל 10% " xfId="8777"/>
    <cellStyle name="9_משקל בתא100 2_פירוט אגח תשואה מעל 10% _4.4._פירוט אגח תשואה מעל 10% _פירוט אגח תשואה מעל 10% _15" xfId="14199"/>
    <cellStyle name="9_משקל בתא100 2_פירוט אגח תשואה מעל 10% _דיווחים נוספים" xfId="8778"/>
    <cellStyle name="9_משקל בתא100 2_פירוט אגח תשואה מעל 10% _דיווחים נוספים_1" xfId="8779"/>
    <cellStyle name="9_משקל בתא100 2_פירוט אגח תשואה מעל 10% _דיווחים נוספים_1_15" xfId="14201"/>
    <cellStyle name="9_משקל בתא100 2_פירוט אגח תשואה מעל 10% _דיווחים נוספים_1_פירוט אגח תשואה מעל 10% " xfId="8780"/>
    <cellStyle name="9_משקל בתא100 2_פירוט אגח תשואה מעל 10% _דיווחים נוספים_1_פירוט אגח תשואה מעל 10% _15" xfId="14202"/>
    <cellStyle name="9_משקל בתא100 2_פירוט אגח תשואה מעל 10% _דיווחים נוספים_15" xfId="14200"/>
    <cellStyle name="9_משקל בתא100 2_פירוט אגח תשואה מעל 10% _דיווחים נוספים_פירוט אגח תשואה מעל 10% " xfId="8781"/>
    <cellStyle name="9_משקל בתא100 2_פירוט אגח תשואה מעל 10% _דיווחים נוספים_פירוט אגח תשואה מעל 10% _15" xfId="14203"/>
    <cellStyle name="9_משקל בתא100 2_פירוט אגח תשואה מעל 10% _פירוט אגח תשואה מעל 10% " xfId="8782"/>
    <cellStyle name="9_משקל בתא100 2_פירוט אגח תשואה מעל 10% _פירוט אגח תשואה מעל 10% _1" xfId="8783"/>
    <cellStyle name="9_משקל בתא100 2_פירוט אגח תשואה מעל 10% _פירוט אגח תשואה מעל 10% _1_15" xfId="14205"/>
    <cellStyle name="9_משקל בתא100 2_פירוט אגח תשואה מעל 10% _פירוט אגח תשואה מעל 10% _15" xfId="14204"/>
    <cellStyle name="9_משקל בתא100 2_פירוט אגח תשואה מעל 10% _פירוט אגח תשואה מעל 10% _פירוט אגח תשואה מעל 10% " xfId="8784"/>
    <cellStyle name="9_משקל בתא100 2_פירוט אגח תשואה מעל 10% _פירוט אגח תשואה מעל 10% _פירוט אגח תשואה מעל 10% _15" xfId="14206"/>
    <cellStyle name="9_משקל בתא100 3" xfId="8785"/>
    <cellStyle name="9_משקל בתא100 3_15" xfId="14207"/>
    <cellStyle name="9_משקל בתא100 3_דיווחים נוספים" xfId="8786"/>
    <cellStyle name="9_משקל בתא100 3_דיווחים נוספים_1" xfId="8787"/>
    <cellStyle name="9_משקל בתא100 3_דיווחים נוספים_1_15" xfId="14209"/>
    <cellStyle name="9_משקל בתא100 3_דיווחים נוספים_1_פירוט אגח תשואה מעל 10% " xfId="8788"/>
    <cellStyle name="9_משקל בתא100 3_דיווחים נוספים_1_פירוט אגח תשואה מעל 10% _15" xfId="14210"/>
    <cellStyle name="9_משקל בתא100 3_דיווחים נוספים_15" xfId="14208"/>
    <cellStyle name="9_משקל בתא100 3_דיווחים נוספים_פירוט אגח תשואה מעל 10% " xfId="8789"/>
    <cellStyle name="9_משקל בתא100 3_דיווחים נוספים_פירוט אגח תשואה מעל 10% _15" xfId="14211"/>
    <cellStyle name="9_משקל בתא100 3_פירוט אגח תשואה מעל 10% " xfId="8790"/>
    <cellStyle name="9_משקל בתא100 3_פירוט אגח תשואה מעל 10% _1" xfId="8791"/>
    <cellStyle name="9_משקל בתא100 3_פירוט אגח תשואה מעל 10% _1_15" xfId="14213"/>
    <cellStyle name="9_משקל בתא100 3_פירוט אגח תשואה מעל 10% _15" xfId="14212"/>
    <cellStyle name="9_משקל בתא100 3_פירוט אגח תשואה מעל 10% _פירוט אגח תשואה מעל 10% " xfId="8792"/>
    <cellStyle name="9_משקל בתא100 3_פירוט אגח תשואה מעל 10% _פירוט אגח תשואה מעל 10% _15" xfId="14214"/>
    <cellStyle name="9_משקל בתא100_15" xfId="14050"/>
    <cellStyle name="9_משקל בתא100_4.4." xfId="8793"/>
    <cellStyle name="9_משקל בתא100_4.4. 2" xfId="8794"/>
    <cellStyle name="9_משקל בתא100_4.4. 2_15" xfId="14216"/>
    <cellStyle name="9_משקל בתא100_4.4. 2_דיווחים נוספים" xfId="8795"/>
    <cellStyle name="9_משקל בתא100_4.4. 2_דיווחים נוספים_1" xfId="8796"/>
    <cellStyle name="9_משקל בתא100_4.4. 2_דיווחים נוספים_1_15" xfId="14218"/>
    <cellStyle name="9_משקל בתא100_4.4. 2_דיווחים נוספים_1_פירוט אגח תשואה מעל 10% " xfId="8797"/>
    <cellStyle name="9_משקל בתא100_4.4. 2_דיווחים נוספים_1_פירוט אגח תשואה מעל 10% _15" xfId="14219"/>
    <cellStyle name="9_משקל בתא100_4.4. 2_דיווחים נוספים_15" xfId="14217"/>
    <cellStyle name="9_משקל בתא100_4.4. 2_דיווחים נוספים_פירוט אגח תשואה מעל 10% " xfId="8798"/>
    <cellStyle name="9_משקל בתא100_4.4. 2_דיווחים נוספים_פירוט אגח תשואה מעל 10% _15" xfId="14220"/>
    <cellStyle name="9_משקל בתא100_4.4. 2_פירוט אגח תשואה מעל 10% " xfId="8799"/>
    <cellStyle name="9_משקל בתא100_4.4. 2_פירוט אגח תשואה מעל 10% _1" xfId="8800"/>
    <cellStyle name="9_משקל בתא100_4.4. 2_פירוט אגח תשואה מעל 10% _1_15" xfId="14222"/>
    <cellStyle name="9_משקל בתא100_4.4. 2_פירוט אגח תשואה מעל 10% _15" xfId="14221"/>
    <cellStyle name="9_משקל בתא100_4.4. 2_פירוט אגח תשואה מעל 10% _פירוט אגח תשואה מעל 10% " xfId="8801"/>
    <cellStyle name="9_משקל בתא100_4.4. 2_פירוט אגח תשואה מעל 10% _פירוט אגח תשואה מעל 10% _15" xfId="14223"/>
    <cellStyle name="9_משקל בתא100_4.4._15" xfId="14215"/>
    <cellStyle name="9_משקל בתא100_4.4._דיווחים נוספים" xfId="8802"/>
    <cellStyle name="9_משקל בתא100_4.4._דיווחים נוספים_15" xfId="14224"/>
    <cellStyle name="9_משקל בתא100_4.4._דיווחים נוספים_פירוט אגח תשואה מעל 10% " xfId="8803"/>
    <cellStyle name="9_משקל בתא100_4.4._דיווחים נוספים_פירוט אגח תשואה מעל 10% _15" xfId="14225"/>
    <cellStyle name="9_משקל בתא100_4.4._פירוט אגח תשואה מעל 10% " xfId="8804"/>
    <cellStyle name="9_משקל בתא100_4.4._פירוט אגח תשואה מעל 10% _1" xfId="8805"/>
    <cellStyle name="9_משקל בתא100_4.4._פירוט אגח תשואה מעל 10% _1_15" xfId="14227"/>
    <cellStyle name="9_משקל בתא100_4.4._פירוט אגח תשואה מעל 10% _15" xfId="14226"/>
    <cellStyle name="9_משקל בתא100_4.4._פירוט אגח תשואה מעל 10% _פירוט אגח תשואה מעל 10% " xfId="8806"/>
    <cellStyle name="9_משקל בתא100_4.4._פירוט אגח תשואה מעל 10% _פירוט אגח תשואה מעל 10% _15" xfId="14228"/>
    <cellStyle name="9_משקל בתא100_דיווחים נוספים" xfId="8807"/>
    <cellStyle name="9_משקל בתא100_דיווחים נוספים 2" xfId="8808"/>
    <cellStyle name="9_משקל בתא100_דיווחים נוספים 2_15" xfId="14230"/>
    <cellStyle name="9_משקל בתא100_דיווחים נוספים 2_דיווחים נוספים" xfId="8809"/>
    <cellStyle name="9_משקל בתא100_דיווחים נוספים 2_דיווחים נוספים_1" xfId="8810"/>
    <cellStyle name="9_משקל בתא100_דיווחים נוספים 2_דיווחים נוספים_1_15" xfId="14232"/>
    <cellStyle name="9_משקל בתא100_דיווחים נוספים 2_דיווחים נוספים_1_פירוט אגח תשואה מעל 10% " xfId="8811"/>
    <cellStyle name="9_משקל בתא100_דיווחים נוספים 2_דיווחים נוספים_1_פירוט אגח תשואה מעל 10% _15" xfId="14233"/>
    <cellStyle name="9_משקל בתא100_דיווחים נוספים 2_דיווחים נוספים_15" xfId="14231"/>
    <cellStyle name="9_משקל בתא100_דיווחים נוספים 2_דיווחים נוספים_פירוט אגח תשואה מעל 10% " xfId="8812"/>
    <cellStyle name="9_משקל בתא100_דיווחים נוספים 2_דיווחים נוספים_פירוט אגח תשואה מעל 10% _15" xfId="14234"/>
    <cellStyle name="9_משקל בתא100_דיווחים נוספים 2_פירוט אגח תשואה מעל 10% " xfId="8813"/>
    <cellStyle name="9_משקל בתא100_דיווחים נוספים 2_פירוט אגח תשואה מעל 10% _1" xfId="8814"/>
    <cellStyle name="9_משקל בתא100_דיווחים נוספים 2_פירוט אגח תשואה מעל 10% _1_15" xfId="14236"/>
    <cellStyle name="9_משקל בתא100_דיווחים נוספים 2_פירוט אגח תשואה מעל 10% _15" xfId="14235"/>
    <cellStyle name="9_משקל בתא100_דיווחים נוספים 2_פירוט אגח תשואה מעל 10% _פירוט אגח תשואה מעל 10% " xfId="8815"/>
    <cellStyle name="9_משקל בתא100_דיווחים נוספים 2_פירוט אגח תשואה מעל 10% _פירוט אגח תשואה מעל 10% _15" xfId="14237"/>
    <cellStyle name="9_משקל בתא100_דיווחים נוספים_1" xfId="8816"/>
    <cellStyle name="9_משקל בתא100_דיווחים נוספים_1 2" xfId="8817"/>
    <cellStyle name="9_משקל בתא100_דיווחים נוספים_1 2_15" xfId="14239"/>
    <cellStyle name="9_משקל בתא100_דיווחים נוספים_1 2_דיווחים נוספים" xfId="8818"/>
    <cellStyle name="9_משקל בתא100_דיווחים נוספים_1 2_דיווחים נוספים_1" xfId="8819"/>
    <cellStyle name="9_משקל בתא100_דיווחים נוספים_1 2_דיווחים נוספים_1_15" xfId="14241"/>
    <cellStyle name="9_משקל בתא100_דיווחים נוספים_1 2_דיווחים נוספים_1_פירוט אגח תשואה מעל 10% " xfId="8820"/>
    <cellStyle name="9_משקל בתא100_דיווחים נוספים_1 2_דיווחים נוספים_1_פירוט אגח תשואה מעל 10% _15" xfId="14242"/>
    <cellStyle name="9_משקל בתא100_דיווחים נוספים_1 2_דיווחים נוספים_15" xfId="14240"/>
    <cellStyle name="9_משקל בתא100_דיווחים נוספים_1 2_דיווחים נוספים_פירוט אגח תשואה מעל 10% " xfId="8821"/>
    <cellStyle name="9_משקל בתא100_דיווחים נוספים_1 2_דיווחים נוספים_פירוט אגח תשואה מעל 10% _15" xfId="14243"/>
    <cellStyle name="9_משקל בתא100_דיווחים נוספים_1 2_פירוט אגח תשואה מעל 10% " xfId="8822"/>
    <cellStyle name="9_משקל בתא100_דיווחים נוספים_1 2_פירוט אגח תשואה מעל 10% _1" xfId="8823"/>
    <cellStyle name="9_משקל בתא100_דיווחים נוספים_1 2_פירוט אגח תשואה מעל 10% _1_15" xfId="14245"/>
    <cellStyle name="9_משקל בתא100_דיווחים נוספים_1 2_פירוט אגח תשואה מעל 10% _15" xfId="14244"/>
    <cellStyle name="9_משקל בתא100_דיווחים נוספים_1 2_פירוט אגח תשואה מעל 10% _פירוט אגח תשואה מעל 10% " xfId="8824"/>
    <cellStyle name="9_משקל בתא100_דיווחים נוספים_1 2_פירוט אגח תשואה מעל 10% _פירוט אגח תשואה מעל 10% _15" xfId="14246"/>
    <cellStyle name="9_משקל בתא100_דיווחים נוספים_1_15" xfId="14238"/>
    <cellStyle name="9_משקל בתא100_דיווחים נוספים_1_4.4." xfId="8825"/>
    <cellStyle name="9_משקל בתא100_דיווחים נוספים_1_4.4. 2" xfId="8826"/>
    <cellStyle name="9_משקל בתא100_דיווחים נוספים_1_4.4. 2_15" xfId="14248"/>
    <cellStyle name="9_משקל בתא100_דיווחים נוספים_1_4.4. 2_דיווחים נוספים" xfId="8827"/>
    <cellStyle name="9_משקל בתא100_דיווחים נוספים_1_4.4. 2_דיווחים נוספים_1" xfId="8828"/>
    <cellStyle name="9_משקל בתא100_דיווחים נוספים_1_4.4. 2_דיווחים נוספים_1_15" xfId="14250"/>
    <cellStyle name="9_משקל בתא100_דיווחים נוספים_1_4.4. 2_דיווחים נוספים_1_פירוט אגח תשואה מעל 10% " xfId="8829"/>
    <cellStyle name="9_משקל בתא100_דיווחים נוספים_1_4.4. 2_דיווחים נוספים_1_פירוט אגח תשואה מעל 10% _15" xfId="14251"/>
    <cellStyle name="9_משקל בתא100_דיווחים נוספים_1_4.4. 2_דיווחים נוספים_15" xfId="14249"/>
    <cellStyle name="9_משקל בתא100_דיווחים נוספים_1_4.4. 2_דיווחים נוספים_פירוט אגח תשואה מעל 10% " xfId="8830"/>
    <cellStyle name="9_משקל בתא100_דיווחים נוספים_1_4.4. 2_דיווחים נוספים_פירוט אגח תשואה מעל 10% _15" xfId="14252"/>
    <cellStyle name="9_משקל בתא100_דיווחים נוספים_1_4.4. 2_פירוט אגח תשואה מעל 10% " xfId="8831"/>
    <cellStyle name="9_משקל בתא100_דיווחים נוספים_1_4.4. 2_פירוט אגח תשואה מעל 10% _1" xfId="8832"/>
    <cellStyle name="9_משקל בתא100_דיווחים נוספים_1_4.4. 2_פירוט אגח תשואה מעל 10% _1_15" xfId="14254"/>
    <cellStyle name="9_משקל בתא100_דיווחים נוספים_1_4.4. 2_פירוט אגח תשואה מעל 10% _15" xfId="14253"/>
    <cellStyle name="9_משקל בתא100_דיווחים נוספים_1_4.4. 2_פירוט אגח תשואה מעל 10% _פירוט אגח תשואה מעל 10% " xfId="8833"/>
    <cellStyle name="9_משקל בתא100_דיווחים נוספים_1_4.4. 2_פירוט אגח תשואה מעל 10% _פירוט אגח תשואה מעל 10% _15" xfId="14255"/>
    <cellStyle name="9_משקל בתא100_דיווחים נוספים_1_4.4._15" xfId="14247"/>
    <cellStyle name="9_משקל בתא100_דיווחים נוספים_1_4.4._דיווחים נוספים" xfId="8834"/>
    <cellStyle name="9_משקל בתא100_דיווחים נוספים_1_4.4._דיווחים נוספים_15" xfId="14256"/>
    <cellStyle name="9_משקל בתא100_דיווחים נוספים_1_4.4._דיווחים נוספים_פירוט אגח תשואה מעל 10% " xfId="8835"/>
    <cellStyle name="9_משקל בתא100_דיווחים נוספים_1_4.4._דיווחים נוספים_פירוט אגח תשואה מעל 10% _15" xfId="14257"/>
    <cellStyle name="9_משקל בתא100_דיווחים נוספים_1_4.4._פירוט אגח תשואה מעל 10% " xfId="8836"/>
    <cellStyle name="9_משקל בתא100_דיווחים נוספים_1_4.4._פירוט אגח תשואה מעל 10% _1" xfId="8837"/>
    <cellStyle name="9_משקל בתא100_דיווחים נוספים_1_4.4._פירוט אגח תשואה מעל 10% _1_15" xfId="14259"/>
    <cellStyle name="9_משקל בתא100_דיווחים נוספים_1_4.4._פירוט אגח תשואה מעל 10% _15" xfId="14258"/>
    <cellStyle name="9_משקל בתא100_דיווחים נוספים_1_4.4._פירוט אגח תשואה מעל 10% _פירוט אגח תשואה מעל 10% " xfId="8838"/>
    <cellStyle name="9_משקל בתא100_דיווחים נוספים_1_4.4._פירוט אגח תשואה מעל 10% _פירוט אגח תשואה מעל 10% _15" xfId="14260"/>
    <cellStyle name="9_משקל בתא100_דיווחים נוספים_1_דיווחים נוספים" xfId="8839"/>
    <cellStyle name="9_משקל בתא100_דיווחים נוספים_1_דיווחים נוספים 2" xfId="8840"/>
    <cellStyle name="9_משקל בתא100_דיווחים נוספים_1_דיווחים נוספים 2_15" xfId="14262"/>
    <cellStyle name="9_משקל בתא100_דיווחים נוספים_1_דיווחים נוספים 2_דיווחים נוספים" xfId="8841"/>
    <cellStyle name="9_משקל בתא100_דיווחים נוספים_1_דיווחים נוספים 2_דיווחים נוספים_1" xfId="8842"/>
    <cellStyle name="9_משקל בתא100_דיווחים נוספים_1_דיווחים נוספים 2_דיווחים נוספים_1_15" xfId="14264"/>
    <cellStyle name="9_משקל בתא100_דיווחים נוספים_1_דיווחים נוספים 2_דיווחים נוספים_1_פירוט אגח תשואה מעל 10% " xfId="8843"/>
    <cellStyle name="9_משקל בתא100_דיווחים נוספים_1_דיווחים נוספים 2_דיווחים נוספים_1_פירוט אגח תשואה מעל 10% _15" xfId="14265"/>
    <cellStyle name="9_משקל בתא100_דיווחים נוספים_1_דיווחים נוספים 2_דיווחים נוספים_15" xfId="14263"/>
    <cellStyle name="9_משקל בתא100_דיווחים נוספים_1_דיווחים נוספים 2_דיווחים נוספים_פירוט אגח תשואה מעל 10% " xfId="8844"/>
    <cellStyle name="9_משקל בתא100_דיווחים נוספים_1_דיווחים נוספים 2_דיווחים נוספים_פירוט אגח תשואה מעל 10% _15" xfId="14266"/>
    <cellStyle name="9_משקל בתא100_דיווחים נוספים_1_דיווחים נוספים 2_פירוט אגח תשואה מעל 10% " xfId="8845"/>
    <cellStyle name="9_משקל בתא100_דיווחים נוספים_1_דיווחים נוספים 2_פירוט אגח תשואה מעל 10% _1" xfId="8846"/>
    <cellStyle name="9_משקל בתא100_דיווחים נוספים_1_דיווחים נוספים 2_פירוט אגח תשואה מעל 10% _1_15" xfId="14268"/>
    <cellStyle name="9_משקל בתא100_דיווחים נוספים_1_דיווחים נוספים 2_פירוט אגח תשואה מעל 10% _15" xfId="14267"/>
    <cellStyle name="9_משקל בתא100_דיווחים נוספים_1_דיווחים נוספים 2_פירוט אגח תשואה מעל 10% _פירוט אגח תשואה מעל 10% " xfId="8847"/>
    <cellStyle name="9_משקל בתא100_דיווחים נוספים_1_דיווחים נוספים 2_פירוט אגח תשואה מעל 10% _פירוט אגח תשואה מעל 10% _15" xfId="14269"/>
    <cellStyle name="9_משקל בתא100_דיווחים נוספים_1_דיווחים נוספים_1" xfId="8848"/>
    <cellStyle name="9_משקל בתא100_דיווחים נוספים_1_דיווחים נוספים_1_15" xfId="14270"/>
    <cellStyle name="9_משקל בתא100_דיווחים נוספים_1_דיווחים נוספים_1_פירוט אגח תשואה מעל 10% " xfId="8849"/>
    <cellStyle name="9_משקל בתא100_דיווחים נוספים_1_דיווחים נוספים_1_פירוט אגח תשואה מעל 10% _15" xfId="14271"/>
    <cellStyle name="9_משקל בתא100_דיווחים נוספים_1_דיווחים נוספים_15" xfId="14261"/>
    <cellStyle name="9_משקל בתא100_דיווחים נוספים_1_דיווחים נוספים_4.4." xfId="8850"/>
    <cellStyle name="9_משקל בתא100_דיווחים נוספים_1_דיווחים נוספים_4.4. 2" xfId="8851"/>
    <cellStyle name="9_משקל בתא100_דיווחים נוספים_1_דיווחים נוספים_4.4. 2_15" xfId="14273"/>
    <cellStyle name="9_משקל בתא100_דיווחים נוספים_1_דיווחים נוספים_4.4. 2_דיווחים נוספים" xfId="8852"/>
    <cellStyle name="9_משקל בתא100_דיווחים נוספים_1_דיווחים נוספים_4.4. 2_דיווחים נוספים_1" xfId="8853"/>
    <cellStyle name="9_משקל בתא100_דיווחים נוספים_1_דיווחים נוספים_4.4. 2_דיווחים נוספים_1_15" xfId="14275"/>
    <cellStyle name="9_משקל בתא100_דיווחים נוספים_1_דיווחים נוספים_4.4. 2_דיווחים נוספים_1_פירוט אגח תשואה מעל 10% " xfId="8854"/>
    <cellStyle name="9_משקל בתא100_דיווחים נוספים_1_דיווחים נוספים_4.4. 2_דיווחים נוספים_1_פירוט אגח תשואה מעל 10% _15" xfId="14276"/>
    <cellStyle name="9_משקל בתא100_דיווחים נוספים_1_דיווחים נוספים_4.4. 2_דיווחים נוספים_15" xfId="14274"/>
    <cellStyle name="9_משקל בתא100_דיווחים נוספים_1_דיווחים נוספים_4.4. 2_דיווחים נוספים_פירוט אגח תשואה מעל 10% " xfId="8855"/>
    <cellStyle name="9_משקל בתא100_דיווחים נוספים_1_דיווחים נוספים_4.4. 2_דיווחים נוספים_פירוט אגח תשואה מעל 10% _15" xfId="14277"/>
    <cellStyle name="9_משקל בתא100_דיווחים נוספים_1_דיווחים נוספים_4.4. 2_פירוט אגח תשואה מעל 10% " xfId="8856"/>
    <cellStyle name="9_משקל בתא100_דיווחים נוספים_1_דיווחים נוספים_4.4. 2_פירוט אגח תשואה מעל 10% _1" xfId="8857"/>
    <cellStyle name="9_משקל בתא100_דיווחים נוספים_1_דיווחים נוספים_4.4. 2_פירוט אגח תשואה מעל 10% _1_15" xfId="14279"/>
    <cellStyle name="9_משקל בתא100_דיווחים נוספים_1_דיווחים נוספים_4.4. 2_פירוט אגח תשואה מעל 10% _15" xfId="14278"/>
    <cellStyle name="9_משקל בתא100_דיווחים נוספים_1_דיווחים נוספים_4.4. 2_פירוט אגח תשואה מעל 10% _פירוט אגח תשואה מעל 10% " xfId="8858"/>
    <cellStyle name="9_משקל בתא100_דיווחים נוספים_1_דיווחים נוספים_4.4. 2_פירוט אגח תשואה מעל 10% _פירוט אגח תשואה מעל 10% _15" xfId="14280"/>
    <cellStyle name="9_משקל בתא100_דיווחים נוספים_1_דיווחים נוספים_4.4._15" xfId="14272"/>
    <cellStyle name="9_משקל בתא100_דיווחים נוספים_1_דיווחים נוספים_4.4._דיווחים נוספים" xfId="8859"/>
    <cellStyle name="9_משקל בתא100_דיווחים נוספים_1_דיווחים נוספים_4.4._דיווחים נוספים_15" xfId="14281"/>
    <cellStyle name="9_משקל בתא100_דיווחים נוספים_1_דיווחים נוספים_4.4._דיווחים נוספים_פירוט אגח תשואה מעל 10% " xfId="8860"/>
    <cellStyle name="9_משקל בתא100_דיווחים נוספים_1_דיווחים נוספים_4.4._דיווחים נוספים_פירוט אגח תשואה מעל 10% _15" xfId="14282"/>
    <cellStyle name="9_משקל בתא100_דיווחים נוספים_1_דיווחים נוספים_4.4._פירוט אגח תשואה מעל 10% " xfId="8861"/>
    <cellStyle name="9_משקל בתא100_דיווחים נוספים_1_דיווחים נוספים_4.4._פירוט אגח תשואה מעל 10% _1" xfId="8862"/>
    <cellStyle name="9_משקל בתא100_דיווחים נוספים_1_דיווחים נוספים_4.4._פירוט אגח תשואה מעל 10% _1_15" xfId="14284"/>
    <cellStyle name="9_משקל בתא100_דיווחים נוספים_1_דיווחים נוספים_4.4._פירוט אגח תשואה מעל 10% _15" xfId="14283"/>
    <cellStyle name="9_משקל בתא100_דיווחים נוספים_1_דיווחים נוספים_4.4._פירוט אגח תשואה מעל 10% _פירוט אגח תשואה מעל 10% " xfId="8863"/>
    <cellStyle name="9_משקל בתא100_דיווחים נוספים_1_דיווחים נוספים_4.4._פירוט אגח תשואה מעל 10% _פירוט אגח תשואה מעל 10% _15" xfId="14285"/>
    <cellStyle name="9_משקל בתא100_דיווחים נוספים_1_דיווחים נוספים_דיווחים נוספים" xfId="8864"/>
    <cellStyle name="9_משקל בתא100_דיווחים נוספים_1_דיווחים נוספים_דיווחים נוספים_15" xfId="14286"/>
    <cellStyle name="9_משקל בתא100_דיווחים נוספים_1_דיווחים נוספים_דיווחים נוספים_פירוט אגח תשואה מעל 10% " xfId="8865"/>
    <cellStyle name="9_משקל בתא100_דיווחים נוספים_1_דיווחים נוספים_דיווחים נוספים_פירוט אגח תשואה מעל 10% _15" xfId="14287"/>
    <cellStyle name="9_משקל בתא100_דיווחים נוספים_1_דיווחים נוספים_פירוט אגח תשואה מעל 10% " xfId="8866"/>
    <cellStyle name="9_משקל בתא100_דיווחים נוספים_1_דיווחים נוספים_פירוט אגח תשואה מעל 10% _1" xfId="8867"/>
    <cellStyle name="9_משקל בתא100_דיווחים נוספים_1_דיווחים נוספים_פירוט אגח תשואה מעל 10% _1_15" xfId="14289"/>
    <cellStyle name="9_משקל בתא100_דיווחים נוספים_1_דיווחים נוספים_פירוט אגח תשואה מעל 10% _15" xfId="14288"/>
    <cellStyle name="9_משקל בתא100_דיווחים נוספים_1_דיווחים נוספים_פירוט אגח תשואה מעל 10% _פירוט אגח תשואה מעל 10% " xfId="8868"/>
    <cellStyle name="9_משקל בתא100_דיווחים נוספים_1_דיווחים נוספים_פירוט אגח תשואה מעל 10% _פירוט אגח תשואה מעל 10% _15" xfId="14290"/>
    <cellStyle name="9_משקל בתא100_דיווחים נוספים_1_פירוט אגח תשואה מעל 10% " xfId="8869"/>
    <cellStyle name="9_משקל בתא100_דיווחים נוספים_1_פירוט אגח תשואה מעל 10% _1" xfId="8870"/>
    <cellStyle name="9_משקל בתא100_דיווחים נוספים_1_פירוט אגח תשואה מעל 10% _1_15" xfId="14292"/>
    <cellStyle name="9_משקל בתא100_דיווחים נוספים_1_פירוט אגח תשואה מעל 10% _15" xfId="14291"/>
    <cellStyle name="9_משקל בתא100_דיווחים נוספים_1_פירוט אגח תשואה מעל 10% _פירוט אגח תשואה מעל 10% " xfId="8871"/>
    <cellStyle name="9_משקל בתא100_דיווחים נוספים_1_פירוט אגח תשואה מעל 10% _פירוט אגח תשואה מעל 10% _15" xfId="14293"/>
    <cellStyle name="9_משקל בתא100_דיווחים נוספים_15" xfId="14229"/>
    <cellStyle name="9_משקל בתא100_דיווחים נוספים_2" xfId="8872"/>
    <cellStyle name="9_משקל בתא100_דיווחים נוספים_2 2" xfId="8873"/>
    <cellStyle name="9_משקל בתא100_דיווחים נוספים_2 2_15" xfId="14295"/>
    <cellStyle name="9_משקל בתא100_דיווחים נוספים_2 2_דיווחים נוספים" xfId="8874"/>
    <cellStyle name="9_משקל בתא100_דיווחים נוספים_2 2_דיווחים נוספים_1" xfId="8875"/>
    <cellStyle name="9_משקל בתא100_דיווחים נוספים_2 2_דיווחים נוספים_1_15" xfId="14297"/>
    <cellStyle name="9_משקל בתא100_דיווחים נוספים_2 2_דיווחים נוספים_1_פירוט אגח תשואה מעל 10% " xfId="8876"/>
    <cellStyle name="9_משקל בתא100_דיווחים נוספים_2 2_דיווחים נוספים_1_פירוט אגח תשואה מעל 10% _15" xfId="14298"/>
    <cellStyle name="9_משקל בתא100_דיווחים נוספים_2 2_דיווחים נוספים_15" xfId="14296"/>
    <cellStyle name="9_משקל בתא100_דיווחים נוספים_2 2_דיווחים נוספים_פירוט אגח תשואה מעל 10% " xfId="8877"/>
    <cellStyle name="9_משקל בתא100_דיווחים נוספים_2 2_דיווחים נוספים_פירוט אגח תשואה מעל 10% _15" xfId="14299"/>
    <cellStyle name="9_משקל בתא100_דיווחים נוספים_2 2_פירוט אגח תשואה מעל 10% " xfId="8878"/>
    <cellStyle name="9_משקל בתא100_דיווחים נוספים_2 2_פירוט אגח תשואה מעל 10% _1" xfId="8879"/>
    <cellStyle name="9_משקל בתא100_דיווחים נוספים_2 2_פירוט אגח תשואה מעל 10% _1_15" xfId="14301"/>
    <cellStyle name="9_משקל בתא100_דיווחים נוספים_2 2_פירוט אגח תשואה מעל 10% _15" xfId="14300"/>
    <cellStyle name="9_משקל בתא100_דיווחים נוספים_2 2_פירוט אגח תשואה מעל 10% _פירוט אגח תשואה מעל 10% " xfId="8880"/>
    <cellStyle name="9_משקל בתא100_דיווחים נוספים_2 2_פירוט אגח תשואה מעל 10% _פירוט אגח תשואה מעל 10% _15" xfId="14302"/>
    <cellStyle name="9_משקל בתא100_דיווחים נוספים_2_15" xfId="14294"/>
    <cellStyle name="9_משקל בתא100_דיווחים נוספים_2_4.4." xfId="8881"/>
    <cellStyle name="9_משקל בתא100_דיווחים נוספים_2_4.4. 2" xfId="8882"/>
    <cellStyle name="9_משקל בתא100_דיווחים נוספים_2_4.4. 2_15" xfId="14304"/>
    <cellStyle name="9_משקל בתא100_דיווחים נוספים_2_4.4. 2_דיווחים נוספים" xfId="8883"/>
    <cellStyle name="9_משקל בתא100_דיווחים נוספים_2_4.4. 2_דיווחים נוספים_1" xfId="8884"/>
    <cellStyle name="9_משקל בתא100_דיווחים נוספים_2_4.4. 2_דיווחים נוספים_1_15" xfId="14306"/>
    <cellStyle name="9_משקל בתא100_דיווחים נוספים_2_4.4. 2_דיווחים נוספים_1_פירוט אגח תשואה מעל 10% " xfId="8885"/>
    <cellStyle name="9_משקל בתא100_דיווחים נוספים_2_4.4. 2_דיווחים נוספים_1_פירוט אגח תשואה מעל 10% _15" xfId="14307"/>
    <cellStyle name="9_משקל בתא100_דיווחים נוספים_2_4.4. 2_דיווחים נוספים_15" xfId="14305"/>
    <cellStyle name="9_משקל בתא100_דיווחים נוספים_2_4.4. 2_דיווחים נוספים_פירוט אגח תשואה מעל 10% " xfId="8886"/>
    <cellStyle name="9_משקל בתא100_דיווחים נוספים_2_4.4. 2_דיווחים נוספים_פירוט אגח תשואה מעל 10% _15" xfId="14308"/>
    <cellStyle name="9_משקל בתא100_דיווחים נוספים_2_4.4. 2_פירוט אגח תשואה מעל 10% " xfId="8887"/>
    <cellStyle name="9_משקל בתא100_דיווחים נוספים_2_4.4. 2_פירוט אגח תשואה מעל 10% _1" xfId="8888"/>
    <cellStyle name="9_משקל בתא100_דיווחים נוספים_2_4.4. 2_פירוט אגח תשואה מעל 10% _1_15" xfId="14310"/>
    <cellStyle name="9_משקל בתא100_דיווחים נוספים_2_4.4. 2_פירוט אגח תשואה מעל 10% _15" xfId="14309"/>
    <cellStyle name="9_משקל בתא100_דיווחים נוספים_2_4.4. 2_פירוט אגח תשואה מעל 10% _פירוט אגח תשואה מעל 10% " xfId="8889"/>
    <cellStyle name="9_משקל בתא100_דיווחים נוספים_2_4.4. 2_פירוט אגח תשואה מעל 10% _פירוט אגח תשואה מעל 10% _15" xfId="14311"/>
    <cellStyle name="9_משקל בתא100_דיווחים נוספים_2_4.4._15" xfId="14303"/>
    <cellStyle name="9_משקל בתא100_דיווחים נוספים_2_4.4._דיווחים נוספים" xfId="8890"/>
    <cellStyle name="9_משקל בתא100_דיווחים נוספים_2_4.4._דיווחים נוספים_15" xfId="14312"/>
    <cellStyle name="9_משקל בתא100_דיווחים נוספים_2_4.4._דיווחים נוספים_פירוט אגח תשואה מעל 10% " xfId="8891"/>
    <cellStyle name="9_משקל בתא100_דיווחים נוספים_2_4.4._דיווחים נוספים_פירוט אגח תשואה מעל 10% _15" xfId="14313"/>
    <cellStyle name="9_משקל בתא100_דיווחים נוספים_2_4.4._פירוט אגח תשואה מעל 10% " xfId="8892"/>
    <cellStyle name="9_משקל בתא100_דיווחים נוספים_2_4.4._פירוט אגח תשואה מעל 10% _1" xfId="8893"/>
    <cellStyle name="9_משקל בתא100_דיווחים נוספים_2_4.4._פירוט אגח תשואה מעל 10% _1_15" xfId="14315"/>
    <cellStyle name="9_משקל בתא100_דיווחים נוספים_2_4.4._פירוט אגח תשואה מעל 10% _15" xfId="14314"/>
    <cellStyle name="9_משקל בתא100_דיווחים נוספים_2_4.4._פירוט אגח תשואה מעל 10% _פירוט אגח תשואה מעל 10% " xfId="8894"/>
    <cellStyle name="9_משקל בתא100_דיווחים נוספים_2_4.4._פירוט אגח תשואה מעל 10% _פירוט אגח תשואה מעל 10% _15" xfId="14316"/>
    <cellStyle name="9_משקל בתא100_דיווחים נוספים_2_דיווחים נוספים" xfId="8895"/>
    <cellStyle name="9_משקל בתא100_דיווחים נוספים_2_דיווחים נוספים_15" xfId="14317"/>
    <cellStyle name="9_משקל בתא100_דיווחים נוספים_2_דיווחים נוספים_פירוט אגח תשואה מעל 10% " xfId="8896"/>
    <cellStyle name="9_משקל בתא100_דיווחים נוספים_2_דיווחים נוספים_פירוט אגח תשואה מעל 10% _15" xfId="14318"/>
    <cellStyle name="9_משקל בתא100_דיווחים נוספים_2_פירוט אגח תשואה מעל 10% " xfId="8897"/>
    <cellStyle name="9_משקל בתא100_דיווחים נוספים_2_פירוט אגח תשואה מעל 10% _1" xfId="8898"/>
    <cellStyle name="9_משקל בתא100_דיווחים נוספים_2_פירוט אגח תשואה מעל 10% _1_15" xfId="14320"/>
    <cellStyle name="9_משקל בתא100_דיווחים נוספים_2_פירוט אגח תשואה מעל 10% _15" xfId="14319"/>
    <cellStyle name="9_משקל בתא100_דיווחים נוספים_2_פירוט אגח תשואה מעל 10% _פירוט אגח תשואה מעל 10% " xfId="8899"/>
    <cellStyle name="9_משקל בתא100_דיווחים נוספים_2_פירוט אגח תשואה מעל 10% _פירוט אגח תשואה מעל 10% _15" xfId="14321"/>
    <cellStyle name="9_משקל בתא100_דיווחים נוספים_3" xfId="8900"/>
    <cellStyle name="9_משקל בתא100_דיווחים נוספים_3_15" xfId="14322"/>
    <cellStyle name="9_משקל בתא100_דיווחים נוספים_3_פירוט אגח תשואה מעל 10% " xfId="8901"/>
    <cellStyle name="9_משקל בתא100_דיווחים נוספים_3_פירוט אגח תשואה מעל 10% _15" xfId="14323"/>
    <cellStyle name="9_משקל בתא100_דיווחים נוספים_4.4." xfId="8902"/>
    <cellStyle name="9_משקל בתא100_דיווחים נוספים_4.4. 2" xfId="8903"/>
    <cellStyle name="9_משקל בתא100_דיווחים נוספים_4.4. 2_15" xfId="14325"/>
    <cellStyle name="9_משקל בתא100_דיווחים נוספים_4.4. 2_דיווחים נוספים" xfId="8904"/>
    <cellStyle name="9_משקל בתא100_דיווחים נוספים_4.4. 2_דיווחים נוספים_1" xfId="8905"/>
    <cellStyle name="9_משקל בתא100_דיווחים נוספים_4.4. 2_דיווחים נוספים_1_15" xfId="14327"/>
    <cellStyle name="9_משקל בתא100_דיווחים נוספים_4.4. 2_דיווחים נוספים_1_פירוט אגח תשואה מעל 10% " xfId="8906"/>
    <cellStyle name="9_משקל בתא100_דיווחים נוספים_4.4. 2_דיווחים נוספים_1_פירוט אגח תשואה מעל 10% _15" xfId="14328"/>
    <cellStyle name="9_משקל בתא100_דיווחים נוספים_4.4. 2_דיווחים נוספים_15" xfId="14326"/>
    <cellStyle name="9_משקל בתא100_דיווחים נוספים_4.4. 2_דיווחים נוספים_פירוט אגח תשואה מעל 10% " xfId="8907"/>
    <cellStyle name="9_משקל בתא100_דיווחים נוספים_4.4. 2_דיווחים נוספים_פירוט אגח תשואה מעל 10% _15" xfId="14329"/>
    <cellStyle name="9_משקל בתא100_דיווחים נוספים_4.4. 2_פירוט אגח תשואה מעל 10% " xfId="8908"/>
    <cellStyle name="9_משקל בתא100_דיווחים נוספים_4.4. 2_פירוט אגח תשואה מעל 10% _1" xfId="8909"/>
    <cellStyle name="9_משקל בתא100_דיווחים נוספים_4.4. 2_פירוט אגח תשואה מעל 10% _1_15" xfId="14331"/>
    <cellStyle name="9_משקל בתא100_דיווחים נוספים_4.4. 2_פירוט אגח תשואה מעל 10% _15" xfId="14330"/>
    <cellStyle name="9_משקל בתא100_דיווחים נוספים_4.4. 2_פירוט אגח תשואה מעל 10% _פירוט אגח תשואה מעל 10% " xfId="8910"/>
    <cellStyle name="9_משקל בתא100_דיווחים נוספים_4.4. 2_פירוט אגח תשואה מעל 10% _פירוט אגח תשואה מעל 10% _15" xfId="14332"/>
    <cellStyle name="9_משקל בתא100_דיווחים נוספים_4.4._15" xfId="14324"/>
    <cellStyle name="9_משקל בתא100_דיווחים נוספים_4.4._דיווחים נוספים" xfId="8911"/>
    <cellStyle name="9_משקל בתא100_דיווחים נוספים_4.4._דיווחים נוספים_15" xfId="14333"/>
    <cellStyle name="9_משקל בתא100_דיווחים נוספים_4.4._דיווחים נוספים_פירוט אגח תשואה מעל 10% " xfId="8912"/>
    <cellStyle name="9_משקל בתא100_דיווחים נוספים_4.4._דיווחים נוספים_פירוט אגח תשואה מעל 10% _15" xfId="14334"/>
    <cellStyle name="9_משקל בתא100_דיווחים נוספים_4.4._פירוט אגח תשואה מעל 10% " xfId="8913"/>
    <cellStyle name="9_משקל בתא100_דיווחים נוספים_4.4._פירוט אגח תשואה מעל 10% _1" xfId="8914"/>
    <cellStyle name="9_משקל בתא100_דיווחים נוספים_4.4._פירוט אגח תשואה מעל 10% _1_15" xfId="14336"/>
    <cellStyle name="9_משקל בתא100_דיווחים נוספים_4.4._פירוט אגח תשואה מעל 10% _15" xfId="14335"/>
    <cellStyle name="9_משקל בתא100_דיווחים נוספים_4.4._פירוט אגח תשואה מעל 10% _פירוט אגח תשואה מעל 10% " xfId="8915"/>
    <cellStyle name="9_משקל בתא100_דיווחים נוספים_4.4._פירוט אגח תשואה מעל 10% _פירוט אגח תשואה מעל 10% _15" xfId="14337"/>
    <cellStyle name="9_משקל בתא100_דיווחים נוספים_דיווחים נוספים" xfId="8916"/>
    <cellStyle name="9_משקל בתא100_דיווחים נוספים_דיווחים נוספים 2" xfId="8917"/>
    <cellStyle name="9_משקל בתא100_דיווחים נוספים_דיווחים נוספים 2_15" xfId="14339"/>
    <cellStyle name="9_משקל בתא100_דיווחים נוספים_דיווחים נוספים 2_דיווחים נוספים" xfId="8918"/>
    <cellStyle name="9_משקל בתא100_דיווחים נוספים_דיווחים נוספים 2_דיווחים נוספים_1" xfId="8919"/>
    <cellStyle name="9_משקל בתא100_דיווחים נוספים_דיווחים נוספים 2_דיווחים נוספים_1_15" xfId="14341"/>
    <cellStyle name="9_משקל בתא100_דיווחים נוספים_דיווחים נוספים 2_דיווחים נוספים_1_פירוט אגח תשואה מעל 10% " xfId="8920"/>
    <cellStyle name="9_משקל בתא100_דיווחים נוספים_דיווחים נוספים 2_דיווחים נוספים_1_פירוט אגח תשואה מעל 10% _15" xfId="14342"/>
    <cellStyle name="9_משקל בתא100_דיווחים נוספים_דיווחים נוספים 2_דיווחים נוספים_15" xfId="14340"/>
    <cellStyle name="9_משקל בתא100_דיווחים נוספים_דיווחים נוספים 2_דיווחים נוספים_פירוט אגח תשואה מעל 10% " xfId="8921"/>
    <cellStyle name="9_משקל בתא100_דיווחים נוספים_דיווחים נוספים 2_דיווחים נוספים_פירוט אגח תשואה מעל 10% _15" xfId="14343"/>
    <cellStyle name="9_משקל בתא100_דיווחים נוספים_דיווחים נוספים 2_פירוט אגח תשואה מעל 10% " xfId="8922"/>
    <cellStyle name="9_משקל בתא100_דיווחים נוספים_דיווחים נוספים 2_פירוט אגח תשואה מעל 10% _1" xfId="8923"/>
    <cellStyle name="9_משקל בתא100_דיווחים נוספים_דיווחים נוספים 2_פירוט אגח תשואה מעל 10% _1_15" xfId="14345"/>
    <cellStyle name="9_משקל בתא100_דיווחים נוספים_דיווחים נוספים 2_פירוט אגח תשואה מעל 10% _15" xfId="14344"/>
    <cellStyle name="9_משקל בתא100_דיווחים נוספים_דיווחים נוספים 2_פירוט אגח תשואה מעל 10% _פירוט אגח תשואה מעל 10% " xfId="8924"/>
    <cellStyle name="9_משקל בתא100_דיווחים נוספים_דיווחים נוספים 2_פירוט אגח תשואה מעל 10% _פירוט אגח תשואה מעל 10% _15" xfId="14346"/>
    <cellStyle name="9_משקל בתא100_דיווחים נוספים_דיווחים נוספים_1" xfId="8925"/>
    <cellStyle name="9_משקל בתא100_דיווחים נוספים_דיווחים נוספים_1_15" xfId="14347"/>
    <cellStyle name="9_משקל בתא100_דיווחים נוספים_דיווחים נוספים_1_פירוט אגח תשואה מעל 10% " xfId="8926"/>
    <cellStyle name="9_משקל בתא100_דיווחים נוספים_דיווחים נוספים_1_פירוט אגח תשואה מעל 10% _15" xfId="14348"/>
    <cellStyle name="9_משקל בתא100_דיווחים נוספים_דיווחים נוספים_15" xfId="14338"/>
    <cellStyle name="9_משקל בתא100_דיווחים נוספים_דיווחים נוספים_4.4." xfId="8927"/>
    <cellStyle name="9_משקל בתא100_דיווחים נוספים_דיווחים נוספים_4.4. 2" xfId="8928"/>
    <cellStyle name="9_משקל בתא100_דיווחים נוספים_דיווחים נוספים_4.4. 2_15" xfId="14350"/>
    <cellStyle name="9_משקל בתא100_דיווחים נוספים_דיווחים נוספים_4.4. 2_דיווחים נוספים" xfId="8929"/>
    <cellStyle name="9_משקל בתא100_דיווחים נוספים_דיווחים נוספים_4.4. 2_דיווחים נוספים_1" xfId="8930"/>
    <cellStyle name="9_משקל בתא100_דיווחים נוספים_דיווחים נוספים_4.4. 2_דיווחים נוספים_1_15" xfId="14352"/>
    <cellStyle name="9_משקל בתא100_דיווחים נוספים_דיווחים נוספים_4.4. 2_דיווחים נוספים_1_פירוט אגח תשואה מעל 10% " xfId="8931"/>
    <cellStyle name="9_משקל בתא100_דיווחים נוספים_דיווחים נוספים_4.4. 2_דיווחים נוספים_1_פירוט אגח תשואה מעל 10% _15" xfId="14353"/>
    <cellStyle name="9_משקל בתא100_דיווחים נוספים_דיווחים נוספים_4.4. 2_דיווחים נוספים_15" xfId="14351"/>
    <cellStyle name="9_משקל בתא100_דיווחים נוספים_דיווחים נוספים_4.4. 2_דיווחים נוספים_פירוט אגח תשואה מעל 10% " xfId="8932"/>
    <cellStyle name="9_משקל בתא100_דיווחים נוספים_דיווחים נוספים_4.4. 2_דיווחים נוספים_פירוט אגח תשואה מעל 10% _15" xfId="14354"/>
    <cellStyle name="9_משקל בתא100_דיווחים נוספים_דיווחים נוספים_4.4. 2_פירוט אגח תשואה מעל 10% " xfId="8933"/>
    <cellStyle name="9_משקל בתא100_דיווחים נוספים_דיווחים נוספים_4.4. 2_פירוט אגח תשואה מעל 10% _1" xfId="8934"/>
    <cellStyle name="9_משקל בתא100_דיווחים נוספים_דיווחים נוספים_4.4. 2_פירוט אגח תשואה מעל 10% _1_15" xfId="14356"/>
    <cellStyle name="9_משקל בתא100_דיווחים נוספים_דיווחים נוספים_4.4. 2_פירוט אגח תשואה מעל 10% _15" xfId="14355"/>
    <cellStyle name="9_משקל בתא100_דיווחים נוספים_דיווחים נוספים_4.4. 2_פירוט אגח תשואה מעל 10% _פירוט אגח תשואה מעל 10% " xfId="8935"/>
    <cellStyle name="9_משקל בתא100_דיווחים נוספים_דיווחים נוספים_4.4. 2_פירוט אגח תשואה מעל 10% _פירוט אגח תשואה מעל 10% _15" xfId="14357"/>
    <cellStyle name="9_משקל בתא100_דיווחים נוספים_דיווחים נוספים_4.4._15" xfId="14349"/>
    <cellStyle name="9_משקל בתא100_דיווחים נוספים_דיווחים נוספים_4.4._דיווחים נוספים" xfId="8936"/>
    <cellStyle name="9_משקל בתא100_דיווחים נוספים_דיווחים נוספים_4.4._דיווחים נוספים_15" xfId="14358"/>
    <cellStyle name="9_משקל בתא100_דיווחים נוספים_דיווחים נוספים_4.4._דיווחים נוספים_פירוט אגח תשואה מעל 10% " xfId="8937"/>
    <cellStyle name="9_משקל בתא100_דיווחים נוספים_דיווחים נוספים_4.4._דיווחים נוספים_פירוט אגח תשואה מעל 10% _15" xfId="14359"/>
    <cellStyle name="9_משקל בתא100_דיווחים נוספים_דיווחים נוספים_4.4._פירוט אגח תשואה מעל 10% " xfId="8938"/>
    <cellStyle name="9_משקל בתא100_דיווחים נוספים_דיווחים נוספים_4.4._פירוט אגח תשואה מעל 10% _1" xfId="8939"/>
    <cellStyle name="9_משקל בתא100_דיווחים נוספים_דיווחים נוספים_4.4._פירוט אגח תשואה מעל 10% _1_15" xfId="14361"/>
    <cellStyle name="9_משקל בתא100_דיווחים נוספים_דיווחים נוספים_4.4._פירוט אגח תשואה מעל 10% _15" xfId="14360"/>
    <cellStyle name="9_משקל בתא100_דיווחים נוספים_דיווחים נוספים_4.4._פירוט אגח תשואה מעל 10% _פירוט אגח תשואה מעל 10% " xfId="8940"/>
    <cellStyle name="9_משקל בתא100_דיווחים נוספים_דיווחים נוספים_4.4._פירוט אגח תשואה מעל 10% _פירוט אגח תשואה מעל 10% _15" xfId="14362"/>
    <cellStyle name="9_משקל בתא100_דיווחים נוספים_דיווחים נוספים_דיווחים נוספים" xfId="8941"/>
    <cellStyle name="9_משקל בתא100_דיווחים נוספים_דיווחים נוספים_דיווחים נוספים_15" xfId="14363"/>
    <cellStyle name="9_משקל בתא100_דיווחים נוספים_דיווחים נוספים_דיווחים נוספים_פירוט אגח תשואה מעל 10% " xfId="8942"/>
    <cellStyle name="9_משקל בתא100_דיווחים נוספים_דיווחים נוספים_דיווחים נוספים_פירוט אגח תשואה מעל 10% _15" xfId="14364"/>
    <cellStyle name="9_משקל בתא100_דיווחים נוספים_דיווחים נוספים_פירוט אגח תשואה מעל 10% " xfId="8943"/>
    <cellStyle name="9_משקל בתא100_דיווחים נוספים_דיווחים נוספים_פירוט אגח תשואה מעל 10% _1" xfId="8944"/>
    <cellStyle name="9_משקל בתא100_דיווחים נוספים_דיווחים נוספים_פירוט אגח תשואה מעל 10% _1_15" xfId="14366"/>
    <cellStyle name="9_משקל בתא100_דיווחים נוספים_דיווחים נוספים_פירוט אגח תשואה מעל 10% _15" xfId="14365"/>
    <cellStyle name="9_משקל בתא100_דיווחים נוספים_דיווחים נוספים_פירוט אגח תשואה מעל 10% _פירוט אגח תשואה מעל 10% " xfId="8945"/>
    <cellStyle name="9_משקל בתא100_דיווחים נוספים_דיווחים נוספים_פירוט אגח תשואה מעל 10% _פירוט אגח תשואה מעל 10% _15" xfId="14367"/>
    <cellStyle name="9_משקל בתא100_דיווחים נוספים_פירוט אגח תשואה מעל 10% " xfId="8946"/>
    <cellStyle name="9_משקל בתא100_דיווחים נוספים_פירוט אגח תשואה מעל 10% _1" xfId="8947"/>
    <cellStyle name="9_משקל בתא100_דיווחים נוספים_פירוט אגח תשואה מעל 10% _1_15" xfId="14369"/>
    <cellStyle name="9_משקל בתא100_דיווחים נוספים_פירוט אגח תשואה מעל 10% _15" xfId="14368"/>
    <cellStyle name="9_משקל בתא100_דיווחים נוספים_פירוט אגח תשואה מעל 10% _פירוט אגח תשואה מעל 10% " xfId="8948"/>
    <cellStyle name="9_משקל בתא100_דיווחים נוספים_פירוט אגח תשואה מעל 10% _פירוט אגח תשואה מעל 10% _15" xfId="14370"/>
    <cellStyle name="9_משקל בתא100_הערות" xfId="8949"/>
    <cellStyle name="9_משקל בתא100_הערות 2" xfId="8950"/>
    <cellStyle name="9_משקל בתא100_הערות 2_15" xfId="14372"/>
    <cellStyle name="9_משקל בתא100_הערות 2_דיווחים נוספים" xfId="8951"/>
    <cellStyle name="9_משקל בתא100_הערות 2_דיווחים נוספים_1" xfId="8952"/>
    <cellStyle name="9_משקל בתא100_הערות 2_דיווחים נוספים_1_15" xfId="14374"/>
    <cellStyle name="9_משקל בתא100_הערות 2_דיווחים נוספים_1_פירוט אגח תשואה מעל 10% " xfId="8953"/>
    <cellStyle name="9_משקל בתא100_הערות 2_דיווחים נוספים_1_פירוט אגח תשואה מעל 10% _15" xfId="14375"/>
    <cellStyle name="9_משקל בתא100_הערות 2_דיווחים נוספים_15" xfId="14373"/>
    <cellStyle name="9_משקל בתא100_הערות 2_דיווחים נוספים_פירוט אגח תשואה מעל 10% " xfId="8954"/>
    <cellStyle name="9_משקל בתא100_הערות 2_דיווחים נוספים_פירוט אגח תשואה מעל 10% _15" xfId="14376"/>
    <cellStyle name="9_משקל בתא100_הערות 2_פירוט אגח תשואה מעל 10% " xfId="8955"/>
    <cellStyle name="9_משקל בתא100_הערות 2_פירוט אגח תשואה מעל 10% _1" xfId="8956"/>
    <cellStyle name="9_משקל בתא100_הערות 2_פירוט אגח תשואה מעל 10% _1_15" xfId="14378"/>
    <cellStyle name="9_משקל בתא100_הערות 2_פירוט אגח תשואה מעל 10% _15" xfId="14377"/>
    <cellStyle name="9_משקל בתא100_הערות 2_פירוט אגח תשואה מעל 10% _פירוט אגח תשואה מעל 10% " xfId="8957"/>
    <cellStyle name="9_משקל בתא100_הערות 2_פירוט אגח תשואה מעל 10% _פירוט אגח תשואה מעל 10% _15" xfId="14379"/>
    <cellStyle name="9_משקל בתא100_הערות_15" xfId="14371"/>
    <cellStyle name="9_משקל בתא100_הערות_4.4." xfId="8958"/>
    <cellStyle name="9_משקל בתא100_הערות_4.4. 2" xfId="8959"/>
    <cellStyle name="9_משקל בתא100_הערות_4.4. 2_15" xfId="14381"/>
    <cellStyle name="9_משקל בתא100_הערות_4.4. 2_דיווחים נוספים" xfId="8960"/>
    <cellStyle name="9_משקל בתא100_הערות_4.4. 2_דיווחים נוספים_1" xfId="8961"/>
    <cellStyle name="9_משקל בתא100_הערות_4.4. 2_דיווחים נוספים_1_15" xfId="14383"/>
    <cellStyle name="9_משקל בתא100_הערות_4.4. 2_דיווחים נוספים_1_פירוט אגח תשואה מעל 10% " xfId="8962"/>
    <cellStyle name="9_משקל בתא100_הערות_4.4. 2_דיווחים נוספים_1_פירוט אגח תשואה מעל 10% _15" xfId="14384"/>
    <cellStyle name="9_משקל בתא100_הערות_4.4. 2_דיווחים נוספים_15" xfId="14382"/>
    <cellStyle name="9_משקל בתא100_הערות_4.4. 2_דיווחים נוספים_פירוט אגח תשואה מעל 10% " xfId="8963"/>
    <cellStyle name="9_משקל בתא100_הערות_4.4. 2_דיווחים נוספים_פירוט אגח תשואה מעל 10% _15" xfId="14385"/>
    <cellStyle name="9_משקל בתא100_הערות_4.4. 2_פירוט אגח תשואה מעל 10% " xfId="8964"/>
    <cellStyle name="9_משקל בתא100_הערות_4.4. 2_פירוט אגח תשואה מעל 10% _1" xfId="8965"/>
    <cellStyle name="9_משקל בתא100_הערות_4.4. 2_פירוט אגח תשואה מעל 10% _1_15" xfId="14387"/>
    <cellStyle name="9_משקל בתא100_הערות_4.4. 2_פירוט אגח תשואה מעל 10% _15" xfId="14386"/>
    <cellStyle name="9_משקל בתא100_הערות_4.4. 2_פירוט אגח תשואה מעל 10% _פירוט אגח תשואה מעל 10% " xfId="8966"/>
    <cellStyle name="9_משקל בתא100_הערות_4.4. 2_פירוט אגח תשואה מעל 10% _פירוט אגח תשואה מעל 10% _15" xfId="14388"/>
    <cellStyle name="9_משקל בתא100_הערות_4.4._15" xfId="14380"/>
    <cellStyle name="9_משקל בתא100_הערות_4.4._דיווחים נוספים" xfId="8967"/>
    <cellStyle name="9_משקל בתא100_הערות_4.4._דיווחים נוספים_15" xfId="14389"/>
    <cellStyle name="9_משקל בתא100_הערות_4.4._דיווחים נוספים_פירוט אגח תשואה מעל 10% " xfId="8968"/>
    <cellStyle name="9_משקל בתא100_הערות_4.4._דיווחים נוספים_פירוט אגח תשואה מעל 10% _15" xfId="14390"/>
    <cellStyle name="9_משקל בתא100_הערות_4.4._פירוט אגח תשואה מעל 10% " xfId="8969"/>
    <cellStyle name="9_משקל בתא100_הערות_4.4._פירוט אגח תשואה מעל 10% _1" xfId="8970"/>
    <cellStyle name="9_משקל בתא100_הערות_4.4._פירוט אגח תשואה מעל 10% _1_15" xfId="14392"/>
    <cellStyle name="9_משקל בתא100_הערות_4.4._פירוט אגח תשואה מעל 10% _15" xfId="14391"/>
    <cellStyle name="9_משקל בתא100_הערות_4.4._פירוט אגח תשואה מעל 10% _פירוט אגח תשואה מעל 10% " xfId="8971"/>
    <cellStyle name="9_משקל בתא100_הערות_4.4._פירוט אגח תשואה מעל 10% _פירוט אגח תשואה מעל 10% _15" xfId="14393"/>
    <cellStyle name="9_משקל בתא100_הערות_דיווחים נוספים" xfId="8972"/>
    <cellStyle name="9_משקל בתא100_הערות_דיווחים נוספים_1" xfId="8973"/>
    <cellStyle name="9_משקל בתא100_הערות_דיווחים נוספים_1_15" xfId="14395"/>
    <cellStyle name="9_משקל בתא100_הערות_דיווחים נוספים_1_פירוט אגח תשואה מעל 10% " xfId="8974"/>
    <cellStyle name="9_משקל בתא100_הערות_דיווחים נוספים_1_פירוט אגח תשואה מעל 10% _15" xfId="14396"/>
    <cellStyle name="9_משקל בתא100_הערות_דיווחים נוספים_15" xfId="14394"/>
    <cellStyle name="9_משקל בתא100_הערות_דיווחים נוספים_פירוט אגח תשואה מעל 10% " xfId="8975"/>
    <cellStyle name="9_משקל בתא100_הערות_דיווחים נוספים_פירוט אגח תשואה מעל 10% _15" xfId="14397"/>
    <cellStyle name="9_משקל בתא100_הערות_פירוט אגח תשואה מעל 10% " xfId="8976"/>
    <cellStyle name="9_משקל בתא100_הערות_פירוט אגח תשואה מעל 10% _1" xfId="8977"/>
    <cellStyle name="9_משקל בתא100_הערות_פירוט אגח תשואה מעל 10% _1_15" xfId="14399"/>
    <cellStyle name="9_משקל בתא100_הערות_פירוט אגח תשואה מעל 10% _15" xfId="14398"/>
    <cellStyle name="9_משקל בתא100_הערות_פירוט אגח תשואה מעל 10% _פירוט אגח תשואה מעל 10% " xfId="8978"/>
    <cellStyle name="9_משקל בתא100_הערות_פירוט אגח תשואה מעל 10% _פירוט אגח תשואה מעל 10% _15" xfId="14400"/>
    <cellStyle name="9_משקל בתא100_יתרת מסגרות אשראי לניצול " xfId="8979"/>
    <cellStyle name="9_משקל בתא100_יתרת מסגרות אשראי לניצול  2" xfId="8980"/>
    <cellStyle name="9_משקל בתא100_יתרת מסגרות אשראי לניצול  2_15" xfId="14402"/>
    <cellStyle name="9_משקל בתא100_יתרת מסגרות אשראי לניצול  2_דיווחים נוספים" xfId="8981"/>
    <cellStyle name="9_משקל בתא100_יתרת מסגרות אשראי לניצול  2_דיווחים נוספים_1" xfId="8982"/>
    <cellStyle name="9_משקל בתא100_יתרת מסגרות אשראי לניצול  2_דיווחים נוספים_1_15" xfId="14404"/>
    <cellStyle name="9_משקל בתא100_יתרת מסגרות אשראי לניצול  2_דיווחים נוספים_1_פירוט אגח תשואה מעל 10% " xfId="8983"/>
    <cellStyle name="9_משקל בתא100_יתרת מסגרות אשראי לניצול  2_דיווחים נוספים_1_פירוט אגח תשואה מעל 10% _15" xfId="14405"/>
    <cellStyle name="9_משקל בתא100_יתרת מסגרות אשראי לניצול  2_דיווחים נוספים_15" xfId="14403"/>
    <cellStyle name="9_משקל בתא100_יתרת מסגרות אשראי לניצול  2_דיווחים נוספים_פירוט אגח תשואה מעל 10% " xfId="8984"/>
    <cellStyle name="9_משקל בתא100_יתרת מסגרות אשראי לניצול  2_דיווחים נוספים_פירוט אגח תשואה מעל 10% _15" xfId="14406"/>
    <cellStyle name="9_משקל בתא100_יתרת מסגרות אשראי לניצול  2_פירוט אגח תשואה מעל 10% " xfId="8985"/>
    <cellStyle name="9_משקל בתא100_יתרת מסגרות אשראי לניצול  2_פירוט אגח תשואה מעל 10% _1" xfId="8986"/>
    <cellStyle name="9_משקל בתא100_יתרת מסגרות אשראי לניצול  2_פירוט אגח תשואה מעל 10% _1_15" xfId="14408"/>
    <cellStyle name="9_משקל בתא100_יתרת מסגרות אשראי לניצול  2_פירוט אגח תשואה מעל 10% _15" xfId="14407"/>
    <cellStyle name="9_משקל בתא100_יתרת מסגרות אשראי לניצול  2_פירוט אגח תשואה מעל 10% _פירוט אגח תשואה מעל 10% " xfId="8987"/>
    <cellStyle name="9_משקל בתא100_יתרת מסגרות אשראי לניצול  2_פירוט אגח תשואה מעל 10% _פירוט אגח תשואה מעל 10% _15" xfId="14409"/>
    <cellStyle name="9_משקל בתא100_יתרת מסגרות אשראי לניצול _15" xfId="14401"/>
    <cellStyle name="9_משקל בתא100_יתרת מסגרות אשראי לניצול _4.4." xfId="8988"/>
    <cellStyle name="9_משקל בתא100_יתרת מסגרות אשראי לניצול _4.4. 2" xfId="8989"/>
    <cellStyle name="9_משקל בתא100_יתרת מסגרות אשראי לניצול _4.4. 2_15" xfId="14411"/>
    <cellStyle name="9_משקל בתא100_יתרת מסגרות אשראי לניצול _4.4. 2_דיווחים נוספים" xfId="8990"/>
    <cellStyle name="9_משקל בתא100_יתרת מסגרות אשראי לניצול _4.4. 2_דיווחים נוספים_1" xfId="8991"/>
    <cellStyle name="9_משקל בתא100_יתרת מסגרות אשראי לניצול _4.4. 2_דיווחים נוספים_1_15" xfId="14413"/>
    <cellStyle name="9_משקל בתא100_יתרת מסגרות אשראי לניצול _4.4. 2_דיווחים נוספים_1_פירוט אגח תשואה מעל 10% " xfId="8992"/>
    <cellStyle name="9_משקל בתא100_יתרת מסגרות אשראי לניצול _4.4. 2_דיווחים נוספים_1_פירוט אגח תשואה מעל 10% _15" xfId="14414"/>
    <cellStyle name="9_משקל בתא100_יתרת מסגרות אשראי לניצול _4.4. 2_דיווחים נוספים_15" xfId="14412"/>
    <cellStyle name="9_משקל בתא100_יתרת מסגרות אשראי לניצול _4.4. 2_דיווחים נוספים_פירוט אגח תשואה מעל 10% " xfId="8993"/>
    <cellStyle name="9_משקל בתא100_יתרת מסגרות אשראי לניצול _4.4. 2_דיווחים נוספים_פירוט אגח תשואה מעל 10% _15" xfId="14415"/>
    <cellStyle name="9_משקל בתא100_יתרת מסגרות אשראי לניצול _4.4. 2_פירוט אגח תשואה מעל 10% " xfId="8994"/>
    <cellStyle name="9_משקל בתא100_יתרת מסגרות אשראי לניצול _4.4. 2_פירוט אגח תשואה מעל 10% _1" xfId="8995"/>
    <cellStyle name="9_משקל בתא100_יתרת מסגרות אשראי לניצול _4.4. 2_פירוט אגח תשואה מעל 10% _1_15" xfId="14417"/>
    <cellStyle name="9_משקל בתא100_יתרת מסגרות אשראי לניצול _4.4. 2_פירוט אגח תשואה מעל 10% _15" xfId="14416"/>
    <cellStyle name="9_משקל בתא100_יתרת מסגרות אשראי לניצול _4.4. 2_פירוט אגח תשואה מעל 10% _פירוט אגח תשואה מעל 10% " xfId="8996"/>
    <cellStyle name="9_משקל בתא100_יתרת מסגרות אשראי לניצול _4.4. 2_פירוט אגח תשואה מעל 10% _פירוט אגח תשואה מעל 10% _15" xfId="14418"/>
    <cellStyle name="9_משקל בתא100_יתרת מסגרות אשראי לניצול _4.4._15" xfId="14410"/>
    <cellStyle name="9_משקל בתא100_יתרת מסגרות אשראי לניצול _4.4._דיווחים נוספים" xfId="8997"/>
    <cellStyle name="9_משקל בתא100_יתרת מסגרות אשראי לניצול _4.4._דיווחים נוספים_15" xfId="14419"/>
    <cellStyle name="9_משקל בתא100_יתרת מסגרות אשראי לניצול _4.4._דיווחים נוספים_פירוט אגח תשואה מעל 10% " xfId="8998"/>
    <cellStyle name="9_משקל בתא100_יתרת מסגרות אשראי לניצול _4.4._דיווחים נוספים_פירוט אגח תשואה מעל 10% _15" xfId="14420"/>
    <cellStyle name="9_משקל בתא100_יתרת מסגרות אשראי לניצול _4.4._פירוט אגח תשואה מעל 10% " xfId="8999"/>
    <cellStyle name="9_משקל בתא100_יתרת מסגרות אשראי לניצול _4.4._פירוט אגח תשואה מעל 10% _1" xfId="9000"/>
    <cellStyle name="9_משקל בתא100_יתרת מסגרות אשראי לניצול _4.4._פירוט אגח תשואה מעל 10% _1_15" xfId="14422"/>
    <cellStyle name="9_משקל בתא100_יתרת מסגרות אשראי לניצול _4.4._פירוט אגח תשואה מעל 10% _15" xfId="14421"/>
    <cellStyle name="9_משקל בתא100_יתרת מסגרות אשראי לניצול _4.4._פירוט אגח תשואה מעל 10% _פירוט אגח תשואה מעל 10% " xfId="9001"/>
    <cellStyle name="9_משקל בתא100_יתרת מסגרות אשראי לניצול _4.4._פירוט אגח תשואה מעל 10% _פירוט אגח תשואה מעל 10% _15" xfId="14423"/>
    <cellStyle name="9_משקל בתא100_יתרת מסגרות אשראי לניצול _דיווחים נוספים" xfId="9002"/>
    <cellStyle name="9_משקל בתא100_יתרת מסגרות אשראי לניצול _דיווחים נוספים_1" xfId="9003"/>
    <cellStyle name="9_משקל בתא100_יתרת מסגרות אשראי לניצול _דיווחים נוספים_1_15" xfId="14425"/>
    <cellStyle name="9_משקל בתא100_יתרת מסגרות אשראי לניצול _דיווחים נוספים_1_פירוט אגח תשואה מעל 10% " xfId="9004"/>
    <cellStyle name="9_משקל בתא100_יתרת מסגרות אשראי לניצול _דיווחים נוספים_1_פירוט אגח תשואה מעל 10% _15" xfId="14426"/>
    <cellStyle name="9_משקל בתא100_יתרת מסגרות אשראי לניצול _דיווחים נוספים_15" xfId="14424"/>
    <cellStyle name="9_משקל בתא100_יתרת מסגרות אשראי לניצול _דיווחים נוספים_פירוט אגח תשואה מעל 10% " xfId="9005"/>
    <cellStyle name="9_משקל בתא100_יתרת מסגרות אשראי לניצול _דיווחים נוספים_פירוט אגח תשואה מעל 10% _15" xfId="14427"/>
    <cellStyle name="9_משקל בתא100_יתרת מסגרות אשראי לניצול _פירוט אגח תשואה מעל 10% " xfId="9006"/>
    <cellStyle name="9_משקל בתא100_יתרת מסגרות אשראי לניצול _פירוט אגח תשואה מעל 10% _1" xfId="9007"/>
    <cellStyle name="9_משקל בתא100_יתרת מסגרות אשראי לניצול _פירוט אגח תשואה מעל 10% _1_15" xfId="14429"/>
    <cellStyle name="9_משקל בתא100_יתרת מסגרות אשראי לניצול _פירוט אגח תשואה מעל 10% _15" xfId="14428"/>
    <cellStyle name="9_משקל בתא100_יתרת מסגרות אשראי לניצול _פירוט אגח תשואה מעל 10% _פירוט אגח תשואה מעל 10% " xfId="9008"/>
    <cellStyle name="9_משקל בתא100_יתרת מסגרות אשראי לניצול _פירוט אגח תשואה מעל 10% _פירוט אגח תשואה מעל 10% _15" xfId="14430"/>
    <cellStyle name="9_משקל בתא100_עסקאות שאושרו וטרם בוצעו  " xfId="9009"/>
    <cellStyle name="9_משקל בתא100_עסקאות שאושרו וטרם בוצעו   2" xfId="9010"/>
    <cellStyle name="9_משקל בתא100_עסקאות שאושרו וטרם בוצעו   2_15" xfId="14432"/>
    <cellStyle name="9_משקל בתא100_עסקאות שאושרו וטרם בוצעו   2_דיווחים נוספים" xfId="9011"/>
    <cellStyle name="9_משקל בתא100_עסקאות שאושרו וטרם בוצעו   2_דיווחים נוספים_1" xfId="9012"/>
    <cellStyle name="9_משקל בתא100_עסקאות שאושרו וטרם בוצעו   2_דיווחים נוספים_1_15" xfId="14434"/>
    <cellStyle name="9_משקל בתא100_עסקאות שאושרו וטרם בוצעו   2_דיווחים נוספים_1_פירוט אגח תשואה מעל 10% " xfId="9013"/>
    <cellStyle name="9_משקל בתא100_עסקאות שאושרו וטרם בוצעו   2_דיווחים נוספים_1_פירוט אגח תשואה מעל 10% _15" xfId="14435"/>
    <cellStyle name="9_משקל בתא100_עסקאות שאושרו וטרם בוצעו   2_דיווחים נוספים_15" xfId="14433"/>
    <cellStyle name="9_משקל בתא100_עסקאות שאושרו וטרם בוצעו   2_דיווחים נוספים_פירוט אגח תשואה מעל 10% " xfId="9014"/>
    <cellStyle name="9_משקל בתא100_עסקאות שאושרו וטרם בוצעו   2_דיווחים נוספים_פירוט אגח תשואה מעל 10% _15" xfId="14436"/>
    <cellStyle name="9_משקל בתא100_עסקאות שאושרו וטרם בוצעו   2_פירוט אגח תשואה מעל 10% " xfId="9015"/>
    <cellStyle name="9_משקל בתא100_עסקאות שאושרו וטרם בוצעו   2_פירוט אגח תשואה מעל 10% _1" xfId="9016"/>
    <cellStyle name="9_משקל בתא100_עסקאות שאושרו וטרם בוצעו   2_פירוט אגח תשואה מעל 10% _1_15" xfId="14438"/>
    <cellStyle name="9_משקל בתא100_עסקאות שאושרו וטרם בוצעו   2_פירוט אגח תשואה מעל 10% _15" xfId="14437"/>
    <cellStyle name="9_משקל בתא100_עסקאות שאושרו וטרם בוצעו   2_פירוט אגח תשואה מעל 10% _פירוט אגח תשואה מעל 10% " xfId="9017"/>
    <cellStyle name="9_משקל בתא100_עסקאות שאושרו וטרם בוצעו   2_פירוט אגח תשואה מעל 10% _פירוט אגח תשואה מעל 10% _15" xfId="14439"/>
    <cellStyle name="9_משקל בתא100_עסקאות שאושרו וטרם בוצעו  _1" xfId="9018"/>
    <cellStyle name="9_משקל בתא100_עסקאות שאושרו וטרם בוצעו  _1 2" xfId="9019"/>
    <cellStyle name="9_משקל בתא100_עסקאות שאושרו וטרם בוצעו  _1 2_15" xfId="14441"/>
    <cellStyle name="9_משקל בתא100_עסקאות שאושרו וטרם בוצעו  _1 2_דיווחים נוספים" xfId="9020"/>
    <cellStyle name="9_משקל בתא100_עסקאות שאושרו וטרם בוצעו  _1 2_דיווחים נוספים_1" xfId="9021"/>
    <cellStyle name="9_משקל בתא100_עסקאות שאושרו וטרם בוצעו  _1 2_דיווחים נוספים_1_15" xfId="14443"/>
    <cellStyle name="9_משקל בתא100_עסקאות שאושרו וטרם בוצעו  _1 2_דיווחים נוספים_1_פירוט אגח תשואה מעל 10% " xfId="9022"/>
    <cellStyle name="9_משקל בתא100_עסקאות שאושרו וטרם בוצעו  _1 2_דיווחים נוספים_1_פירוט אגח תשואה מעל 10% _15" xfId="14444"/>
    <cellStyle name="9_משקל בתא100_עסקאות שאושרו וטרם בוצעו  _1 2_דיווחים נוספים_15" xfId="14442"/>
    <cellStyle name="9_משקל בתא100_עסקאות שאושרו וטרם בוצעו  _1 2_דיווחים נוספים_פירוט אגח תשואה מעל 10% " xfId="9023"/>
    <cellStyle name="9_משקל בתא100_עסקאות שאושרו וטרם בוצעו  _1 2_דיווחים נוספים_פירוט אגח תשואה מעל 10% _15" xfId="14445"/>
    <cellStyle name="9_משקל בתא100_עסקאות שאושרו וטרם בוצעו  _1 2_פירוט אגח תשואה מעל 10% " xfId="9024"/>
    <cellStyle name="9_משקל בתא100_עסקאות שאושרו וטרם בוצעו  _1 2_פירוט אגח תשואה מעל 10% _1" xfId="9025"/>
    <cellStyle name="9_משקל בתא100_עסקאות שאושרו וטרם בוצעו  _1 2_פירוט אגח תשואה מעל 10% _1_15" xfId="14447"/>
    <cellStyle name="9_משקל בתא100_עסקאות שאושרו וטרם בוצעו  _1 2_פירוט אגח תשואה מעל 10% _15" xfId="14446"/>
    <cellStyle name="9_משקל בתא100_עסקאות שאושרו וטרם בוצעו  _1 2_פירוט אגח תשואה מעל 10% _פירוט אגח תשואה מעל 10% " xfId="9026"/>
    <cellStyle name="9_משקל בתא100_עסקאות שאושרו וטרם בוצעו  _1 2_פירוט אגח תשואה מעל 10% _פירוט אגח תשואה מעל 10% _15" xfId="14448"/>
    <cellStyle name="9_משקל בתא100_עסקאות שאושרו וטרם בוצעו  _1_15" xfId="14440"/>
    <cellStyle name="9_משקל בתא100_עסקאות שאושרו וטרם בוצעו  _1_דיווחים נוספים" xfId="9027"/>
    <cellStyle name="9_משקל בתא100_עסקאות שאושרו וטרם בוצעו  _1_דיווחים נוספים_15" xfId="14449"/>
    <cellStyle name="9_משקל בתא100_עסקאות שאושרו וטרם בוצעו  _1_דיווחים נוספים_פירוט אגח תשואה מעל 10% " xfId="9028"/>
    <cellStyle name="9_משקל בתא100_עסקאות שאושרו וטרם בוצעו  _1_דיווחים נוספים_פירוט אגח תשואה מעל 10% _15" xfId="14450"/>
    <cellStyle name="9_משקל בתא100_עסקאות שאושרו וטרם בוצעו  _1_פירוט אגח תשואה מעל 10% " xfId="9029"/>
    <cellStyle name="9_משקל בתא100_עסקאות שאושרו וטרם בוצעו  _1_פירוט אגח תשואה מעל 10% _1" xfId="9030"/>
    <cellStyle name="9_משקל בתא100_עסקאות שאושרו וטרם בוצעו  _1_פירוט אגח תשואה מעל 10% _1_15" xfId="14452"/>
    <cellStyle name="9_משקל בתא100_עסקאות שאושרו וטרם בוצעו  _1_פירוט אגח תשואה מעל 10% _15" xfId="14451"/>
    <cellStyle name="9_משקל בתא100_עסקאות שאושרו וטרם בוצעו  _1_פירוט אגח תשואה מעל 10% _פירוט אגח תשואה מעל 10% " xfId="9031"/>
    <cellStyle name="9_משקל בתא100_עסקאות שאושרו וטרם בוצעו  _1_פירוט אגח תשואה מעל 10% _פירוט אגח תשואה מעל 10% _15" xfId="14453"/>
    <cellStyle name="9_משקל בתא100_עסקאות שאושרו וטרם בוצעו  _15" xfId="14431"/>
    <cellStyle name="9_משקל בתא100_עסקאות שאושרו וטרם בוצעו  _4.4." xfId="9032"/>
    <cellStyle name="9_משקל בתא100_עסקאות שאושרו וטרם בוצעו  _4.4. 2" xfId="9033"/>
    <cellStyle name="9_משקל בתא100_עסקאות שאושרו וטרם בוצעו  _4.4. 2_15" xfId="14455"/>
    <cellStyle name="9_משקל בתא100_עסקאות שאושרו וטרם בוצעו  _4.4. 2_דיווחים נוספים" xfId="9034"/>
    <cellStyle name="9_משקל בתא100_עסקאות שאושרו וטרם בוצעו  _4.4. 2_דיווחים נוספים_1" xfId="9035"/>
    <cellStyle name="9_משקל בתא100_עסקאות שאושרו וטרם בוצעו  _4.4. 2_דיווחים נוספים_1_15" xfId="14457"/>
    <cellStyle name="9_משקל בתא100_עסקאות שאושרו וטרם בוצעו  _4.4. 2_דיווחים נוספים_1_פירוט אגח תשואה מעל 10% " xfId="9036"/>
    <cellStyle name="9_משקל בתא100_עסקאות שאושרו וטרם בוצעו  _4.4. 2_דיווחים נוספים_1_פירוט אגח תשואה מעל 10% _15" xfId="14458"/>
    <cellStyle name="9_משקל בתא100_עסקאות שאושרו וטרם בוצעו  _4.4. 2_דיווחים נוספים_15" xfId="14456"/>
    <cellStyle name="9_משקל בתא100_עסקאות שאושרו וטרם בוצעו  _4.4. 2_דיווחים נוספים_פירוט אגח תשואה מעל 10% " xfId="9037"/>
    <cellStyle name="9_משקל בתא100_עסקאות שאושרו וטרם בוצעו  _4.4. 2_דיווחים נוספים_פירוט אגח תשואה מעל 10% _15" xfId="14459"/>
    <cellStyle name="9_משקל בתא100_עסקאות שאושרו וטרם בוצעו  _4.4. 2_פירוט אגח תשואה מעל 10% " xfId="9038"/>
    <cellStyle name="9_משקל בתא100_עסקאות שאושרו וטרם בוצעו  _4.4. 2_פירוט אגח תשואה מעל 10% _1" xfId="9039"/>
    <cellStyle name="9_משקל בתא100_עסקאות שאושרו וטרם בוצעו  _4.4. 2_פירוט אגח תשואה מעל 10% _1_15" xfId="14461"/>
    <cellStyle name="9_משקל בתא100_עסקאות שאושרו וטרם בוצעו  _4.4. 2_פירוט אגח תשואה מעל 10% _15" xfId="14460"/>
    <cellStyle name="9_משקל בתא100_עסקאות שאושרו וטרם בוצעו  _4.4. 2_פירוט אגח תשואה מעל 10% _פירוט אגח תשואה מעל 10% " xfId="9040"/>
    <cellStyle name="9_משקל בתא100_עסקאות שאושרו וטרם בוצעו  _4.4. 2_פירוט אגח תשואה מעל 10% _פירוט אגח תשואה מעל 10% _15" xfId="14462"/>
    <cellStyle name="9_משקל בתא100_עסקאות שאושרו וטרם בוצעו  _4.4._15" xfId="14454"/>
    <cellStyle name="9_משקל בתא100_עסקאות שאושרו וטרם בוצעו  _4.4._דיווחים נוספים" xfId="9041"/>
    <cellStyle name="9_משקל בתא100_עסקאות שאושרו וטרם בוצעו  _4.4._דיווחים נוספים_15" xfId="14463"/>
    <cellStyle name="9_משקל בתא100_עסקאות שאושרו וטרם בוצעו  _4.4._דיווחים נוספים_פירוט אגח תשואה מעל 10% " xfId="9042"/>
    <cellStyle name="9_משקל בתא100_עסקאות שאושרו וטרם בוצעו  _4.4._דיווחים נוספים_פירוט אגח תשואה מעל 10% _15" xfId="14464"/>
    <cellStyle name="9_משקל בתא100_עסקאות שאושרו וטרם בוצעו  _4.4._פירוט אגח תשואה מעל 10% " xfId="9043"/>
    <cellStyle name="9_משקל בתא100_עסקאות שאושרו וטרם בוצעו  _4.4._פירוט אגח תשואה מעל 10% _1" xfId="9044"/>
    <cellStyle name="9_משקל בתא100_עסקאות שאושרו וטרם בוצעו  _4.4._פירוט אגח תשואה מעל 10% _1_15" xfId="14466"/>
    <cellStyle name="9_משקל בתא100_עסקאות שאושרו וטרם בוצעו  _4.4._פירוט אגח תשואה מעל 10% _15" xfId="14465"/>
    <cellStyle name="9_משקל בתא100_עסקאות שאושרו וטרם בוצעו  _4.4._פירוט אגח תשואה מעל 10% _פירוט אגח תשואה מעל 10% " xfId="9045"/>
    <cellStyle name="9_משקל בתא100_עסקאות שאושרו וטרם בוצעו  _4.4._פירוט אגח תשואה מעל 10% _פירוט אגח תשואה מעל 10% _15" xfId="14467"/>
    <cellStyle name="9_משקל בתא100_עסקאות שאושרו וטרם בוצעו  _דיווחים נוספים" xfId="9046"/>
    <cellStyle name="9_משקל בתא100_עסקאות שאושרו וטרם בוצעו  _דיווחים נוספים_1" xfId="9047"/>
    <cellStyle name="9_משקל בתא100_עסקאות שאושרו וטרם בוצעו  _דיווחים נוספים_1_15" xfId="14469"/>
    <cellStyle name="9_משקל בתא100_עסקאות שאושרו וטרם בוצעו  _דיווחים נוספים_1_פירוט אגח תשואה מעל 10% " xfId="9048"/>
    <cellStyle name="9_משקל בתא100_עסקאות שאושרו וטרם בוצעו  _דיווחים נוספים_1_פירוט אגח תשואה מעל 10% _15" xfId="14470"/>
    <cellStyle name="9_משקל בתא100_עסקאות שאושרו וטרם בוצעו  _דיווחים נוספים_15" xfId="14468"/>
    <cellStyle name="9_משקל בתא100_עסקאות שאושרו וטרם בוצעו  _דיווחים נוספים_פירוט אגח תשואה מעל 10% " xfId="9049"/>
    <cellStyle name="9_משקל בתא100_עסקאות שאושרו וטרם בוצעו  _דיווחים נוספים_פירוט אגח תשואה מעל 10% _15" xfId="14471"/>
    <cellStyle name="9_משקל בתא100_עסקאות שאושרו וטרם בוצעו  _פירוט אגח תשואה מעל 10% " xfId="9050"/>
    <cellStyle name="9_משקל בתא100_עסקאות שאושרו וטרם בוצעו  _פירוט אגח תשואה מעל 10% _1" xfId="9051"/>
    <cellStyle name="9_משקל בתא100_עסקאות שאושרו וטרם בוצעו  _פירוט אגח תשואה מעל 10% _1_15" xfId="14473"/>
    <cellStyle name="9_משקל בתא100_עסקאות שאושרו וטרם בוצעו  _פירוט אגח תשואה מעל 10% _15" xfId="14472"/>
    <cellStyle name="9_משקל בתא100_עסקאות שאושרו וטרם בוצעו  _פירוט אגח תשואה מעל 10% _פירוט אגח תשואה מעל 10% " xfId="9052"/>
    <cellStyle name="9_משקל בתא100_עסקאות שאושרו וטרם בוצעו  _פירוט אגח תשואה מעל 10% _פירוט אגח תשואה מעל 10% _15" xfId="14474"/>
    <cellStyle name="9_משקל בתא100_פירוט אגח תשואה מעל 10% " xfId="9053"/>
    <cellStyle name="9_משקל בתא100_פירוט אגח תשואה מעל 10%  2" xfId="9054"/>
    <cellStyle name="9_משקל בתא100_פירוט אגח תשואה מעל 10%  2_15" xfId="14476"/>
    <cellStyle name="9_משקל בתא100_פירוט אגח תשואה מעל 10%  2_דיווחים נוספים" xfId="9055"/>
    <cellStyle name="9_משקל בתא100_פירוט אגח תשואה מעל 10%  2_דיווחים נוספים_1" xfId="9056"/>
    <cellStyle name="9_משקל בתא100_פירוט אגח תשואה מעל 10%  2_דיווחים נוספים_1_15" xfId="14478"/>
    <cellStyle name="9_משקל בתא100_פירוט אגח תשואה מעל 10%  2_דיווחים נוספים_1_פירוט אגח תשואה מעל 10% " xfId="9057"/>
    <cellStyle name="9_משקל בתא100_פירוט אגח תשואה מעל 10%  2_דיווחים נוספים_1_פירוט אגח תשואה מעל 10% _15" xfId="14479"/>
    <cellStyle name="9_משקל בתא100_פירוט אגח תשואה מעל 10%  2_דיווחים נוספים_15" xfId="14477"/>
    <cellStyle name="9_משקל בתא100_פירוט אגח תשואה מעל 10%  2_דיווחים נוספים_פירוט אגח תשואה מעל 10% " xfId="9058"/>
    <cellStyle name="9_משקל בתא100_פירוט אגח תשואה מעל 10%  2_דיווחים נוספים_פירוט אגח תשואה מעל 10% _15" xfId="14480"/>
    <cellStyle name="9_משקל בתא100_פירוט אגח תשואה מעל 10%  2_פירוט אגח תשואה מעל 10% " xfId="9059"/>
    <cellStyle name="9_משקל בתא100_פירוט אגח תשואה מעל 10%  2_פירוט אגח תשואה מעל 10% _1" xfId="9060"/>
    <cellStyle name="9_משקל בתא100_פירוט אגח תשואה מעל 10%  2_פירוט אגח תשואה מעל 10% _1_15" xfId="14482"/>
    <cellStyle name="9_משקל בתא100_פירוט אגח תשואה מעל 10%  2_פירוט אגח תשואה מעל 10% _15" xfId="14481"/>
    <cellStyle name="9_משקל בתא100_פירוט אגח תשואה מעל 10%  2_פירוט אגח תשואה מעל 10% _פירוט אגח תשואה מעל 10% " xfId="9061"/>
    <cellStyle name="9_משקל בתא100_פירוט אגח תשואה מעל 10%  2_פירוט אגח תשואה מעל 10% _פירוט אגח תשואה מעל 10% _15" xfId="14483"/>
    <cellStyle name="9_משקל בתא100_פירוט אגח תשואה מעל 10% _1" xfId="9062"/>
    <cellStyle name="9_משקל בתא100_פירוט אגח תשואה מעל 10% _1_15" xfId="14484"/>
    <cellStyle name="9_משקל בתא100_פירוט אגח תשואה מעל 10% _1_פירוט אגח תשואה מעל 10% " xfId="9063"/>
    <cellStyle name="9_משקל בתא100_פירוט אגח תשואה מעל 10% _1_פירוט אגח תשואה מעל 10% _15" xfId="14485"/>
    <cellStyle name="9_משקל בתא100_פירוט אגח תשואה מעל 10% _15" xfId="14475"/>
    <cellStyle name="9_משקל בתא100_פירוט אגח תשואה מעל 10% _2" xfId="9064"/>
    <cellStyle name="9_משקל בתא100_פירוט אגח תשואה מעל 10% _2_15" xfId="14486"/>
    <cellStyle name="9_משקל בתא100_פירוט אגח תשואה מעל 10% _4.4." xfId="9065"/>
    <cellStyle name="9_משקל בתא100_פירוט אגח תשואה מעל 10% _4.4. 2" xfId="9066"/>
    <cellStyle name="9_משקל בתא100_פירוט אגח תשואה מעל 10% _4.4. 2_15" xfId="14488"/>
    <cellStyle name="9_משקל בתא100_פירוט אגח תשואה מעל 10% _4.4. 2_דיווחים נוספים" xfId="9067"/>
    <cellStyle name="9_משקל בתא100_פירוט אגח תשואה מעל 10% _4.4. 2_דיווחים נוספים_1" xfId="9068"/>
    <cellStyle name="9_משקל בתא100_פירוט אגח תשואה מעל 10% _4.4. 2_דיווחים נוספים_1_15" xfId="14490"/>
    <cellStyle name="9_משקל בתא100_פירוט אגח תשואה מעל 10% _4.4. 2_דיווחים נוספים_1_פירוט אגח תשואה מעל 10% " xfId="9069"/>
    <cellStyle name="9_משקל בתא100_פירוט אגח תשואה מעל 10% _4.4. 2_דיווחים נוספים_1_פירוט אגח תשואה מעל 10% _15" xfId="14491"/>
    <cellStyle name="9_משקל בתא100_פירוט אגח תשואה מעל 10% _4.4. 2_דיווחים נוספים_15" xfId="14489"/>
    <cellStyle name="9_משקל בתא100_פירוט אגח תשואה מעל 10% _4.4. 2_דיווחים נוספים_פירוט אגח תשואה מעל 10% " xfId="9070"/>
    <cellStyle name="9_משקל בתא100_פירוט אגח תשואה מעל 10% _4.4. 2_דיווחים נוספים_פירוט אגח תשואה מעל 10% _15" xfId="14492"/>
    <cellStyle name="9_משקל בתא100_פירוט אגח תשואה מעל 10% _4.4. 2_פירוט אגח תשואה מעל 10% " xfId="9071"/>
    <cellStyle name="9_משקל בתא100_פירוט אגח תשואה מעל 10% _4.4. 2_פירוט אגח תשואה מעל 10% _1" xfId="9072"/>
    <cellStyle name="9_משקל בתא100_פירוט אגח תשואה מעל 10% _4.4. 2_פירוט אגח תשואה מעל 10% _1_15" xfId="14494"/>
    <cellStyle name="9_משקל בתא100_פירוט אגח תשואה מעל 10% _4.4. 2_פירוט אגח תשואה מעל 10% _15" xfId="14493"/>
    <cellStyle name="9_משקל בתא100_פירוט אגח תשואה מעל 10% _4.4. 2_פירוט אגח תשואה מעל 10% _פירוט אגח תשואה מעל 10% " xfId="9073"/>
    <cellStyle name="9_משקל בתא100_פירוט אגח תשואה מעל 10% _4.4. 2_פירוט אגח תשואה מעל 10% _פירוט אגח תשואה מעל 10% _15" xfId="14495"/>
    <cellStyle name="9_משקל בתא100_פירוט אגח תשואה מעל 10% _4.4._15" xfId="14487"/>
    <cellStyle name="9_משקל בתא100_פירוט אגח תשואה מעל 10% _4.4._דיווחים נוספים" xfId="9074"/>
    <cellStyle name="9_משקל בתא100_פירוט אגח תשואה מעל 10% _4.4._דיווחים נוספים_15" xfId="14496"/>
    <cellStyle name="9_משקל בתא100_פירוט אגח תשואה מעל 10% _4.4._דיווחים נוספים_פירוט אגח תשואה מעל 10% " xfId="9075"/>
    <cellStyle name="9_משקל בתא100_פירוט אגח תשואה מעל 10% _4.4._דיווחים נוספים_פירוט אגח תשואה מעל 10% _15" xfId="14497"/>
    <cellStyle name="9_משקל בתא100_פירוט אגח תשואה מעל 10% _4.4._פירוט אגח תשואה מעל 10% " xfId="9076"/>
    <cellStyle name="9_משקל בתא100_פירוט אגח תשואה מעל 10% _4.4._פירוט אגח תשואה מעל 10% _1" xfId="9077"/>
    <cellStyle name="9_משקל בתא100_פירוט אגח תשואה מעל 10% _4.4._פירוט אגח תשואה מעל 10% _1_15" xfId="14499"/>
    <cellStyle name="9_משקל בתא100_פירוט אגח תשואה מעל 10% _4.4._פירוט אגח תשואה מעל 10% _15" xfId="14498"/>
    <cellStyle name="9_משקל בתא100_פירוט אגח תשואה מעל 10% _4.4._פירוט אגח תשואה מעל 10% _פירוט אגח תשואה מעל 10% " xfId="9078"/>
    <cellStyle name="9_משקל בתא100_פירוט אגח תשואה מעל 10% _4.4._פירוט אגח תשואה מעל 10% _פירוט אגח תשואה מעל 10% _15" xfId="14500"/>
    <cellStyle name="9_משקל בתא100_פירוט אגח תשואה מעל 10% _דיווחים נוספים" xfId="9079"/>
    <cellStyle name="9_משקל בתא100_פירוט אגח תשואה מעל 10% _דיווחים נוספים_1" xfId="9080"/>
    <cellStyle name="9_משקל בתא100_פירוט אגח תשואה מעל 10% _דיווחים נוספים_1_15" xfId="14502"/>
    <cellStyle name="9_משקל בתא100_פירוט אגח תשואה מעל 10% _דיווחים נוספים_1_פירוט אגח תשואה מעל 10% " xfId="9081"/>
    <cellStyle name="9_משקל בתא100_פירוט אגח תשואה מעל 10% _דיווחים נוספים_1_פירוט אגח תשואה מעל 10% _15" xfId="14503"/>
    <cellStyle name="9_משקל בתא100_פירוט אגח תשואה מעל 10% _דיווחים נוספים_15" xfId="14501"/>
    <cellStyle name="9_משקל בתא100_פירוט אגח תשואה מעל 10% _דיווחים נוספים_פירוט אגח תשואה מעל 10% " xfId="9082"/>
    <cellStyle name="9_משקל בתא100_פירוט אגח תשואה מעל 10% _דיווחים נוספים_פירוט אגח תשואה מעל 10% _15" xfId="14504"/>
    <cellStyle name="9_משקל בתא100_פירוט אגח תשואה מעל 10% _פירוט אגח תשואה מעל 10% " xfId="9083"/>
    <cellStyle name="9_משקל בתא100_פירוט אגח תשואה מעל 10% _פירוט אגח תשואה מעל 10% _1" xfId="9084"/>
    <cellStyle name="9_משקל בתא100_פירוט אגח תשואה מעל 10% _פירוט אגח תשואה מעל 10% _1_15" xfId="14506"/>
    <cellStyle name="9_משקל בתא100_פירוט אגח תשואה מעל 10% _פירוט אגח תשואה מעל 10% _15" xfId="14505"/>
    <cellStyle name="9_משקל בתא100_פירוט אגח תשואה מעל 10% _פירוט אגח תשואה מעל 10% _פירוט אגח תשואה מעל 10% " xfId="9085"/>
    <cellStyle name="9_משקל בתא100_פירוט אגח תשואה מעל 10% _פירוט אגח תשואה מעל 10% _פירוט אגח תשואה מעל 10% _15" xfId="14507"/>
    <cellStyle name="9_עסקאות שאושרו וטרם בוצעו  " xfId="9086"/>
    <cellStyle name="9_עסקאות שאושרו וטרם בוצעו   2" xfId="9087"/>
    <cellStyle name="9_עסקאות שאושרו וטרם בוצעו   2_15" xfId="14509"/>
    <cellStyle name="9_עסקאות שאושרו וטרם בוצעו   2_דיווחים נוספים" xfId="9088"/>
    <cellStyle name="9_עסקאות שאושרו וטרם בוצעו   2_דיווחים נוספים_1" xfId="9089"/>
    <cellStyle name="9_עסקאות שאושרו וטרם בוצעו   2_דיווחים נוספים_1_15" xfId="14511"/>
    <cellStyle name="9_עסקאות שאושרו וטרם בוצעו   2_דיווחים נוספים_1_פירוט אגח תשואה מעל 10% " xfId="9090"/>
    <cellStyle name="9_עסקאות שאושרו וטרם בוצעו   2_דיווחים נוספים_1_פירוט אגח תשואה מעל 10% _15" xfId="14512"/>
    <cellStyle name="9_עסקאות שאושרו וטרם בוצעו   2_דיווחים נוספים_15" xfId="14510"/>
    <cellStyle name="9_עסקאות שאושרו וטרם בוצעו   2_דיווחים נוספים_פירוט אגח תשואה מעל 10% " xfId="9091"/>
    <cellStyle name="9_עסקאות שאושרו וטרם בוצעו   2_דיווחים נוספים_פירוט אגח תשואה מעל 10% _15" xfId="14513"/>
    <cellStyle name="9_עסקאות שאושרו וטרם בוצעו   2_פירוט אגח תשואה מעל 10% " xfId="9092"/>
    <cellStyle name="9_עסקאות שאושרו וטרם בוצעו   2_פירוט אגח תשואה מעל 10% _1" xfId="9093"/>
    <cellStyle name="9_עסקאות שאושרו וטרם בוצעו   2_פירוט אגח תשואה מעל 10% _1_15" xfId="14515"/>
    <cellStyle name="9_עסקאות שאושרו וטרם בוצעו   2_פירוט אגח תשואה מעל 10% _15" xfId="14514"/>
    <cellStyle name="9_עסקאות שאושרו וטרם בוצעו   2_פירוט אגח תשואה מעל 10% _פירוט אגח תשואה מעל 10% " xfId="9094"/>
    <cellStyle name="9_עסקאות שאושרו וטרם בוצעו   2_פירוט אגח תשואה מעל 10% _פירוט אגח תשואה מעל 10% _15" xfId="14516"/>
    <cellStyle name="9_עסקאות שאושרו וטרם בוצעו  _1" xfId="9095"/>
    <cellStyle name="9_עסקאות שאושרו וטרם בוצעו  _1 2" xfId="9096"/>
    <cellStyle name="9_עסקאות שאושרו וטרם בוצעו  _1 2_15" xfId="14518"/>
    <cellStyle name="9_עסקאות שאושרו וטרם בוצעו  _1 2_דיווחים נוספים" xfId="9097"/>
    <cellStyle name="9_עסקאות שאושרו וטרם בוצעו  _1 2_דיווחים נוספים_1" xfId="9098"/>
    <cellStyle name="9_עסקאות שאושרו וטרם בוצעו  _1 2_דיווחים נוספים_1_15" xfId="14520"/>
    <cellStyle name="9_עסקאות שאושרו וטרם בוצעו  _1 2_דיווחים נוספים_1_פירוט אגח תשואה מעל 10% " xfId="9099"/>
    <cellStyle name="9_עסקאות שאושרו וטרם בוצעו  _1 2_דיווחים נוספים_1_פירוט אגח תשואה מעל 10% _15" xfId="14521"/>
    <cellStyle name="9_עסקאות שאושרו וטרם בוצעו  _1 2_דיווחים נוספים_15" xfId="14519"/>
    <cellStyle name="9_עסקאות שאושרו וטרם בוצעו  _1 2_דיווחים נוספים_פירוט אגח תשואה מעל 10% " xfId="9100"/>
    <cellStyle name="9_עסקאות שאושרו וטרם בוצעו  _1 2_דיווחים נוספים_פירוט אגח תשואה מעל 10% _15" xfId="14522"/>
    <cellStyle name="9_עסקאות שאושרו וטרם בוצעו  _1 2_פירוט אגח תשואה מעל 10% " xfId="9101"/>
    <cellStyle name="9_עסקאות שאושרו וטרם בוצעו  _1 2_פירוט אגח תשואה מעל 10% _1" xfId="9102"/>
    <cellStyle name="9_עסקאות שאושרו וטרם בוצעו  _1 2_פירוט אגח תשואה מעל 10% _1_15" xfId="14524"/>
    <cellStyle name="9_עסקאות שאושרו וטרם בוצעו  _1 2_פירוט אגח תשואה מעל 10% _15" xfId="14523"/>
    <cellStyle name="9_עסקאות שאושרו וטרם בוצעו  _1 2_פירוט אגח תשואה מעל 10% _פירוט אגח תשואה מעל 10% " xfId="9103"/>
    <cellStyle name="9_עסקאות שאושרו וטרם בוצעו  _1 2_פירוט אגח תשואה מעל 10% _פירוט אגח תשואה מעל 10% _15" xfId="14525"/>
    <cellStyle name="9_עסקאות שאושרו וטרם בוצעו  _1_15" xfId="14517"/>
    <cellStyle name="9_עסקאות שאושרו וטרם בוצעו  _1_דיווחים נוספים" xfId="9104"/>
    <cellStyle name="9_עסקאות שאושרו וטרם בוצעו  _1_דיווחים נוספים_15" xfId="14526"/>
    <cellStyle name="9_עסקאות שאושרו וטרם בוצעו  _1_דיווחים נוספים_פירוט אגח תשואה מעל 10% " xfId="9105"/>
    <cellStyle name="9_עסקאות שאושרו וטרם בוצעו  _1_דיווחים נוספים_פירוט אגח תשואה מעל 10% _15" xfId="14527"/>
    <cellStyle name="9_עסקאות שאושרו וטרם בוצעו  _1_פירוט אגח תשואה מעל 10% " xfId="9106"/>
    <cellStyle name="9_עסקאות שאושרו וטרם בוצעו  _1_פירוט אגח תשואה מעל 10% _1" xfId="9107"/>
    <cellStyle name="9_עסקאות שאושרו וטרם בוצעו  _1_פירוט אגח תשואה מעל 10% _1_15" xfId="14529"/>
    <cellStyle name="9_עסקאות שאושרו וטרם בוצעו  _1_פירוט אגח תשואה מעל 10% _15" xfId="14528"/>
    <cellStyle name="9_עסקאות שאושרו וטרם בוצעו  _1_פירוט אגח תשואה מעל 10% _פירוט אגח תשואה מעל 10% " xfId="9108"/>
    <cellStyle name="9_עסקאות שאושרו וטרם בוצעו  _1_פירוט אגח תשואה מעל 10% _פירוט אגח תשואה מעל 10% _15" xfId="14530"/>
    <cellStyle name="9_עסקאות שאושרו וטרם בוצעו  _15" xfId="14508"/>
    <cellStyle name="9_עסקאות שאושרו וטרם בוצעו  _4.4." xfId="9109"/>
    <cellStyle name="9_עסקאות שאושרו וטרם בוצעו  _4.4. 2" xfId="9110"/>
    <cellStyle name="9_עסקאות שאושרו וטרם בוצעו  _4.4. 2_15" xfId="14532"/>
    <cellStyle name="9_עסקאות שאושרו וטרם בוצעו  _4.4. 2_דיווחים נוספים" xfId="9111"/>
    <cellStyle name="9_עסקאות שאושרו וטרם בוצעו  _4.4. 2_דיווחים נוספים_1" xfId="9112"/>
    <cellStyle name="9_עסקאות שאושרו וטרם בוצעו  _4.4. 2_דיווחים נוספים_1_15" xfId="14534"/>
    <cellStyle name="9_עסקאות שאושרו וטרם בוצעו  _4.4. 2_דיווחים נוספים_1_פירוט אגח תשואה מעל 10% " xfId="9113"/>
    <cellStyle name="9_עסקאות שאושרו וטרם בוצעו  _4.4. 2_דיווחים נוספים_1_פירוט אגח תשואה מעל 10% _15" xfId="14535"/>
    <cellStyle name="9_עסקאות שאושרו וטרם בוצעו  _4.4. 2_דיווחים נוספים_15" xfId="14533"/>
    <cellStyle name="9_עסקאות שאושרו וטרם בוצעו  _4.4. 2_דיווחים נוספים_פירוט אגח תשואה מעל 10% " xfId="9114"/>
    <cellStyle name="9_עסקאות שאושרו וטרם בוצעו  _4.4. 2_דיווחים נוספים_פירוט אגח תשואה מעל 10% _15" xfId="14536"/>
    <cellStyle name="9_עסקאות שאושרו וטרם בוצעו  _4.4. 2_פירוט אגח תשואה מעל 10% " xfId="9115"/>
    <cellStyle name="9_עסקאות שאושרו וטרם בוצעו  _4.4. 2_פירוט אגח תשואה מעל 10% _1" xfId="9116"/>
    <cellStyle name="9_עסקאות שאושרו וטרם בוצעו  _4.4. 2_פירוט אגח תשואה מעל 10% _1_15" xfId="14538"/>
    <cellStyle name="9_עסקאות שאושרו וטרם בוצעו  _4.4. 2_פירוט אגח תשואה מעל 10% _15" xfId="14537"/>
    <cellStyle name="9_עסקאות שאושרו וטרם בוצעו  _4.4. 2_פירוט אגח תשואה מעל 10% _פירוט אגח תשואה מעל 10% " xfId="9117"/>
    <cellStyle name="9_עסקאות שאושרו וטרם בוצעו  _4.4. 2_פירוט אגח תשואה מעל 10% _פירוט אגח תשואה מעל 10% _15" xfId="14539"/>
    <cellStyle name="9_עסקאות שאושרו וטרם בוצעו  _4.4._15" xfId="14531"/>
    <cellStyle name="9_עסקאות שאושרו וטרם בוצעו  _4.4._דיווחים נוספים" xfId="9118"/>
    <cellStyle name="9_עסקאות שאושרו וטרם בוצעו  _4.4._דיווחים נוספים_15" xfId="14540"/>
    <cellStyle name="9_עסקאות שאושרו וטרם בוצעו  _4.4._דיווחים נוספים_פירוט אגח תשואה מעל 10% " xfId="9119"/>
    <cellStyle name="9_עסקאות שאושרו וטרם בוצעו  _4.4._דיווחים נוספים_פירוט אגח תשואה מעל 10% _15" xfId="14541"/>
    <cellStyle name="9_עסקאות שאושרו וטרם בוצעו  _4.4._פירוט אגח תשואה מעל 10% " xfId="9120"/>
    <cellStyle name="9_עסקאות שאושרו וטרם בוצעו  _4.4._פירוט אגח תשואה מעל 10% _1" xfId="9121"/>
    <cellStyle name="9_עסקאות שאושרו וטרם בוצעו  _4.4._פירוט אגח תשואה מעל 10% _1_15" xfId="14543"/>
    <cellStyle name="9_עסקאות שאושרו וטרם בוצעו  _4.4._פירוט אגח תשואה מעל 10% _15" xfId="14542"/>
    <cellStyle name="9_עסקאות שאושרו וטרם בוצעו  _4.4._פירוט אגח תשואה מעל 10% _פירוט אגח תשואה מעל 10% " xfId="9122"/>
    <cellStyle name="9_עסקאות שאושרו וטרם בוצעו  _4.4._פירוט אגח תשואה מעל 10% _פירוט אגח תשואה מעל 10% _15" xfId="14544"/>
    <cellStyle name="9_עסקאות שאושרו וטרם בוצעו  _דיווחים נוספים" xfId="9123"/>
    <cellStyle name="9_עסקאות שאושרו וטרם בוצעו  _דיווחים נוספים_1" xfId="9124"/>
    <cellStyle name="9_עסקאות שאושרו וטרם בוצעו  _דיווחים נוספים_1_15" xfId="14546"/>
    <cellStyle name="9_עסקאות שאושרו וטרם בוצעו  _דיווחים נוספים_1_פירוט אגח תשואה מעל 10% " xfId="9125"/>
    <cellStyle name="9_עסקאות שאושרו וטרם בוצעו  _דיווחים נוספים_1_פירוט אגח תשואה מעל 10% _15" xfId="14547"/>
    <cellStyle name="9_עסקאות שאושרו וטרם בוצעו  _דיווחים נוספים_15" xfId="14545"/>
    <cellStyle name="9_עסקאות שאושרו וטרם בוצעו  _דיווחים נוספים_פירוט אגח תשואה מעל 10% " xfId="9126"/>
    <cellStyle name="9_עסקאות שאושרו וטרם בוצעו  _דיווחים נוספים_פירוט אגח תשואה מעל 10% _15" xfId="14548"/>
    <cellStyle name="9_עסקאות שאושרו וטרם בוצעו  _פירוט אגח תשואה מעל 10% " xfId="9127"/>
    <cellStyle name="9_עסקאות שאושרו וטרם בוצעו  _פירוט אגח תשואה מעל 10% _1" xfId="9128"/>
    <cellStyle name="9_עסקאות שאושרו וטרם בוצעו  _פירוט אגח תשואה מעל 10% _1_15" xfId="14550"/>
    <cellStyle name="9_עסקאות שאושרו וטרם בוצעו  _פירוט אגח תשואה מעל 10% _15" xfId="14549"/>
    <cellStyle name="9_עסקאות שאושרו וטרם בוצעו  _פירוט אגח תשואה מעל 10% _פירוט אגח תשואה מעל 10% " xfId="9129"/>
    <cellStyle name="9_עסקאות שאושרו וטרם בוצעו  _פירוט אגח תשואה מעל 10% _פירוט אגח תשואה מעל 10% _15" xfId="14551"/>
    <cellStyle name="9_פירוט אגח תשואה מעל 10% " xfId="9130"/>
    <cellStyle name="9_פירוט אגח תשואה מעל 10%  2" xfId="9131"/>
    <cellStyle name="9_פירוט אגח תשואה מעל 10%  2_15" xfId="14553"/>
    <cellStyle name="9_פירוט אגח תשואה מעל 10%  2_דיווחים נוספים" xfId="9132"/>
    <cellStyle name="9_פירוט אגח תשואה מעל 10%  2_דיווחים נוספים_1" xfId="9133"/>
    <cellStyle name="9_פירוט אגח תשואה מעל 10%  2_דיווחים נוספים_1_15" xfId="14555"/>
    <cellStyle name="9_פירוט אגח תשואה מעל 10%  2_דיווחים נוספים_1_פירוט אגח תשואה מעל 10% " xfId="9134"/>
    <cellStyle name="9_פירוט אגח תשואה מעל 10%  2_דיווחים נוספים_1_פירוט אגח תשואה מעל 10% _15" xfId="14556"/>
    <cellStyle name="9_פירוט אגח תשואה מעל 10%  2_דיווחים נוספים_15" xfId="14554"/>
    <cellStyle name="9_פירוט אגח תשואה מעל 10%  2_דיווחים נוספים_פירוט אגח תשואה מעל 10% " xfId="9135"/>
    <cellStyle name="9_פירוט אגח תשואה מעל 10%  2_דיווחים נוספים_פירוט אגח תשואה מעל 10% _15" xfId="14557"/>
    <cellStyle name="9_פירוט אגח תשואה מעל 10%  2_פירוט אגח תשואה מעל 10% " xfId="9136"/>
    <cellStyle name="9_פירוט אגח תשואה מעל 10%  2_פירוט אגח תשואה מעל 10% _1" xfId="9137"/>
    <cellStyle name="9_פירוט אגח תשואה מעל 10%  2_פירוט אגח תשואה מעל 10% _1_15" xfId="14559"/>
    <cellStyle name="9_פירוט אגח תשואה מעל 10%  2_פירוט אגח תשואה מעל 10% _15" xfId="14558"/>
    <cellStyle name="9_פירוט אגח תשואה מעל 10%  2_פירוט אגח תשואה מעל 10% _פירוט אגח תשואה מעל 10% " xfId="9138"/>
    <cellStyle name="9_פירוט אגח תשואה מעל 10%  2_פירוט אגח תשואה מעל 10% _פירוט אגח תשואה מעל 10% _15" xfId="14560"/>
    <cellStyle name="9_פירוט אגח תשואה מעל 10% _1" xfId="9139"/>
    <cellStyle name="9_פירוט אגח תשואה מעל 10% _1_15" xfId="14561"/>
    <cellStyle name="9_פירוט אגח תשואה מעל 10% _1_פירוט אגח תשואה מעל 10% " xfId="9140"/>
    <cellStyle name="9_פירוט אגח תשואה מעל 10% _1_פירוט אגח תשואה מעל 10% _15" xfId="14562"/>
    <cellStyle name="9_פירוט אגח תשואה מעל 10% _15" xfId="14552"/>
    <cellStyle name="9_פירוט אגח תשואה מעל 10% _2" xfId="9141"/>
    <cellStyle name="9_פירוט אגח תשואה מעל 10% _2_15" xfId="14563"/>
    <cellStyle name="9_פירוט אגח תשואה מעל 10% _4.4." xfId="9142"/>
    <cellStyle name="9_פירוט אגח תשואה מעל 10% _4.4. 2" xfId="9143"/>
    <cellStyle name="9_פירוט אגח תשואה מעל 10% _4.4. 2_15" xfId="14565"/>
    <cellStyle name="9_פירוט אגח תשואה מעל 10% _4.4. 2_דיווחים נוספים" xfId="9144"/>
    <cellStyle name="9_פירוט אגח תשואה מעל 10% _4.4. 2_דיווחים נוספים_1" xfId="9145"/>
    <cellStyle name="9_פירוט אגח תשואה מעל 10% _4.4. 2_דיווחים נוספים_1_15" xfId="14567"/>
    <cellStyle name="9_פירוט אגח תשואה מעל 10% _4.4. 2_דיווחים נוספים_1_פירוט אגח תשואה מעל 10% " xfId="9146"/>
    <cellStyle name="9_פירוט אגח תשואה מעל 10% _4.4. 2_דיווחים נוספים_1_פירוט אגח תשואה מעל 10% _15" xfId="14568"/>
    <cellStyle name="9_פירוט אגח תשואה מעל 10% _4.4. 2_דיווחים נוספים_15" xfId="14566"/>
    <cellStyle name="9_פירוט אגח תשואה מעל 10% _4.4. 2_דיווחים נוספים_פירוט אגח תשואה מעל 10% " xfId="9147"/>
    <cellStyle name="9_פירוט אגח תשואה מעל 10% _4.4. 2_דיווחים נוספים_פירוט אגח תשואה מעל 10% _15" xfId="14569"/>
    <cellStyle name="9_פירוט אגח תשואה מעל 10% _4.4. 2_פירוט אגח תשואה מעל 10% " xfId="9148"/>
    <cellStyle name="9_פירוט אגח תשואה מעל 10% _4.4. 2_פירוט אגח תשואה מעל 10% _1" xfId="9149"/>
    <cellStyle name="9_פירוט אגח תשואה מעל 10% _4.4. 2_פירוט אגח תשואה מעל 10% _1_15" xfId="14571"/>
    <cellStyle name="9_פירוט אגח תשואה מעל 10% _4.4. 2_פירוט אגח תשואה מעל 10% _15" xfId="14570"/>
    <cellStyle name="9_פירוט אגח תשואה מעל 10% _4.4. 2_פירוט אגח תשואה מעל 10% _פירוט אגח תשואה מעל 10% " xfId="9150"/>
    <cellStyle name="9_פירוט אגח תשואה מעל 10% _4.4. 2_פירוט אגח תשואה מעל 10% _פירוט אגח תשואה מעל 10% _15" xfId="14572"/>
    <cellStyle name="9_פירוט אגח תשואה מעל 10% _4.4._15" xfId="14564"/>
    <cellStyle name="9_פירוט אגח תשואה מעל 10% _4.4._דיווחים נוספים" xfId="9151"/>
    <cellStyle name="9_פירוט אגח תשואה מעל 10% _4.4._דיווחים נוספים_15" xfId="14573"/>
    <cellStyle name="9_פירוט אגח תשואה מעל 10% _4.4._דיווחים נוספים_פירוט אגח תשואה מעל 10% " xfId="9152"/>
    <cellStyle name="9_פירוט אגח תשואה מעל 10% _4.4._דיווחים נוספים_פירוט אגח תשואה מעל 10% _15" xfId="14574"/>
    <cellStyle name="9_פירוט אגח תשואה מעל 10% _4.4._פירוט אגח תשואה מעל 10% " xfId="9153"/>
    <cellStyle name="9_פירוט אגח תשואה מעל 10% _4.4._פירוט אגח תשואה מעל 10% _1" xfId="9154"/>
    <cellStyle name="9_פירוט אגח תשואה מעל 10% _4.4._פירוט אגח תשואה מעל 10% _1_15" xfId="14576"/>
    <cellStyle name="9_פירוט אגח תשואה מעל 10% _4.4._פירוט אגח תשואה מעל 10% _15" xfId="14575"/>
    <cellStyle name="9_פירוט אגח תשואה מעל 10% _4.4._פירוט אגח תשואה מעל 10% _פירוט אגח תשואה מעל 10% " xfId="9155"/>
    <cellStyle name="9_פירוט אגח תשואה מעל 10% _4.4._פירוט אגח תשואה מעל 10% _פירוט אגח תשואה מעל 10% _15" xfId="14577"/>
    <cellStyle name="9_פירוט אגח תשואה מעל 10% _דיווחים נוספים" xfId="9156"/>
    <cellStyle name="9_פירוט אגח תשואה מעל 10% _דיווחים נוספים_1" xfId="9157"/>
    <cellStyle name="9_פירוט אגח תשואה מעל 10% _דיווחים נוספים_1_15" xfId="14579"/>
    <cellStyle name="9_פירוט אגח תשואה מעל 10% _דיווחים נוספים_1_פירוט אגח תשואה מעל 10% " xfId="9158"/>
    <cellStyle name="9_פירוט אגח תשואה מעל 10% _דיווחים נוספים_1_פירוט אגח תשואה מעל 10% _15" xfId="14580"/>
    <cellStyle name="9_פירוט אגח תשואה מעל 10% _דיווחים נוספים_15" xfId="14578"/>
    <cellStyle name="9_פירוט אגח תשואה מעל 10% _דיווחים נוספים_פירוט אגח תשואה מעל 10% " xfId="9159"/>
    <cellStyle name="9_פירוט אגח תשואה מעל 10% _דיווחים נוספים_פירוט אגח תשואה מעל 10% _15" xfId="14581"/>
    <cellStyle name="9_פירוט אגח תשואה מעל 10% _פירוט אגח תשואה מעל 10% " xfId="9160"/>
    <cellStyle name="9_פירוט אגח תשואה מעל 10% _פירוט אגח תשואה מעל 10% _1" xfId="9161"/>
    <cellStyle name="9_פירוט אגח תשואה מעל 10% _פירוט אגח תשואה מעל 10% _1_15" xfId="14583"/>
    <cellStyle name="9_פירוט אגח תשואה מעל 10% _פירוט אגח תשואה מעל 10% _15" xfId="14582"/>
    <cellStyle name="9_פירוט אגח תשואה מעל 10% _פירוט אגח תשואה מעל 10% _פירוט אגח תשואה מעל 10% " xfId="9162"/>
    <cellStyle name="9_פירוט אגח תשואה מעל 10% _פירוט אגח תשואה מעל 10% _פירוט אגח תשואה מעל 10% _15" xfId="14584"/>
    <cellStyle name="Accent1" xfId="9163"/>
    <cellStyle name="Accent1 - 20%" xfId="9164"/>
    <cellStyle name="Accent1 - 40%" xfId="9165"/>
    <cellStyle name="Accent1 - 60%" xfId="9166"/>
    <cellStyle name="Accent1_10" xfId="16690"/>
    <cellStyle name="Accent2" xfId="9167"/>
    <cellStyle name="Accent2 - 20%" xfId="9168"/>
    <cellStyle name="Accent2 - 40%" xfId="9169"/>
    <cellStyle name="Accent2 - 60%" xfId="9170"/>
    <cellStyle name="Accent2_10" xfId="16691"/>
    <cellStyle name="Accent3" xfId="9171"/>
    <cellStyle name="Accent3 - 20%" xfId="9172"/>
    <cellStyle name="Accent3 - 40%" xfId="9173"/>
    <cellStyle name="Accent3 - 60%" xfId="9174"/>
    <cellStyle name="Accent3_10" xfId="16692"/>
    <cellStyle name="Accent4" xfId="9175"/>
    <cellStyle name="Accent4 - 20%" xfId="9176"/>
    <cellStyle name="Accent4 - 40%" xfId="9177"/>
    <cellStyle name="Accent4 - 60%" xfId="9178"/>
    <cellStyle name="Accent4_10" xfId="16693"/>
    <cellStyle name="Accent5" xfId="9179"/>
    <cellStyle name="Accent5 - 20%" xfId="9180"/>
    <cellStyle name="Accent5 - 40%" xfId="9181"/>
    <cellStyle name="Accent5 - 60%" xfId="9182"/>
    <cellStyle name="Accent5_10" xfId="16694"/>
    <cellStyle name="Accent6" xfId="9183"/>
    <cellStyle name="Accent6 - 20%" xfId="9184"/>
    <cellStyle name="Accent6 - 40%" xfId="9185"/>
    <cellStyle name="Accent6 - 60%" xfId="9186"/>
    <cellStyle name="Accent6_10" xfId="16695"/>
    <cellStyle name="Bad" xfId="9187"/>
    <cellStyle name="Calculation" xfId="9188"/>
    <cellStyle name="Calculation 2" xfId="9189"/>
    <cellStyle name="Calculation_10" xfId="16696"/>
    <cellStyle name="Check Cell" xfId="9190"/>
    <cellStyle name="Comma" xfId="13" builtinId="3"/>
    <cellStyle name="Comma 10" xfId="59"/>
    <cellStyle name="Comma 11" xfId="16709"/>
    <cellStyle name="Comma 2" xfId="1"/>
    <cellStyle name="Comma 2 10" xfId="16704"/>
    <cellStyle name="Comma 2 2" xfId="27"/>
    <cellStyle name="Comma 2 2 2" xfId="9191"/>
    <cellStyle name="Comma 2 3" xfId="50"/>
    <cellStyle name="Comma 2 3 2" xfId="9192"/>
    <cellStyle name="Comma 2 4" xfId="15"/>
    <cellStyle name="Comma 2 4 2" xfId="9193"/>
    <cellStyle name="Comma 2 5" xfId="9194"/>
    <cellStyle name="Comma 2 6" xfId="9195"/>
    <cellStyle name="Comma 2 7" xfId="16685"/>
    <cellStyle name="Comma 2 8" xfId="60"/>
    <cellStyle name="Comma 2 9" xfId="16700"/>
    <cellStyle name="Comma 2_10" xfId="16796"/>
    <cellStyle name="Comma 3" xfId="22"/>
    <cellStyle name="Comma 3 2" xfId="64"/>
    <cellStyle name="Comma 4" xfId="24"/>
    <cellStyle name="Comma 4 2" xfId="54"/>
    <cellStyle name="Comma 5" xfId="20"/>
    <cellStyle name="Comma 6" xfId="14726"/>
    <cellStyle name="Comma 7" xfId="14727"/>
    <cellStyle name="Comma 8" xfId="14728"/>
    <cellStyle name="Comma 9" xfId="14729"/>
    <cellStyle name="Currency [0] _1" xfId="2"/>
    <cellStyle name="Emphasis 1" xfId="9196"/>
    <cellStyle name="Emphasis 2" xfId="9197"/>
    <cellStyle name="Emphasis 3" xfId="9198"/>
    <cellStyle name="Euro" xfId="9199"/>
    <cellStyle name="Explanatory Text" xfId="9200"/>
    <cellStyle name="Followed Hyperlink" xfId="9201"/>
    <cellStyle name="Good" xfId="9202"/>
    <cellStyle name="Heading 1" xfId="9203"/>
    <cellStyle name="Heading 2" xfId="9204"/>
    <cellStyle name="Heading 3" xfId="9205"/>
    <cellStyle name="Heading 4" xfId="9206"/>
    <cellStyle name="Hyperlink" xfId="9207"/>
    <cellStyle name="Hyperlink 2" xfId="3"/>
    <cellStyle name="Input" xfId="9208"/>
    <cellStyle name="Input 2" xfId="9209"/>
    <cellStyle name="Input_10" xfId="16697"/>
    <cellStyle name="Linked Cell" xfId="9210"/>
    <cellStyle name="Neutral" xfId="9211"/>
    <cellStyle name="Normal" xfId="0" builtinId="0"/>
    <cellStyle name="Normal 10" xfId="33"/>
    <cellStyle name="Normal 10 2" xfId="9212"/>
    <cellStyle name="Normal 10 2 2" xfId="14730"/>
    <cellStyle name="Normal 10 2 2 2" xfId="14731"/>
    <cellStyle name="Normal 10 2 2 2 2" xfId="14732"/>
    <cellStyle name="Normal 10 2 2 3" xfId="14733"/>
    <cellStyle name="Normal 10 2 2 3 2" xfId="14734"/>
    <cellStyle name="Normal 10 2 2 4" xfId="14735"/>
    <cellStyle name="Normal 10 2 3" xfId="14736"/>
    <cellStyle name="Normal 10 2 3 2" xfId="14737"/>
    <cellStyle name="Normal 10 2 4" xfId="14738"/>
    <cellStyle name="Normal 10 2 4 2" xfId="14739"/>
    <cellStyle name="Normal 10 2 5" xfId="14740"/>
    <cellStyle name="Normal 10 2_15" xfId="16771"/>
    <cellStyle name="Normal 10 3" xfId="9213"/>
    <cellStyle name="Normal 10 3 2" xfId="14741"/>
    <cellStyle name="Normal 10 3 2 2" xfId="14742"/>
    <cellStyle name="Normal 10 3 3" xfId="14743"/>
    <cellStyle name="Normal 10 3 3 2" xfId="14744"/>
    <cellStyle name="Normal 10 3 4" xfId="14745"/>
    <cellStyle name="Normal 10 3_15" xfId="16772"/>
    <cellStyle name="Normal 10 4" xfId="9214"/>
    <cellStyle name="Normal 10 4 2" xfId="14746"/>
    <cellStyle name="Normal 10 4_15" xfId="16773"/>
    <cellStyle name="Normal 10 5" xfId="14747"/>
    <cellStyle name="Normal 10 5 2" xfId="14748"/>
    <cellStyle name="Normal 10 6" xfId="14749"/>
    <cellStyle name="Normal 10_15" xfId="14585"/>
    <cellStyle name="Normal 11" xfId="4"/>
    <cellStyle name="Normal 11 2" xfId="34"/>
    <cellStyle name="Normal 11 3" xfId="26"/>
    <cellStyle name="Normal 11 3 2" xfId="16686"/>
    <cellStyle name="Normal 11 4" xfId="51"/>
    <cellStyle name="Normal 11 5" xfId="16"/>
    <cellStyle name="Normal 11 6" xfId="16701"/>
    <cellStyle name="Normal 11 7" xfId="16705"/>
    <cellStyle name="Normal 11_10" xfId="16797"/>
    <cellStyle name="Normal 12" xfId="35"/>
    <cellStyle name="Normal 12 2" xfId="14750"/>
    <cellStyle name="Normal 12 2 2" xfId="14751"/>
    <cellStyle name="Normal 12 2 2 2" xfId="14752"/>
    <cellStyle name="Normal 12 2 3" xfId="14753"/>
    <cellStyle name="Normal 12 2 3 2" xfId="14754"/>
    <cellStyle name="Normal 12 2 4" xfId="14755"/>
    <cellStyle name="Normal 12 3" xfId="14756"/>
    <cellStyle name="Normal 12 3 2" xfId="14757"/>
    <cellStyle name="Normal 12 4" xfId="14758"/>
    <cellStyle name="Normal 12 4 2" xfId="14759"/>
    <cellStyle name="Normal 12 5" xfId="14760"/>
    <cellStyle name="Normal 12_15" xfId="16774"/>
    <cellStyle name="Normal 13" xfId="36"/>
    <cellStyle name="Normal 14" xfId="37"/>
    <cellStyle name="Normal 14 2" xfId="14761"/>
    <cellStyle name="Normal 14 2 2" xfId="14762"/>
    <cellStyle name="Normal 14 3" xfId="14763"/>
    <cellStyle name="Normal 14 3 2" xfId="14764"/>
    <cellStyle name="Normal 14 4" xfId="14765"/>
    <cellStyle name="Normal 14_15" xfId="16775"/>
    <cellStyle name="Normal 15" xfId="38"/>
    <cellStyle name="Normal 16" xfId="39"/>
    <cellStyle name="Normal 16 2" xfId="14766"/>
    <cellStyle name="Normal 16_15" xfId="16776"/>
    <cellStyle name="Normal 17" xfId="40"/>
    <cellStyle name="Normal 17 2" xfId="14767"/>
    <cellStyle name="Normal 17 3" xfId="9215"/>
    <cellStyle name="Normal 17_15" xfId="16777"/>
    <cellStyle name="Normal 18" xfId="32"/>
    <cellStyle name="Normal 18 2" xfId="55"/>
    <cellStyle name="Normal 19" xfId="56"/>
    <cellStyle name="Normal 19 2" xfId="9217"/>
    <cellStyle name="Normal 19 3" xfId="9216"/>
    <cellStyle name="Normal 19_15" xfId="14586"/>
    <cellStyle name="Normal 2" xfId="5"/>
    <cellStyle name="Normal 2 10" xfId="14768"/>
    <cellStyle name="Normal 2 10 2" xfId="14769"/>
    <cellStyle name="Normal 2 11" xfId="14770"/>
    <cellStyle name="Normal 2 11 2" xfId="14771"/>
    <cellStyle name="Normal 2 12" xfId="14772"/>
    <cellStyle name="Normal 2 13" xfId="16706"/>
    <cellStyle name="Normal 2 2" xfId="25"/>
    <cellStyle name="Normal 2 2 2" xfId="41"/>
    <cellStyle name="Normal 2 2_15" xfId="16683"/>
    <cellStyle name="Normal 2 3" xfId="28"/>
    <cellStyle name="Normal 2 3 10" xfId="14773"/>
    <cellStyle name="Normal 2 3 2" xfId="14774"/>
    <cellStyle name="Normal 2 3 2 2" xfId="14775"/>
    <cellStyle name="Normal 2 3 2 2 2" xfId="14776"/>
    <cellStyle name="Normal 2 3 2 2 2 2" xfId="14777"/>
    <cellStyle name="Normal 2 3 2 2 2 2 2" xfId="14778"/>
    <cellStyle name="Normal 2 3 2 2 2 2 2 2" xfId="14779"/>
    <cellStyle name="Normal 2 3 2 2 2 2 2 2 2" xfId="14780"/>
    <cellStyle name="Normal 2 3 2 2 2 2 2 3" xfId="14781"/>
    <cellStyle name="Normal 2 3 2 2 2 2 2 3 2" xfId="14782"/>
    <cellStyle name="Normal 2 3 2 2 2 2 2 4" xfId="14783"/>
    <cellStyle name="Normal 2 3 2 2 2 2 3" xfId="14784"/>
    <cellStyle name="Normal 2 3 2 2 2 2 3 2" xfId="14785"/>
    <cellStyle name="Normal 2 3 2 2 2 2 4" xfId="14786"/>
    <cellStyle name="Normal 2 3 2 2 2 2 4 2" xfId="14787"/>
    <cellStyle name="Normal 2 3 2 2 2 2 5" xfId="14788"/>
    <cellStyle name="Normal 2 3 2 2 2 3" xfId="14789"/>
    <cellStyle name="Normal 2 3 2 2 2 3 2" xfId="14790"/>
    <cellStyle name="Normal 2 3 2 2 2 3 2 2" xfId="14791"/>
    <cellStyle name="Normal 2 3 2 2 2 3 3" xfId="14792"/>
    <cellStyle name="Normal 2 3 2 2 2 3 3 2" xfId="14793"/>
    <cellStyle name="Normal 2 3 2 2 2 3 4" xfId="14794"/>
    <cellStyle name="Normal 2 3 2 2 2 4" xfId="14795"/>
    <cellStyle name="Normal 2 3 2 2 2 4 2" xfId="14796"/>
    <cellStyle name="Normal 2 3 2 2 2 5" xfId="14797"/>
    <cellStyle name="Normal 2 3 2 2 2 5 2" xfId="14798"/>
    <cellStyle name="Normal 2 3 2 2 2 6" xfId="14799"/>
    <cellStyle name="Normal 2 3 2 2 3" xfId="14800"/>
    <cellStyle name="Normal 2 3 2 2 3 2" xfId="14801"/>
    <cellStyle name="Normal 2 3 2 2 3 2 2" xfId="14802"/>
    <cellStyle name="Normal 2 3 2 2 3 2 2 2" xfId="14803"/>
    <cellStyle name="Normal 2 3 2 2 3 2 3" xfId="14804"/>
    <cellStyle name="Normal 2 3 2 2 3 2 3 2" xfId="14805"/>
    <cellStyle name="Normal 2 3 2 2 3 2 4" xfId="14806"/>
    <cellStyle name="Normal 2 3 2 2 3 3" xfId="14807"/>
    <cellStyle name="Normal 2 3 2 2 3 3 2" xfId="14808"/>
    <cellStyle name="Normal 2 3 2 2 3 4" xfId="14809"/>
    <cellStyle name="Normal 2 3 2 2 3 4 2" xfId="14810"/>
    <cellStyle name="Normal 2 3 2 2 3 5" xfId="14811"/>
    <cellStyle name="Normal 2 3 2 2 4" xfId="14812"/>
    <cellStyle name="Normal 2 3 2 2 4 2" xfId="14813"/>
    <cellStyle name="Normal 2 3 2 2 4 2 2" xfId="14814"/>
    <cellStyle name="Normal 2 3 2 2 4 3" xfId="14815"/>
    <cellStyle name="Normal 2 3 2 2 4 3 2" xfId="14816"/>
    <cellStyle name="Normal 2 3 2 2 4 4" xfId="14817"/>
    <cellStyle name="Normal 2 3 2 2 5" xfId="14818"/>
    <cellStyle name="Normal 2 3 2 2 5 2" xfId="14819"/>
    <cellStyle name="Normal 2 3 2 2 6" xfId="14820"/>
    <cellStyle name="Normal 2 3 2 2 6 2" xfId="14821"/>
    <cellStyle name="Normal 2 3 2 2 7" xfId="14822"/>
    <cellStyle name="Normal 2 3 2 3" xfId="14823"/>
    <cellStyle name="Normal 2 3 2 3 2" xfId="14824"/>
    <cellStyle name="Normal 2 3 2 3 2 2" xfId="14825"/>
    <cellStyle name="Normal 2 3 2 3 2 2 2" xfId="14826"/>
    <cellStyle name="Normal 2 3 2 3 2 2 2 2" xfId="14827"/>
    <cellStyle name="Normal 2 3 2 3 2 2 3" xfId="14828"/>
    <cellStyle name="Normal 2 3 2 3 2 2 3 2" xfId="14829"/>
    <cellStyle name="Normal 2 3 2 3 2 2 4" xfId="14830"/>
    <cellStyle name="Normal 2 3 2 3 2 3" xfId="14831"/>
    <cellStyle name="Normal 2 3 2 3 2 3 2" xfId="14832"/>
    <cellStyle name="Normal 2 3 2 3 2 4" xfId="14833"/>
    <cellStyle name="Normal 2 3 2 3 2 4 2" xfId="14834"/>
    <cellStyle name="Normal 2 3 2 3 2 5" xfId="14835"/>
    <cellStyle name="Normal 2 3 2 3 3" xfId="14836"/>
    <cellStyle name="Normal 2 3 2 3 3 2" xfId="14837"/>
    <cellStyle name="Normal 2 3 2 3 3 2 2" xfId="14838"/>
    <cellStyle name="Normal 2 3 2 3 3 3" xfId="14839"/>
    <cellStyle name="Normal 2 3 2 3 3 3 2" xfId="14840"/>
    <cellStyle name="Normal 2 3 2 3 3 4" xfId="14841"/>
    <cellStyle name="Normal 2 3 2 3 4" xfId="14842"/>
    <cellStyle name="Normal 2 3 2 3 4 2" xfId="14843"/>
    <cellStyle name="Normal 2 3 2 3 5" xfId="14844"/>
    <cellStyle name="Normal 2 3 2 3 5 2" xfId="14845"/>
    <cellStyle name="Normal 2 3 2 3 6" xfId="14846"/>
    <cellStyle name="Normal 2 3 2 4" xfId="14847"/>
    <cellStyle name="Normal 2 3 2 4 2" xfId="14848"/>
    <cellStyle name="Normal 2 3 2 4 2 2" xfId="14849"/>
    <cellStyle name="Normal 2 3 2 4 2 2 2" xfId="14850"/>
    <cellStyle name="Normal 2 3 2 4 2 3" xfId="14851"/>
    <cellStyle name="Normal 2 3 2 4 2 3 2" xfId="14852"/>
    <cellStyle name="Normal 2 3 2 4 2 4" xfId="14853"/>
    <cellStyle name="Normal 2 3 2 4 3" xfId="14854"/>
    <cellStyle name="Normal 2 3 2 4 3 2" xfId="14855"/>
    <cellStyle name="Normal 2 3 2 4 4" xfId="14856"/>
    <cellStyle name="Normal 2 3 2 4 4 2" xfId="14857"/>
    <cellStyle name="Normal 2 3 2 4 5" xfId="14858"/>
    <cellStyle name="Normal 2 3 2 5" xfId="14859"/>
    <cellStyle name="Normal 2 3 2 5 2" xfId="14860"/>
    <cellStyle name="Normal 2 3 2 5 2 2" xfId="14861"/>
    <cellStyle name="Normal 2 3 2 5 3" xfId="14862"/>
    <cellStyle name="Normal 2 3 2 5 3 2" xfId="14863"/>
    <cellStyle name="Normal 2 3 2 5 4" xfId="14864"/>
    <cellStyle name="Normal 2 3 2 6" xfId="14865"/>
    <cellStyle name="Normal 2 3 2 6 2" xfId="14866"/>
    <cellStyle name="Normal 2 3 2 7" xfId="14867"/>
    <cellStyle name="Normal 2 3 2 7 2" xfId="14868"/>
    <cellStyle name="Normal 2 3 2 8" xfId="14869"/>
    <cellStyle name="Normal 2 3 3" xfId="14870"/>
    <cellStyle name="Normal 2 3 3 2" xfId="14871"/>
    <cellStyle name="Normal 2 3 3 2 2" xfId="14872"/>
    <cellStyle name="Normal 2 3 3 2 2 2" xfId="14873"/>
    <cellStyle name="Normal 2 3 3 2 2 2 2" xfId="14874"/>
    <cellStyle name="Normal 2 3 3 2 2 2 2 2" xfId="14875"/>
    <cellStyle name="Normal 2 3 3 2 2 2 3" xfId="14876"/>
    <cellStyle name="Normal 2 3 3 2 2 2 3 2" xfId="14877"/>
    <cellStyle name="Normal 2 3 3 2 2 2 4" xfId="14878"/>
    <cellStyle name="Normal 2 3 3 2 2 3" xfId="14879"/>
    <cellStyle name="Normal 2 3 3 2 2 3 2" xfId="14880"/>
    <cellStyle name="Normal 2 3 3 2 2 4" xfId="14881"/>
    <cellStyle name="Normal 2 3 3 2 2 4 2" xfId="14882"/>
    <cellStyle name="Normal 2 3 3 2 2 5" xfId="14883"/>
    <cellStyle name="Normal 2 3 3 2 3" xfId="14884"/>
    <cellStyle name="Normal 2 3 3 2 3 2" xfId="14885"/>
    <cellStyle name="Normal 2 3 3 2 3 2 2" xfId="14886"/>
    <cellStyle name="Normal 2 3 3 2 3 3" xfId="14887"/>
    <cellStyle name="Normal 2 3 3 2 3 3 2" xfId="14888"/>
    <cellStyle name="Normal 2 3 3 2 3 4" xfId="14889"/>
    <cellStyle name="Normal 2 3 3 2 4" xfId="14890"/>
    <cellStyle name="Normal 2 3 3 2 4 2" xfId="14891"/>
    <cellStyle name="Normal 2 3 3 2 5" xfId="14892"/>
    <cellStyle name="Normal 2 3 3 2 5 2" xfId="14893"/>
    <cellStyle name="Normal 2 3 3 2 6" xfId="14894"/>
    <cellStyle name="Normal 2 3 3 3" xfId="14895"/>
    <cellStyle name="Normal 2 3 3 3 2" xfId="14896"/>
    <cellStyle name="Normal 2 3 3 3 2 2" xfId="14897"/>
    <cellStyle name="Normal 2 3 3 3 2 2 2" xfId="14898"/>
    <cellStyle name="Normal 2 3 3 3 2 3" xfId="14899"/>
    <cellStyle name="Normal 2 3 3 3 2 3 2" xfId="14900"/>
    <cellStyle name="Normal 2 3 3 3 2 4" xfId="14901"/>
    <cellStyle name="Normal 2 3 3 3 3" xfId="14902"/>
    <cellStyle name="Normal 2 3 3 3 3 2" xfId="14903"/>
    <cellStyle name="Normal 2 3 3 3 4" xfId="14904"/>
    <cellStyle name="Normal 2 3 3 3 4 2" xfId="14905"/>
    <cellStyle name="Normal 2 3 3 3 5" xfId="14906"/>
    <cellStyle name="Normal 2 3 3 4" xfId="14907"/>
    <cellStyle name="Normal 2 3 3 4 2" xfId="14908"/>
    <cellStyle name="Normal 2 3 3 4 2 2" xfId="14909"/>
    <cellStyle name="Normal 2 3 3 4 3" xfId="14910"/>
    <cellStyle name="Normal 2 3 3 4 3 2" xfId="14911"/>
    <cellStyle name="Normal 2 3 3 4 4" xfId="14912"/>
    <cellStyle name="Normal 2 3 3 5" xfId="14913"/>
    <cellStyle name="Normal 2 3 3 5 2" xfId="14914"/>
    <cellStyle name="Normal 2 3 3 6" xfId="14915"/>
    <cellStyle name="Normal 2 3 3 6 2" xfId="14916"/>
    <cellStyle name="Normal 2 3 3 7" xfId="14917"/>
    <cellStyle name="Normal 2 3 4" xfId="14918"/>
    <cellStyle name="Normal 2 3 4 2" xfId="14919"/>
    <cellStyle name="Normal 2 3 4 2 2" xfId="14920"/>
    <cellStyle name="Normal 2 3 4 2 2 2" xfId="14921"/>
    <cellStyle name="Normal 2 3 4 2 2 2 2" xfId="14922"/>
    <cellStyle name="Normal 2 3 4 2 2 3" xfId="14923"/>
    <cellStyle name="Normal 2 3 4 2 2 3 2" xfId="14924"/>
    <cellStyle name="Normal 2 3 4 2 2 4" xfId="14925"/>
    <cellStyle name="Normal 2 3 4 2 3" xfId="14926"/>
    <cellStyle name="Normal 2 3 4 2 3 2" xfId="14927"/>
    <cellStyle name="Normal 2 3 4 2 4" xfId="14928"/>
    <cellStyle name="Normal 2 3 4 2 4 2" xfId="14929"/>
    <cellStyle name="Normal 2 3 4 2 5" xfId="14930"/>
    <cellStyle name="Normal 2 3 4 3" xfId="14931"/>
    <cellStyle name="Normal 2 3 4 3 2" xfId="14932"/>
    <cellStyle name="Normal 2 3 4 3 2 2" xfId="14933"/>
    <cellStyle name="Normal 2 3 4 3 3" xfId="14934"/>
    <cellStyle name="Normal 2 3 4 3 3 2" xfId="14935"/>
    <cellStyle name="Normal 2 3 4 3 4" xfId="14936"/>
    <cellStyle name="Normal 2 3 4 4" xfId="14937"/>
    <cellStyle name="Normal 2 3 4 4 2" xfId="14938"/>
    <cellStyle name="Normal 2 3 4 5" xfId="14939"/>
    <cellStyle name="Normal 2 3 4 5 2" xfId="14940"/>
    <cellStyle name="Normal 2 3 4 6" xfId="14941"/>
    <cellStyle name="Normal 2 3 5" xfId="14942"/>
    <cellStyle name="Normal 2 3 5 2" xfId="14943"/>
    <cellStyle name="Normal 2 3 5 2 2" xfId="14944"/>
    <cellStyle name="Normal 2 3 5 2 2 2" xfId="14945"/>
    <cellStyle name="Normal 2 3 5 2 3" xfId="14946"/>
    <cellStyle name="Normal 2 3 5 2 3 2" xfId="14947"/>
    <cellStyle name="Normal 2 3 5 2 4" xfId="14948"/>
    <cellStyle name="Normal 2 3 5 3" xfId="14949"/>
    <cellStyle name="Normal 2 3 5 3 2" xfId="14950"/>
    <cellStyle name="Normal 2 3 5 4" xfId="14951"/>
    <cellStyle name="Normal 2 3 5 4 2" xfId="14952"/>
    <cellStyle name="Normal 2 3 5 5" xfId="14953"/>
    <cellStyle name="Normal 2 3 6" xfId="14954"/>
    <cellStyle name="Normal 2 3 6 2" xfId="14955"/>
    <cellStyle name="Normal 2 3 6 2 2" xfId="14956"/>
    <cellStyle name="Normal 2 3 6 3" xfId="14957"/>
    <cellStyle name="Normal 2 3 6 3 2" xfId="14958"/>
    <cellStyle name="Normal 2 3 6 4" xfId="14959"/>
    <cellStyle name="Normal 2 3 7" xfId="14960"/>
    <cellStyle name="Normal 2 3 7 2" xfId="14961"/>
    <cellStyle name="Normal 2 3 7 2 2" xfId="14962"/>
    <cellStyle name="Normal 2 3 7 3" xfId="14963"/>
    <cellStyle name="Normal 2 3 7 3 2" xfId="14964"/>
    <cellStyle name="Normal 2 3 7 4" xfId="14965"/>
    <cellStyle name="Normal 2 3 8" xfId="14966"/>
    <cellStyle name="Normal 2 3 8 2" xfId="14967"/>
    <cellStyle name="Normal 2 3 9" xfId="14968"/>
    <cellStyle name="Normal 2 3 9 2" xfId="14969"/>
    <cellStyle name="Normal 2 3_15" xfId="16778"/>
    <cellStyle name="Normal 2 4" xfId="17"/>
    <cellStyle name="Normal 2 4 2" xfId="14970"/>
    <cellStyle name="Normal 2 4 2 2" xfId="14971"/>
    <cellStyle name="Normal 2 4 2 2 2" xfId="14972"/>
    <cellStyle name="Normal 2 4 2 2 2 2" xfId="14973"/>
    <cellStyle name="Normal 2 4 2 2 2 2 2" xfId="14974"/>
    <cellStyle name="Normal 2 4 2 2 2 2 2 2" xfId="14975"/>
    <cellStyle name="Normal 2 4 2 2 2 2 3" xfId="14976"/>
    <cellStyle name="Normal 2 4 2 2 2 2 3 2" xfId="14977"/>
    <cellStyle name="Normal 2 4 2 2 2 2 4" xfId="14978"/>
    <cellStyle name="Normal 2 4 2 2 2 3" xfId="14979"/>
    <cellStyle name="Normal 2 4 2 2 2 3 2" xfId="14980"/>
    <cellStyle name="Normal 2 4 2 2 2 4" xfId="14981"/>
    <cellStyle name="Normal 2 4 2 2 2 4 2" xfId="14982"/>
    <cellStyle name="Normal 2 4 2 2 2 5" xfId="14983"/>
    <cellStyle name="Normal 2 4 2 2 3" xfId="14984"/>
    <cellStyle name="Normal 2 4 2 2 3 2" xfId="14985"/>
    <cellStyle name="Normal 2 4 2 2 3 2 2" xfId="14986"/>
    <cellStyle name="Normal 2 4 2 2 3 3" xfId="14987"/>
    <cellStyle name="Normal 2 4 2 2 3 3 2" xfId="14988"/>
    <cellStyle name="Normal 2 4 2 2 3 4" xfId="14989"/>
    <cellStyle name="Normal 2 4 2 2 4" xfId="14990"/>
    <cellStyle name="Normal 2 4 2 2 4 2" xfId="14991"/>
    <cellStyle name="Normal 2 4 2 2 5" xfId="14992"/>
    <cellStyle name="Normal 2 4 2 2 5 2" xfId="14993"/>
    <cellStyle name="Normal 2 4 2 2 6" xfId="14994"/>
    <cellStyle name="Normal 2 4 2 3" xfId="14995"/>
    <cellStyle name="Normal 2 4 2 3 2" xfId="14996"/>
    <cellStyle name="Normal 2 4 2 3 2 2" xfId="14997"/>
    <cellStyle name="Normal 2 4 2 3 2 2 2" xfId="14998"/>
    <cellStyle name="Normal 2 4 2 3 2 3" xfId="14999"/>
    <cellStyle name="Normal 2 4 2 3 2 3 2" xfId="15000"/>
    <cellStyle name="Normal 2 4 2 3 2 4" xfId="15001"/>
    <cellStyle name="Normal 2 4 2 3 3" xfId="15002"/>
    <cellStyle name="Normal 2 4 2 3 3 2" xfId="15003"/>
    <cellStyle name="Normal 2 4 2 3 4" xfId="15004"/>
    <cellStyle name="Normal 2 4 2 3 4 2" xfId="15005"/>
    <cellStyle name="Normal 2 4 2 3 5" xfId="15006"/>
    <cellStyle name="Normal 2 4 2 4" xfId="15007"/>
    <cellStyle name="Normal 2 4 2 4 2" xfId="15008"/>
    <cellStyle name="Normal 2 4 2 4 2 2" xfId="15009"/>
    <cellStyle name="Normal 2 4 2 4 3" xfId="15010"/>
    <cellStyle name="Normal 2 4 2 4 3 2" xfId="15011"/>
    <cellStyle name="Normal 2 4 2 4 4" xfId="15012"/>
    <cellStyle name="Normal 2 4 2 5" xfId="15013"/>
    <cellStyle name="Normal 2 4 2 5 2" xfId="15014"/>
    <cellStyle name="Normal 2 4 2 6" xfId="15015"/>
    <cellStyle name="Normal 2 4 2 6 2" xfId="15016"/>
    <cellStyle name="Normal 2 4 2 7" xfId="15017"/>
    <cellStyle name="Normal 2 4 3" xfId="15018"/>
    <cellStyle name="Normal 2 4 3 2" xfId="15019"/>
    <cellStyle name="Normal 2 4 3 2 2" xfId="15020"/>
    <cellStyle name="Normal 2 4 3 2 2 2" xfId="15021"/>
    <cellStyle name="Normal 2 4 3 2 2 2 2" xfId="15022"/>
    <cellStyle name="Normal 2 4 3 2 2 3" xfId="15023"/>
    <cellStyle name="Normal 2 4 3 2 2 3 2" xfId="15024"/>
    <cellStyle name="Normal 2 4 3 2 2 4" xfId="15025"/>
    <cellStyle name="Normal 2 4 3 2 3" xfId="15026"/>
    <cellStyle name="Normal 2 4 3 2 3 2" xfId="15027"/>
    <cellStyle name="Normal 2 4 3 2 4" xfId="15028"/>
    <cellStyle name="Normal 2 4 3 2 4 2" xfId="15029"/>
    <cellStyle name="Normal 2 4 3 2 5" xfId="15030"/>
    <cellStyle name="Normal 2 4 3 3" xfId="15031"/>
    <cellStyle name="Normal 2 4 3 3 2" xfId="15032"/>
    <cellStyle name="Normal 2 4 3 3 2 2" xfId="15033"/>
    <cellStyle name="Normal 2 4 3 3 3" xfId="15034"/>
    <cellStyle name="Normal 2 4 3 3 3 2" xfId="15035"/>
    <cellStyle name="Normal 2 4 3 3 4" xfId="15036"/>
    <cellStyle name="Normal 2 4 3 4" xfId="15037"/>
    <cellStyle name="Normal 2 4 3 4 2" xfId="15038"/>
    <cellStyle name="Normal 2 4 3 5" xfId="15039"/>
    <cellStyle name="Normal 2 4 3 5 2" xfId="15040"/>
    <cellStyle name="Normal 2 4 3 6" xfId="15041"/>
    <cellStyle name="Normal 2 4 4" xfId="15042"/>
    <cellStyle name="Normal 2 4 4 2" xfId="15043"/>
    <cellStyle name="Normal 2 4 4 2 2" xfId="15044"/>
    <cellStyle name="Normal 2 4 4 2 2 2" xfId="15045"/>
    <cellStyle name="Normal 2 4 4 2 3" xfId="15046"/>
    <cellStyle name="Normal 2 4 4 2 3 2" xfId="15047"/>
    <cellStyle name="Normal 2 4 4 2 4" xfId="15048"/>
    <cellStyle name="Normal 2 4 4 3" xfId="15049"/>
    <cellStyle name="Normal 2 4 4 3 2" xfId="15050"/>
    <cellStyle name="Normal 2 4 4 4" xfId="15051"/>
    <cellStyle name="Normal 2 4 4 4 2" xfId="15052"/>
    <cellStyle name="Normal 2 4 4 5" xfId="15053"/>
    <cellStyle name="Normal 2 4 5" xfId="15054"/>
    <cellStyle name="Normal 2 4 5 2" xfId="15055"/>
    <cellStyle name="Normal 2 4 5 2 2" xfId="15056"/>
    <cellStyle name="Normal 2 4 5 3" xfId="15057"/>
    <cellStyle name="Normal 2 4 5 3 2" xfId="15058"/>
    <cellStyle name="Normal 2 4 5 4" xfId="15059"/>
    <cellStyle name="Normal 2 4 6" xfId="15060"/>
    <cellStyle name="Normal 2 4 6 2" xfId="15061"/>
    <cellStyle name="Normal 2 4 7" xfId="15062"/>
    <cellStyle name="Normal 2 4 7 2" xfId="15063"/>
    <cellStyle name="Normal 2 4 8" xfId="15064"/>
    <cellStyle name="Normal 2 4_15" xfId="16779"/>
    <cellStyle name="Normal 2 5" xfId="9219"/>
    <cellStyle name="Normal 2 6" xfId="9220"/>
    <cellStyle name="Normal 2 6 2" xfId="15065"/>
    <cellStyle name="Normal 2 6 2 2" xfId="15066"/>
    <cellStyle name="Normal 2 6 2 2 2" xfId="15067"/>
    <cellStyle name="Normal 2 6 2 2 2 2" xfId="15068"/>
    <cellStyle name="Normal 2 6 2 2 3" xfId="15069"/>
    <cellStyle name="Normal 2 6 2 2 3 2" xfId="15070"/>
    <cellStyle name="Normal 2 6 2 2 4" xfId="15071"/>
    <cellStyle name="Normal 2 6 2 3" xfId="15072"/>
    <cellStyle name="Normal 2 6 2 3 2" xfId="15073"/>
    <cellStyle name="Normal 2 6 2 4" xfId="15074"/>
    <cellStyle name="Normal 2 6 2 4 2" xfId="15075"/>
    <cellStyle name="Normal 2 6 2 5" xfId="15076"/>
    <cellStyle name="Normal 2 6 3" xfId="15077"/>
    <cellStyle name="Normal 2 6 3 2" xfId="15078"/>
    <cellStyle name="Normal 2 6 3 2 2" xfId="15079"/>
    <cellStyle name="Normal 2 6 3 3" xfId="15080"/>
    <cellStyle name="Normal 2 6 3 3 2" xfId="15081"/>
    <cellStyle name="Normal 2 6 3 4" xfId="15082"/>
    <cellStyle name="Normal 2 6 4" xfId="15083"/>
    <cellStyle name="Normal 2 6 4 2" xfId="15084"/>
    <cellStyle name="Normal 2 6 5" xfId="15085"/>
    <cellStyle name="Normal 2 6 5 2" xfId="15086"/>
    <cellStyle name="Normal 2 6 6" xfId="15087"/>
    <cellStyle name="Normal 2 6_15" xfId="16780"/>
    <cellStyle name="Normal 2 7" xfId="15088"/>
    <cellStyle name="Normal 2 7 2" xfId="15089"/>
    <cellStyle name="Normal 2 7 2 2" xfId="15090"/>
    <cellStyle name="Normal 2 7 2 2 2" xfId="15091"/>
    <cellStyle name="Normal 2 7 2 3" xfId="15092"/>
    <cellStyle name="Normal 2 7 2 3 2" xfId="15093"/>
    <cellStyle name="Normal 2 7 2 4" xfId="15094"/>
    <cellStyle name="Normal 2 7 3" xfId="15095"/>
    <cellStyle name="Normal 2 7 3 2" xfId="15096"/>
    <cellStyle name="Normal 2 7 4" xfId="15097"/>
    <cellStyle name="Normal 2 7 4 2" xfId="15098"/>
    <cellStyle name="Normal 2 7 5" xfId="15099"/>
    <cellStyle name="Normal 2 8" xfId="15100"/>
    <cellStyle name="Normal 2 8 2" xfId="15101"/>
    <cellStyle name="Normal 2 8 2 2" xfId="15102"/>
    <cellStyle name="Normal 2 8 3" xfId="15103"/>
    <cellStyle name="Normal 2 8 3 2" xfId="15104"/>
    <cellStyle name="Normal 2 8 4" xfId="15105"/>
    <cellStyle name="Normal 2 9" xfId="15106"/>
    <cellStyle name="Normal 2 9 2" xfId="15107"/>
    <cellStyle name="Normal 2 9 2 2" xfId="15108"/>
    <cellStyle name="Normal 2 9 3" xfId="15109"/>
    <cellStyle name="Normal 2 9 3 2" xfId="15110"/>
    <cellStyle name="Normal 2 9 4" xfId="15111"/>
    <cellStyle name="Normal 2_16" xfId="9218"/>
    <cellStyle name="Normal 20" xfId="49"/>
    <cellStyle name="Normal 21" xfId="48"/>
    <cellStyle name="Normal 21 2" xfId="9221"/>
    <cellStyle name="Normal 22" xfId="9222"/>
    <cellStyle name="Normal 23" xfId="9223"/>
    <cellStyle name="Normal 24" xfId="9224"/>
    <cellStyle name="Normal 25" xfId="9225"/>
    <cellStyle name="Normal 26" xfId="9226"/>
    <cellStyle name="Normal 27" xfId="9227"/>
    <cellStyle name="Normal 28" xfId="9228"/>
    <cellStyle name="Normal 29" xfId="9229"/>
    <cellStyle name="Normal 3" xfId="6"/>
    <cellStyle name="Normal 3 10" xfId="15112"/>
    <cellStyle name="Normal 3 10 2" xfId="15113"/>
    <cellStyle name="Normal 3 11" xfId="15114"/>
    <cellStyle name="Normal 3 11 2" xfId="15115"/>
    <cellStyle name="Normal 3 12" xfId="15116"/>
    <cellStyle name="Normal 3 13" xfId="65"/>
    <cellStyle name="Normal 3 14" xfId="16702"/>
    <cellStyle name="Normal 3 15" xfId="16707"/>
    <cellStyle name="Normal 3 2" xfId="42"/>
    <cellStyle name="Normal 3 2 10" xfId="15117"/>
    <cellStyle name="Normal 3 2 2" xfId="9230"/>
    <cellStyle name="Normal 3 2 2 2" xfId="15118"/>
    <cellStyle name="Normal 3 2 2 2 2" xfId="15119"/>
    <cellStyle name="Normal 3 2 2 2 2 2" xfId="15120"/>
    <cellStyle name="Normal 3 2 2 2 2 2 2" xfId="15121"/>
    <cellStyle name="Normal 3 2 2 2 2 2 2 2" xfId="15122"/>
    <cellStyle name="Normal 3 2 2 2 2 2 2 2 2" xfId="15123"/>
    <cellStyle name="Normal 3 2 2 2 2 2 2 3" xfId="15124"/>
    <cellStyle name="Normal 3 2 2 2 2 2 2 3 2" xfId="15125"/>
    <cellStyle name="Normal 3 2 2 2 2 2 2 4" xfId="15126"/>
    <cellStyle name="Normal 3 2 2 2 2 2 3" xfId="15127"/>
    <cellStyle name="Normal 3 2 2 2 2 2 3 2" xfId="15128"/>
    <cellStyle name="Normal 3 2 2 2 2 2 4" xfId="15129"/>
    <cellStyle name="Normal 3 2 2 2 2 2 4 2" xfId="15130"/>
    <cellStyle name="Normal 3 2 2 2 2 2 5" xfId="15131"/>
    <cellStyle name="Normal 3 2 2 2 2 3" xfId="15132"/>
    <cellStyle name="Normal 3 2 2 2 2 3 2" xfId="15133"/>
    <cellStyle name="Normal 3 2 2 2 2 3 2 2" xfId="15134"/>
    <cellStyle name="Normal 3 2 2 2 2 3 3" xfId="15135"/>
    <cellStyle name="Normal 3 2 2 2 2 3 3 2" xfId="15136"/>
    <cellStyle name="Normal 3 2 2 2 2 3 4" xfId="15137"/>
    <cellStyle name="Normal 3 2 2 2 2 4" xfId="15138"/>
    <cellStyle name="Normal 3 2 2 2 2 4 2" xfId="15139"/>
    <cellStyle name="Normal 3 2 2 2 2 5" xfId="15140"/>
    <cellStyle name="Normal 3 2 2 2 2 5 2" xfId="15141"/>
    <cellStyle name="Normal 3 2 2 2 2 6" xfId="15142"/>
    <cellStyle name="Normal 3 2 2 2 3" xfId="15143"/>
    <cellStyle name="Normal 3 2 2 2 3 2" xfId="15144"/>
    <cellStyle name="Normal 3 2 2 2 3 2 2" xfId="15145"/>
    <cellStyle name="Normal 3 2 2 2 3 2 2 2" xfId="15146"/>
    <cellStyle name="Normal 3 2 2 2 3 2 3" xfId="15147"/>
    <cellStyle name="Normal 3 2 2 2 3 2 3 2" xfId="15148"/>
    <cellStyle name="Normal 3 2 2 2 3 2 4" xfId="15149"/>
    <cellStyle name="Normal 3 2 2 2 3 3" xfId="15150"/>
    <cellStyle name="Normal 3 2 2 2 3 3 2" xfId="15151"/>
    <cellStyle name="Normal 3 2 2 2 3 4" xfId="15152"/>
    <cellStyle name="Normal 3 2 2 2 3 4 2" xfId="15153"/>
    <cellStyle name="Normal 3 2 2 2 3 5" xfId="15154"/>
    <cellStyle name="Normal 3 2 2 2 4" xfId="15155"/>
    <cellStyle name="Normal 3 2 2 2 4 2" xfId="15156"/>
    <cellStyle name="Normal 3 2 2 2 4 2 2" xfId="15157"/>
    <cellStyle name="Normal 3 2 2 2 4 3" xfId="15158"/>
    <cellStyle name="Normal 3 2 2 2 4 3 2" xfId="15159"/>
    <cellStyle name="Normal 3 2 2 2 4 4" xfId="15160"/>
    <cellStyle name="Normal 3 2 2 2 5" xfId="15161"/>
    <cellStyle name="Normal 3 2 2 2 5 2" xfId="15162"/>
    <cellStyle name="Normal 3 2 2 2 6" xfId="15163"/>
    <cellStyle name="Normal 3 2 2 2 6 2" xfId="15164"/>
    <cellStyle name="Normal 3 2 2 2 7" xfId="15165"/>
    <cellStyle name="Normal 3 2 2 3" xfId="15166"/>
    <cellStyle name="Normal 3 2 2 3 2" xfId="15167"/>
    <cellStyle name="Normal 3 2 2 3 2 2" xfId="15168"/>
    <cellStyle name="Normal 3 2 2 3 2 2 2" xfId="15169"/>
    <cellStyle name="Normal 3 2 2 3 2 2 2 2" xfId="15170"/>
    <cellStyle name="Normal 3 2 2 3 2 2 3" xfId="15171"/>
    <cellStyle name="Normal 3 2 2 3 2 2 3 2" xfId="15172"/>
    <cellStyle name="Normal 3 2 2 3 2 2 4" xfId="15173"/>
    <cellStyle name="Normal 3 2 2 3 2 3" xfId="15174"/>
    <cellStyle name="Normal 3 2 2 3 2 3 2" xfId="15175"/>
    <cellStyle name="Normal 3 2 2 3 2 4" xfId="15176"/>
    <cellStyle name="Normal 3 2 2 3 2 4 2" xfId="15177"/>
    <cellStyle name="Normal 3 2 2 3 2 5" xfId="15178"/>
    <cellStyle name="Normal 3 2 2 3 3" xfId="15179"/>
    <cellStyle name="Normal 3 2 2 3 3 2" xfId="15180"/>
    <cellStyle name="Normal 3 2 2 3 3 2 2" xfId="15181"/>
    <cellStyle name="Normal 3 2 2 3 3 3" xfId="15182"/>
    <cellStyle name="Normal 3 2 2 3 3 3 2" xfId="15183"/>
    <cellStyle name="Normal 3 2 2 3 3 4" xfId="15184"/>
    <cellStyle name="Normal 3 2 2 3 4" xfId="15185"/>
    <cellStyle name="Normal 3 2 2 3 4 2" xfId="15186"/>
    <cellStyle name="Normal 3 2 2 3 5" xfId="15187"/>
    <cellStyle name="Normal 3 2 2 3 5 2" xfId="15188"/>
    <cellStyle name="Normal 3 2 2 3 6" xfId="15189"/>
    <cellStyle name="Normal 3 2 2 4" xfId="15190"/>
    <cellStyle name="Normal 3 2 2 4 2" xfId="15191"/>
    <cellStyle name="Normal 3 2 2 4 2 2" xfId="15192"/>
    <cellStyle name="Normal 3 2 2 4 2 2 2" xfId="15193"/>
    <cellStyle name="Normal 3 2 2 4 2 3" xfId="15194"/>
    <cellStyle name="Normal 3 2 2 4 2 3 2" xfId="15195"/>
    <cellStyle name="Normal 3 2 2 4 2 4" xfId="15196"/>
    <cellStyle name="Normal 3 2 2 4 3" xfId="15197"/>
    <cellStyle name="Normal 3 2 2 4 3 2" xfId="15198"/>
    <cellStyle name="Normal 3 2 2 4 4" xfId="15199"/>
    <cellStyle name="Normal 3 2 2 4 4 2" xfId="15200"/>
    <cellStyle name="Normal 3 2 2 4 5" xfId="15201"/>
    <cellStyle name="Normal 3 2 2 5" xfId="15202"/>
    <cellStyle name="Normal 3 2 2 5 2" xfId="15203"/>
    <cellStyle name="Normal 3 2 2 5 2 2" xfId="15204"/>
    <cellStyle name="Normal 3 2 2 5 3" xfId="15205"/>
    <cellStyle name="Normal 3 2 2 5 3 2" xfId="15206"/>
    <cellStyle name="Normal 3 2 2 5 4" xfId="15207"/>
    <cellStyle name="Normal 3 2 2 6" xfId="15208"/>
    <cellStyle name="Normal 3 2 2 6 2" xfId="15209"/>
    <cellStyle name="Normal 3 2 2 7" xfId="15210"/>
    <cellStyle name="Normal 3 2 2 7 2" xfId="15211"/>
    <cellStyle name="Normal 3 2 2 8" xfId="15212"/>
    <cellStyle name="Normal 3 2 2_15" xfId="16781"/>
    <cellStyle name="Normal 3 2 3" xfId="15213"/>
    <cellStyle name="Normal 3 2 3 2" xfId="15214"/>
    <cellStyle name="Normal 3 2 3 2 2" xfId="15215"/>
    <cellStyle name="Normal 3 2 3 2 2 2" xfId="15216"/>
    <cellStyle name="Normal 3 2 3 2 2 2 2" xfId="15217"/>
    <cellStyle name="Normal 3 2 3 2 2 2 2 2" xfId="15218"/>
    <cellStyle name="Normal 3 2 3 2 2 2 3" xfId="15219"/>
    <cellStyle name="Normal 3 2 3 2 2 2 3 2" xfId="15220"/>
    <cellStyle name="Normal 3 2 3 2 2 2 4" xfId="15221"/>
    <cellStyle name="Normal 3 2 3 2 2 3" xfId="15222"/>
    <cellStyle name="Normal 3 2 3 2 2 3 2" xfId="15223"/>
    <cellStyle name="Normal 3 2 3 2 2 4" xfId="15224"/>
    <cellStyle name="Normal 3 2 3 2 2 4 2" xfId="15225"/>
    <cellStyle name="Normal 3 2 3 2 2 5" xfId="15226"/>
    <cellStyle name="Normal 3 2 3 2 3" xfId="15227"/>
    <cellStyle name="Normal 3 2 3 2 3 2" xfId="15228"/>
    <cellStyle name="Normal 3 2 3 2 3 2 2" xfId="15229"/>
    <cellStyle name="Normal 3 2 3 2 3 3" xfId="15230"/>
    <cellStyle name="Normal 3 2 3 2 3 3 2" xfId="15231"/>
    <cellStyle name="Normal 3 2 3 2 3 4" xfId="15232"/>
    <cellStyle name="Normal 3 2 3 2 4" xfId="15233"/>
    <cellStyle name="Normal 3 2 3 2 4 2" xfId="15234"/>
    <cellStyle name="Normal 3 2 3 2 5" xfId="15235"/>
    <cellStyle name="Normal 3 2 3 2 5 2" xfId="15236"/>
    <cellStyle name="Normal 3 2 3 2 6" xfId="15237"/>
    <cellStyle name="Normal 3 2 3 3" xfId="15238"/>
    <cellStyle name="Normal 3 2 3 3 2" xfId="15239"/>
    <cellStyle name="Normal 3 2 3 3 2 2" xfId="15240"/>
    <cellStyle name="Normal 3 2 3 3 2 2 2" xfId="15241"/>
    <cellStyle name="Normal 3 2 3 3 2 3" xfId="15242"/>
    <cellStyle name="Normal 3 2 3 3 2 3 2" xfId="15243"/>
    <cellStyle name="Normal 3 2 3 3 2 4" xfId="15244"/>
    <cellStyle name="Normal 3 2 3 3 3" xfId="15245"/>
    <cellStyle name="Normal 3 2 3 3 3 2" xfId="15246"/>
    <cellStyle name="Normal 3 2 3 3 4" xfId="15247"/>
    <cellStyle name="Normal 3 2 3 3 4 2" xfId="15248"/>
    <cellStyle name="Normal 3 2 3 3 5" xfId="15249"/>
    <cellStyle name="Normal 3 2 3 4" xfId="15250"/>
    <cellStyle name="Normal 3 2 3 4 2" xfId="15251"/>
    <cellStyle name="Normal 3 2 3 4 2 2" xfId="15252"/>
    <cellStyle name="Normal 3 2 3 4 3" xfId="15253"/>
    <cellStyle name="Normal 3 2 3 4 3 2" xfId="15254"/>
    <cellStyle name="Normal 3 2 3 4 4" xfId="15255"/>
    <cellStyle name="Normal 3 2 3 5" xfId="15256"/>
    <cellStyle name="Normal 3 2 3 5 2" xfId="15257"/>
    <cellStyle name="Normal 3 2 3 6" xfId="15258"/>
    <cellStyle name="Normal 3 2 3 6 2" xfId="15259"/>
    <cellStyle name="Normal 3 2 3 7" xfId="15260"/>
    <cellStyle name="Normal 3 2 4" xfId="15261"/>
    <cellStyle name="Normal 3 2 4 2" xfId="15262"/>
    <cellStyle name="Normal 3 2 4 2 2" xfId="15263"/>
    <cellStyle name="Normal 3 2 4 2 2 2" xfId="15264"/>
    <cellStyle name="Normal 3 2 4 2 2 2 2" xfId="15265"/>
    <cellStyle name="Normal 3 2 4 2 2 3" xfId="15266"/>
    <cellStyle name="Normal 3 2 4 2 2 3 2" xfId="15267"/>
    <cellStyle name="Normal 3 2 4 2 2 4" xfId="15268"/>
    <cellStyle name="Normal 3 2 4 2 3" xfId="15269"/>
    <cellStyle name="Normal 3 2 4 2 3 2" xfId="15270"/>
    <cellStyle name="Normal 3 2 4 2 4" xfId="15271"/>
    <cellStyle name="Normal 3 2 4 2 4 2" xfId="15272"/>
    <cellStyle name="Normal 3 2 4 2 5" xfId="15273"/>
    <cellStyle name="Normal 3 2 4 3" xfId="15274"/>
    <cellStyle name="Normal 3 2 4 3 2" xfId="15275"/>
    <cellStyle name="Normal 3 2 4 3 2 2" xfId="15276"/>
    <cellStyle name="Normal 3 2 4 3 3" xfId="15277"/>
    <cellStyle name="Normal 3 2 4 3 3 2" xfId="15278"/>
    <cellStyle name="Normal 3 2 4 3 4" xfId="15279"/>
    <cellStyle name="Normal 3 2 4 4" xfId="15280"/>
    <cellStyle name="Normal 3 2 4 4 2" xfId="15281"/>
    <cellStyle name="Normal 3 2 4 5" xfId="15282"/>
    <cellStyle name="Normal 3 2 4 5 2" xfId="15283"/>
    <cellStyle name="Normal 3 2 4 6" xfId="15284"/>
    <cellStyle name="Normal 3 2 5" xfId="15285"/>
    <cellStyle name="Normal 3 2 5 2" xfId="15286"/>
    <cellStyle name="Normal 3 2 5 2 2" xfId="15287"/>
    <cellStyle name="Normal 3 2 5 2 2 2" xfId="15288"/>
    <cellStyle name="Normal 3 2 5 2 3" xfId="15289"/>
    <cellStyle name="Normal 3 2 5 2 3 2" xfId="15290"/>
    <cellStyle name="Normal 3 2 5 2 4" xfId="15291"/>
    <cellStyle name="Normal 3 2 5 3" xfId="15292"/>
    <cellStyle name="Normal 3 2 5 3 2" xfId="15293"/>
    <cellStyle name="Normal 3 2 5 4" xfId="15294"/>
    <cellStyle name="Normal 3 2 5 4 2" xfId="15295"/>
    <cellStyle name="Normal 3 2 5 5" xfId="15296"/>
    <cellStyle name="Normal 3 2 6" xfId="15297"/>
    <cellStyle name="Normal 3 2 6 2" xfId="15298"/>
    <cellStyle name="Normal 3 2 6 2 2" xfId="15299"/>
    <cellStyle name="Normal 3 2 6 3" xfId="15300"/>
    <cellStyle name="Normal 3 2 6 3 2" xfId="15301"/>
    <cellStyle name="Normal 3 2 6 4" xfId="15302"/>
    <cellStyle name="Normal 3 2 7" xfId="15303"/>
    <cellStyle name="Normal 3 2 7 2" xfId="15304"/>
    <cellStyle name="Normal 3 2 7 2 2" xfId="15305"/>
    <cellStyle name="Normal 3 2 7 3" xfId="15306"/>
    <cellStyle name="Normal 3 2 7 3 2" xfId="15307"/>
    <cellStyle name="Normal 3 2 7 4" xfId="15308"/>
    <cellStyle name="Normal 3 2 8" xfId="15309"/>
    <cellStyle name="Normal 3 2 8 2" xfId="15310"/>
    <cellStyle name="Normal 3 2 9" xfId="15311"/>
    <cellStyle name="Normal 3 2 9 2" xfId="15312"/>
    <cellStyle name="Normal 3 2_15" xfId="14588"/>
    <cellStyle name="Normal 3 3" xfId="29"/>
    <cellStyle name="Normal 3 3 2" xfId="15313"/>
    <cellStyle name="Normal 3 3 2 2" xfId="15314"/>
    <cellStyle name="Normal 3 3 2 2 2" xfId="15315"/>
    <cellStyle name="Normal 3 3 2 2 2 2" xfId="15316"/>
    <cellStyle name="Normal 3 3 2 2 2 2 2" xfId="15317"/>
    <cellStyle name="Normal 3 3 2 2 2 2 2 2" xfId="15318"/>
    <cellStyle name="Normal 3 3 2 2 2 2 3" xfId="15319"/>
    <cellStyle name="Normal 3 3 2 2 2 2 3 2" xfId="15320"/>
    <cellStyle name="Normal 3 3 2 2 2 2 4" xfId="15321"/>
    <cellStyle name="Normal 3 3 2 2 2 3" xfId="15322"/>
    <cellStyle name="Normal 3 3 2 2 2 3 2" xfId="15323"/>
    <cellStyle name="Normal 3 3 2 2 2 4" xfId="15324"/>
    <cellStyle name="Normal 3 3 2 2 2 4 2" xfId="15325"/>
    <cellStyle name="Normal 3 3 2 2 2 5" xfId="15326"/>
    <cellStyle name="Normal 3 3 2 2 3" xfId="15327"/>
    <cellStyle name="Normal 3 3 2 2 3 2" xfId="15328"/>
    <cellStyle name="Normal 3 3 2 2 3 2 2" xfId="15329"/>
    <cellStyle name="Normal 3 3 2 2 3 3" xfId="15330"/>
    <cellStyle name="Normal 3 3 2 2 3 3 2" xfId="15331"/>
    <cellStyle name="Normal 3 3 2 2 3 4" xfId="15332"/>
    <cellStyle name="Normal 3 3 2 2 4" xfId="15333"/>
    <cellStyle name="Normal 3 3 2 2 4 2" xfId="15334"/>
    <cellStyle name="Normal 3 3 2 2 5" xfId="15335"/>
    <cellStyle name="Normal 3 3 2 2 5 2" xfId="15336"/>
    <cellStyle name="Normal 3 3 2 2 6" xfId="15337"/>
    <cellStyle name="Normal 3 3 2 3" xfId="15338"/>
    <cellStyle name="Normal 3 3 2 3 2" xfId="15339"/>
    <cellStyle name="Normal 3 3 2 3 2 2" xfId="15340"/>
    <cellStyle name="Normal 3 3 2 3 2 2 2" xfId="15341"/>
    <cellStyle name="Normal 3 3 2 3 2 3" xfId="15342"/>
    <cellStyle name="Normal 3 3 2 3 2 3 2" xfId="15343"/>
    <cellStyle name="Normal 3 3 2 3 2 4" xfId="15344"/>
    <cellStyle name="Normal 3 3 2 3 3" xfId="15345"/>
    <cellStyle name="Normal 3 3 2 3 3 2" xfId="15346"/>
    <cellStyle name="Normal 3 3 2 3 4" xfId="15347"/>
    <cellStyle name="Normal 3 3 2 3 4 2" xfId="15348"/>
    <cellStyle name="Normal 3 3 2 3 5" xfId="15349"/>
    <cellStyle name="Normal 3 3 2 4" xfId="15350"/>
    <cellStyle name="Normal 3 3 2 4 2" xfId="15351"/>
    <cellStyle name="Normal 3 3 2 4 2 2" xfId="15352"/>
    <cellStyle name="Normal 3 3 2 4 3" xfId="15353"/>
    <cellStyle name="Normal 3 3 2 4 3 2" xfId="15354"/>
    <cellStyle name="Normal 3 3 2 4 4" xfId="15355"/>
    <cellStyle name="Normal 3 3 2 5" xfId="15356"/>
    <cellStyle name="Normal 3 3 2 5 2" xfId="15357"/>
    <cellStyle name="Normal 3 3 2 6" xfId="15358"/>
    <cellStyle name="Normal 3 3 2 6 2" xfId="15359"/>
    <cellStyle name="Normal 3 3 2 7" xfId="15360"/>
    <cellStyle name="Normal 3 3 3" xfId="15361"/>
    <cellStyle name="Normal 3 3 3 2" xfId="15362"/>
    <cellStyle name="Normal 3 3 3 2 2" xfId="15363"/>
    <cellStyle name="Normal 3 3 3 2 2 2" xfId="15364"/>
    <cellStyle name="Normal 3 3 3 2 2 2 2" xfId="15365"/>
    <cellStyle name="Normal 3 3 3 2 2 3" xfId="15366"/>
    <cellStyle name="Normal 3 3 3 2 2 3 2" xfId="15367"/>
    <cellStyle name="Normal 3 3 3 2 2 4" xfId="15368"/>
    <cellStyle name="Normal 3 3 3 2 3" xfId="15369"/>
    <cellStyle name="Normal 3 3 3 2 3 2" xfId="15370"/>
    <cellStyle name="Normal 3 3 3 2 4" xfId="15371"/>
    <cellStyle name="Normal 3 3 3 2 4 2" xfId="15372"/>
    <cellStyle name="Normal 3 3 3 2 5" xfId="15373"/>
    <cellStyle name="Normal 3 3 3 3" xfId="15374"/>
    <cellStyle name="Normal 3 3 3 3 2" xfId="15375"/>
    <cellStyle name="Normal 3 3 3 3 2 2" xfId="15376"/>
    <cellStyle name="Normal 3 3 3 3 3" xfId="15377"/>
    <cellStyle name="Normal 3 3 3 3 3 2" xfId="15378"/>
    <cellStyle name="Normal 3 3 3 3 4" xfId="15379"/>
    <cellStyle name="Normal 3 3 3 4" xfId="15380"/>
    <cellStyle name="Normal 3 3 3 4 2" xfId="15381"/>
    <cellStyle name="Normal 3 3 3 5" xfId="15382"/>
    <cellStyle name="Normal 3 3 3 5 2" xfId="15383"/>
    <cellStyle name="Normal 3 3 3 6" xfId="15384"/>
    <cellStyle name="Normal 3 3 4" xfId="15385"/>
    <cellStyle name="Normal 3 3 4 2" xfId="15386"/>
    <cellStyle name="Normal 3 3 4 2 2" xfId="15387"/>
    <cellStyle name="Normal 3 3 4 2 2 2" xfId="15388"/>
    <cellStyle name="Normal 3 3 4 2 3" xfId="15389"/>
    <cellStyle name="Normal 3 3 4 2 3 2" xfId="15390"/>
    <cellStyle name="Normal 3 3 4 2 4" xfId="15391"/>
    <cellStyle name="Normal 3 3 4 3" xfId="15392"/>
    <cellStyle name="Normal 3 3 4 3 2" xfId="15393"/>
    <cellStyle name="Normal 3 3 4 4" xfId="15394"/>
    <cellStyle name="Normal 3 3 4 4 2" xfId="15395"/>
    <cellStyle name="Normal 3 3 4 5" xfId="15396"/>
    <cellStyle name="Normal 3 3 5" xfId="15397"/>
    <cellStyle name="Normal 3 3 5 2" xfId="15398"/>
    <cellStyle name="Normal 3 3 5 2 2" xfId="15399"/>
    <cellStyle name="Normal 3 3 5 3" xfId="15400"/>
    <cellStyle name="Normal 3 3 5 3 2" xfId="15401"/>
    <cellStyle name="Normal 3 3 5 4" xfId="15402"/>
    <cellStyle name="Normal 3 3 6" xfId="15403"/>
    <cellStyle name="Normal 3 3 6 2" xfId="15404"/>
    <cellStyle name="Normal 3 3 7" xfId="15405"/>
    <cellStyle name="Normal 3 3 7 2" xfId="15406"/>
    <cellStyle name="Normal 3 3 8" xfId="15407"/>
    <cellStyle name="Normal 3 3 9" xfId="9231"/>
    <cellStyle name="Normal 3 3_15" xfId="16782"/>
    <cellStyle name="Normal 3 4" xfId="52"/>
    <cellStyle name="Normal 3 4 2" xfId="15409"/>
    <cellStyle name="Normal 3 4 2 2" xfId="15410"/>
    <cellStyle name="Normal 3 4 2 2 2" xfId="15411"/>
    <cellStyle name="Normal 3 4 2 2 2 2" xfId="15412"/>
    <cellStyle name="Normal 3 4 2 2 2 2 2" xfId="15413"/>
    <cellStyle name="Normal 3 4 2 2 2 3" xfId="15414"/>
    <cellStyle name="Normal 3 4 2 2 2 3 2" xfId="15415"/>
    <cellStyle name="Normal 3 4 2 2 2 4" xfId="15416"/>
    <cellStyle name="Normal 3 4 2 2 3" xfId="15417"/>
    <cellStyle name="Normal 3 4 2 2 3 2" xfId="15418"/>
    <cellStyle name="Normal 3 4 2 2 4" xfId="15419"/>
    <cellStyle name="Normal 3 4 2 2 4 2" xfId="15420"/>
    <cellStyle name="Normal 3 4 2 2 5" xfId="15421"/>
    <cellStyle name="Normal 3 4 2 3" xfId="15422"/>
    <cellStyle name="Normal 3 4 2 3 2" xfId="15423"/>
    <cellStyle name="Normal 3 4 2 3 2 2" xfId="15424"/>
    <cellStyle name="Normal 3 4 2 3 3" xfId="15425"/>
    <cellStyle name="Normal 3 4 2 3 3 2" xfId="15426"/>
    <cellStyle name="Normal 3 4 2 3 4" xfId="15427"/>
    <cellStyle name="Normal 3 4 2 4" xfId="15428"/>
    <cellStyle name="Normal 3 4 2 4 2" xfId="15429"/>
    <cellStyle name="Normal 3 4 2 5" xfId="15430"/>
    <cellStyle name="Normal 3 4 2 5 2" xfId="15431"/>
    <cellStyle name="Normal 3 4 2 6" xfId="15432"/>
    <cellStyle name="Normal 3 4 3" xfId="15433"/>
    <cellStyle name="Normal 3 4 3 2" xfId="15434"/>
    <cellStyle name="Normal 3 4 3 2 2" xfId="15435"/>
    <cellStyle name="Normal 3 4 3 2 2 2" xfId="15436"/>
    <cellStyle name="Normal 3 4 3 2 3" xfId="15437"/>
    <cellStyle name="Normal 3 4 3 2 3 2" xfId="15438"/>
    <cellStyle name="Normal 3 4 3 2 4" xfId="15439"/>
    <cellStyle name="Normal 3 4 3 3" xfId="15440"/>
    <cellStyle name="Normal 3 4 3 3 2" xfId="15441"/>
    <cellStyle name="Normal 3 4 3 4" xfId="15442"/>
    <cellStyle name="Normal 3 4 3 4 2" xfId="15443"/>
    <cellStyle name="Normal 3 4 3 5" xfId="15444"/>
    <cellStyle name="Normal 3 4 4" xfId="15445"/>
    <cellStyle name="Normal 3 4 4 2" xfId="15446"/>
    <cellStyle name="Normal 3 4 4 2 2" xfId="15447"/>
    <cellStyle name="Normal 3 4 4 3" xfId="15448"/>
    <cellStyle name="Normal 3 4 4 3 2" xfId="15449"/>
    <cellStyle name="Normal 3 4 4 4" xfId="15450"/>
    <cellStyle name="Normal 3 4 5" xfId="15451"/>
    <cellStyle name="Normal 3 4 5 2" xfId="15452"/>
    <cellStyle name="Normal 3 4 6" xfId="15453"/>
    <cellStyle name="Normal 3 4 6 2" xfId="15454"/>
    <cellStyle name="Normal 3 4 7" xfId="15455"/>
    <cellStyle name="Normal 3 4 8" xfId="15408"/>
    <cellStyle name="Normal 3 5" xfId="18"/>
    <cellStyle name="Normal 3 5 2" xfId="15457"/>
    <cellStyle name="Normal 3 5 2 2" xfId="15458"/>
    <cellStyle name="Normal 3 5 2 2 2" xfId="15459"/>
    <cellStyle name="Normal 3 5 2 2 2 2" xfId="15460"/>
    <cellStyle name="Normal 3 5 2 2 2 2 2" xfId="15461"/>
    <cellStyle name="Normal 3 5 2 2 2 3" xfId="15462"/>
    <cellStyle name="Normal 3 5 2 2 2 3 2" xfId="15463"/>
    <cellStyle name="Normal 3 5 2 2 2 4" xfId="15464"/>
    <cellStyle name="Normal 3 5 2 2 3" xfId="15465"/>
    <cellStyle name="Normal 3 5 2 2 3 2" xfId="15466"/>
    <cellStyle name="Normal 3 5 2 2 4" xfId="15467"/>
    <cellStyle name="Normal 3 5 2 2 4 2" xfId="15468"/>
    <cellStyle name="Normal 3 5 2 2 5" xfId="15469"/>
    <cellStyle name="Normal 3 5 2 3" xfId="15470"/>
    <cellStyle name="Normal 3 5 2 3 2" xfId="15471"/>
    <cellStyle name="Normal 3 5 2 3 2 2" xfId="15472"/>
    <cellStyle name="Normal 3 5 2 3 3" xfId="15473"/>
    <cellStyle name="Normal 3 5 2 3 3 2" xfId="15474"/>
    <cellStyle name="Normal 3 5 2 3 4" xfId="15475"/>
    <cellStyle name="Normal 3 5 2 4" xfId="15476"/>
    <cellStyle name="Normal 3 5 2 4 2" xfId="15477"/>
    <cellStyle name="Normal 3 5 2 5" xfId="15478"/>
    <cellStyle name="Normal 3 5 2 5 2" xfId="15479"/>
    <cellStyle name="Normal 3 5 2 6" xfId="15480"/>
    <cellStyle name="Normal 3 5 3" xfId="15481"/>
    <cellStyle name="Normal 3 5 3 2" xfId="15482"/>
    <cellStyle name="Normal 3 5 3 2 2" xfId="15483"/>
    <cellStyle name="Normal 3 5 3 2 2 2" xfId="15484"/>
    <cellStyle name="Normal 3 5 3 2 3" xfId="15485"/>
    <cellStyle name="Normal 3 5 3 2 3 2" xfId="15486"/>
    <cellStyle name="Normal 3 5 3 2 4" xfId="15487"/>
    <cellStyle name="Normal 3 5 3 3" xfId="15488"/>
    <cellStyle name="Normal 3 5 3 3 2" xfId="15489"/>
    <cellStyle name="Normal 3 5 3 4" xfId="15490"/>
    <cellStyle name="Normal 3 5 3 4 2" xfId="15491"/>
    <cellStyle name="Normal 3 5 3 5" xfId="15492"/>
    <cellStyle name="Normal 3 5 4" xfId="15493"/>
    <cellStyle name="Normal 3 5 4 2" xfId="15494"/>
    <cellStyle name="Normal 3 5 4 2 2" xfId="15495"/>
    <cellStyle name="Normal 3 5 4 3" xfId="15496"/>
    <cellStyle name="Normal 3 5 4 3 2" xfId="15497"/>
    <cellStyle name="Normal 3 5 4 4" xfId="15498"/>
    <cellStyle name="Normal 3 5 5" xfId="15499"/>
    <cellStyle name="Normal 3 5 5 2" xfId="15500"/>
    <cellStyle name="Normal 3 5 6" xfId="15501"/>
    <cellStyle name="Normal 3 5 6 2" xfId="15502"/>
    <cellStyle name="Normal 3 5 7" xfId="15503"/>
    <cellStyle name="Normal 3 5 8" xfId="15456"/>
    <cellStyle name="Normal 3 6" xfId="15504"/>
    <cellStyle name="Normal 3 6 2" xfId="15505"/>
    <cellStyle name="Normal 3 6 2 2" xfId="15506"/>
    <cellStyle name="Normal 3 6 2 2 2" xfId="15507"/>
    <cellStyle name="Normal 3 6 2 2 2 2" xfId="15508"/>
    <cellStyle name="Normal 3 6 2 2 3" xfId="15509"/>
    <cellStyle name="Normal 3 6 2 2 3 2" xfId="15510"/>
    <cellStyle name="Normal 3 6 2 2 4" xfId="15511"/>
    <cellStyle name="Normal 3 6 2 3" xfId="15512"/>
    <cellStyle name="Normal 3 6 2 3 2" xfId="15513"/>
    <cellStyle name="Normal 3 6 2 4" xfId="15514"/>
    <cellStyle name="Normal 3 6 2 4 2" xfId="15515"/>
    <cellStyle name="Normal 3 6 2 5" xfId="15516"/>
    <cellStyle name="Normal 3 6 3" xfId="15517"/>
    <cellStyle name="Normal 3 6 3 2" xfId="15518"/>
    <cellStyle name="Normal 3 6 3 2 2" xfId="15519"/>
    <cellStyle name="Normal 3 6 3 3" xfId="15520"/>
    <cellStyle name="Normal 3 6 3 3 2" xfId="15521"/>
    <cellStyle name="Normal 3 6 3 4" xfId="15522"/>
    <cellStyle name="Normal 3 6 4" xfId="15523"/>
    <cellStyle name="Normal 3 6 4 2" xfId="15524"/>
    <cellStyle name="Normal 3 6 5" xfId="15525"/>
    <cellStyle name="Normal 3 6 5 2" xfId="15526"/>
    <cellStyle name="Normal 3 6 6" xfId="15527"/>
    <cellStyle name="Normal 3 7" xfId="15528"/>
    <cellStyle name="Normal 3 7 2" xfId="15529"/>
    <cellStyle name="Normal 3 7 2 2" xfId="15530"/>
    <cellStyle name="Normal 3 7 2 2 2" xfId="15531"/>
    <cellStyle name="Normal 3 7 2 3" xfId="15532"/>
    <cellStyle name="Normal 3 7 2 3 2" xfId="15533"/>
    <cellStyle name="Normal 3 7 2 4" xfId="15534"/>
    <cellStyle name="Normal 3 7 3" xfId="15535"/>
    <cellStyle name="Normal 3 7 3 2" xfId="15536"/>
    <cellStyle name="Normal 3 7 4" xfId="15537"/>
    <cellStyle name="Normal 3 7 4 2" xfId="15538"/>
    <cellStyle name="Normal 3 7 5" xfId="15539"/>
    <cellStyle name="Normal 3 8" xfId="15540"/>
    <cellStyle name="Normal 3 8 2" xfId="15541"/>
    <cellStyle name="Normal 3 8 2 2" xfId="15542"/>
    <cellStyle name="Normal 3 8 3" xfId="15543"/>
    <cellStyle name="Normal 3 8 3 2" xfId="15544"/>
    <cellStyle name="Normal 3 8 4" xfId="15545"/>
    <cellStyle name="Normal 3 9" xfId="15546"/>
    <cellStyle name="Normal 3 9 2" xfId="15547"/>
    <cellStyle name="Normal 3 9 2 2" xfId="15548"/>
    <cellStyle name="Normal 3 9 3" xfId="15549"/>
    <cellStyle name="Normal 3 9 3 2" xfId="15550"/>
    <cellStyle name="Normal 3 9 4" xfId="15551"/>
    <cellStyle name="Normal 3_15" xfId="14587"/>
    <cellStyle name="Normal 30" xfId="9232"/>
    <cellStyle name="Normal 31" xfId="9233"/>
    <cellStyle name="Normal 32" xfId="9234"/>
    <cellStyle name="Normal 33" xfId="9235"/>
    <cellStyle name="Normal 34" xfId="9236"/>
    <cellStyle name="Normal 35" xfId="9237"/>
    <cellStyle name="Normal 36" xfId="9238"/>
    <cellStyle name="Normal 37" xfId="9239"/>
    <cellStyle name="Normal 38" xfId="9240"/>
    <cellStyle name="Normal 39" xfId="9241"/>
    <cellStyle name="Normal 4" xfId="12"/>
    <cellStyle name="Normal 4 2" xfId="9242"/>
    <cellStyle name="Normal 4 2 2" xfId="9243"/>
    <cellStyle name="Normal 4 2_15" xfId="14590"/>
    <cellStyle name="Normal 4 3" xfId="62"/>
    <cellStyle name="Normal 4_15" xfId="14589"/>
    <cellStyle name="Normal 40" xfId="9244"/>
    <cellStyle name="Normal 41" xfId="9245"/>
    <cellStyle name="Normal 42" xfId="9246"/>
    <cellStyle name="Normal 43" xfId="9247"/>
    <cellStyle name="Normal 44" xfId="9248"/>
    <cellStyle name="Normal 44 2" xfId="9249"/>
    <cellStyle name="Normal 44_15" xfId="14591"/>
    <cellStyle name="Normal 45" xfId="9250"/>
    <cellStyle name="Normal 46" xfId="9251"/>
    <cellStyle name="Normal 47" xfId="9252"/>
    <cellStyle name="Normal 48" xfId="9253"/>
    <cellStyle name="Normal 49" xfId="9254"/>
    <cellStyle name="Normal 5" xfId="23"/>
    <cellStyle name="Normal 5 10" xfId="15552"/>
    <cellStyle name="Normal 5 2" xfId="43"/>
    <cellStyle name="Normal 5 2 2" xfId="15553"/>
    <cellStyle name="Normal 5 2 2 2" xfId="15554"/>
    <cellStyle name="Normal 5 2 2 2 2" xfId="15555"/>
    <cellStyle name="Normal 5 2 2 2 2 2" xfId="15556"/>
    <cellStyle name="Normal 5 2 2 2 2 2 2" xfId="15557"/>
    <cellStyle name="Normal 5 2 2 2 2 2 2 2" xfId="15558"/>
    <cellStyle name="Normal 5 2 2 2 2 2 3" xfId="15559"/>
    <cellStyle name="Normal 5 2 2 2 2 2 3 2" xfId="15560"/>
    <cellStyle name="Normal 5 2 2 2 2 2 4" xfId="15561"/>
    <cellStyle name="Normal 5 2 2 2 2 3" xfId="15562"/>
    <cellStyle name="Normal 5 2 2 2 2 3 2" xfId="15563"/>
    <cellStyle name="Normal 5 2 2 2 2 4" xfId="15564"/>
    <cellStyle name="Normal 5 2 2 2 2 4 2" xfId="15565"/>
    <cellStyle name="Normal 5 2 2 2 2 5" xfId="15566"/>
    <cellStyle name="Normal 5 2 2 2 3" xfId="15567"/>
    <cellStyle name="Normal 5 2 2 2 3 2" xfId="15568"/>
    <cellStyle name="Normal 5 2 2 2 3 2 2" xfId="15569"/>
    <cellStyle name="Normal 5 2 2 2 3 3" xfId="15570"/>
    <cellStyle name="Normal 5 2 2 2 3 3 2" xfId="15571"/>
    <cellStyle name="Normal 5 2 2 2 3 4" xfId="15572"/>
    <cellStyle name="Normal 5 2 2 2 4" xfId="15573"/>
    <cellStyle name="Normal 5 2 2 2 4 2" xfId="15574"/>
    <cellStyle name="Normal 5 2 2 2 5" xfId="15575"/>
    <cellStyle name="Normal 5 2 2 2 5 2" xfId="15576"/>
    <cellStyle name="Normal 5 2 2 2 6" xfId="15577"/>
    <cellStyle name="Normal 5 2 2 3" xfId="15578"/>
    <cellStyle name="Normal 5 2 2 3 2" xfId="15579"/>
    <cellStyle name="Normal 5 2 2 3 2 2" xfId="15580"/>
    <cellStyle name="Normal 5 2 2 3 2 2 2" xfId="15581"/>
    <cellStyle name="Normal 5 2 2 3 2 3" xfId="15582"/>
    <cellStyle name="Normal 5 2 2 3 2 3 2" xfId="15583"/>
    <cellStyle name="Normal 5 2 2 3 2 4" xfId="15584"/>
    <cellStyle name="Normal 5 2 2 3 3" xfId="15585"/>
    <cellStyle name="Normal 5 2 2 3 3 2" xfId="15586"/>
    <cellStyle name="Normal 5 2 2 3 4" xfId="15587"/>
    <cellStyle name="Normal 5 2 2 3 4 2" xfId="15588"/>
    <cellStyle name="Normal 5 2 2 3 5" xfId="15589"/>
    <cellStyle name="Normal 5 2 2 4" xfId="15590"/>
    <cellStyle name="Normal 5 2 2 4 2" xfId="15591"/>
    <cellStyle name="Normal 5 2 2 4 2 2" xfId="15592"/>
    <cellStyle name="Normal 5 2 2 4 3" xfId="15593"/>
    <cellStyle name="Normal 5 2 2 4 3 2" xfId="15594"/>
    <cellStyle name="Normal 5 2 2 4 4" xfId="15595"/>
    <cellStyle name="Normal 5 2 2 5" xfId="15596"/>
    <cellStyle name="Normal 5 2 2 5 2" xfId="15597"/>
    <cellStyle name="Normal 5 2 2 6" xfId="15598"/>
    <cellStyle name="Normal 5 2 2 6 2" xfId="15599"/>
    <cellStyle name="Normal 5 2 2 7" xfId="15600"/>
    <cellStyle name="Normal 5 2 3" xfId="15601"/>
    <cellStyle name="Normal 5 2 3 2" xfId="15602"/>
    <cellStyle name="Normal 5 2 3 2 2" xfId="15603"/>
    <cellStyle name="Normal 5 2 3 2 2 2" xfId="15604"/>
    <cellStyle name="Normal 5 2 3 2 2 2 2" xfId="15605"/>
    <cellStyle name="Normal 5 2 3 2 2 3" xfId="15606"/>
    <cellStyle name="Normal 5 2 3 2 2 3 2" xfId="15607"/>
    <cellStyle name="Normal 5 2 3 2 2 4" xfId="15608"/>
    <cellStyle name="Normal 5 2 3 2 3" xfId="15609"/>
    <cellStyle name="Normal 5 2 3 2 3 2" xfId="15610"/>
    <cellStyle name="Normal 5 2 3 2 4" xfId="15611"/>
    <cellStyle name="Normal 5 2 3 2 4 2" xfId="15612"/>
    <cellStyle name="Normal 5 2 3 2 5" xfId="15613"/>
    <cellStyle name="Normal 5 2 3 3" xfId="15614"/>
    <cellStyle name="Normal 5 2 3 3 2" xfId="15615"/>
    <cellStyle name="Normal 5 2 3 3 2 2" xfId="15616"/>
    <cellStyle name="Normal 5 2 3 3 3" xfId="15617"/>
    <cellStyle name="Normal 5 2 3 3 3 2" xfId="15618"/>
    <cellStyle name="Normal 5 2 3 3 4" xfId="15619"/>
    <cellStyle name="Normal 5 2 3 4" xfId="15620"/>
    <cellStyle name="Normal 5 2 3 4 2" xfId="15621"/>
    <cellStyle name="Normal 5 2 3 5" xfId="15622"/>
    <cellStyle name="Normal 5 2 3 5 2" xfId="15623"/>
    <cellStyle name="Normal 5 2 3 6" xfId="15624"/>
    <cellStyle name="Normal 5 2 4" xfId="15625"/>
    <cellStyle name="Normal 5 2 4 2" xfId="15626"/>
    <cellStyle name="Normal 5 2 4 2 2" xfId="15627"/>
    <cellStyle name="Normal 5 2 4 2 2 2" xfId="15628"/>
    <cellStyle name="Normal 5 2 4 2 3" xfId="15629"/>
    <cellStyle name="Normal 5 2 4 2 3 2" xfId="15630"/>
    <cellStyle name="Normal 5 2 4 2 4" xfId="15631"/>
    <cellStyle name="Normal 5 2 4 3" xfId="15632"/>
    <cellStyle name="Normal 5 2 4 3 2" xfId="15633"/>
    <cellStyle name="Normal 5 2 4 4" xfId="15634"/>
    <cellStyle name="Normal 5 2 4 4 2" xfId="15635"/>
    <cellStyle name="Normal 5 2 4 5" xfId="15636"/>
    <cellStyle name="Normal 5 2 5" xfId="15637"/>
    <cellStyle name="Normal 5 2 5 2" xfId="15638"/>
    <cellStyle name="Normal 5 2 5 2 2" xfId="15639"/>
    <cellStyle name="Normal 5 2 5 3" xfId="15640"/>
    <cellStyle name="Normal 5 2 5 3 2" xfId="15641"/>
    <cellStyle name="Normal 5 2 5 4" xfId="15642"/>
    <cellStyle name="Normal 5 2 6" xfId="15643"/>
    <cellStyle name="Normal 5 2 6 2" xfId="15644"/>
    <cellStyle name="Normal 5 2 7" xfId="15645"/>
    <cellStyle name="Normal 5 2 7 2" xfId="15646"/>
    <cellStyle name="Normal 5 2 8" xfId="15647"/>
    <cellStyle name="Normal 5 2_15" xfId="16783"/>
    <cellStyle name="Normal 5 3" xfId="9255"/>
    <cellStyle name="Normal 5 3 2" xfId="15648"/>
    <cellStyle name="Normal 5 3 2 2" xfId="15649"/>
    <cellStyle name="Normal 5 3 2 2 2" xfId="15650"/>
    <cellStyle name="Normal 5 3 2 2 2 2" xfId="15651"/>
    <cellStyle name="Normal 5 3 2 2 2 2 2" xfId="15652"/>
    <cellStyle name="Normal 5 3 2 2 2 3" xfId="15653"/>
    <cellStyle name="Normal 5 3 2 2 2 3 2" xfId="15654"/>
    <cellStyle name="Normal 5 3 2 2 2 4" xfId="15655"/>
    <cellStyle name="Normal 5 3 2 2 3" xfId="15656"/>
    <cellStyle name="Normal 5 3 2 2 3 2" xfId="15657"/>
    <cellStyle name="Normal 5 3 2 2 4" xfId="15658"/>
    <cellStyle name="Normal 5 3 2 2 4 2" xfId="15659"/>
    <cellStyle name="Normal 5 3 2 2 5" xfId="15660"/>
    <cellStyle name="Normal 5 3 2 3" xfId="15661"/>
    <cellStyle name="Normal 5 3 2 3 2" xfId="15662"/>
    <cellStyle name="Normal 5 3 2 3 2 2" xfId="15663"/>
    <cellStyle name="Normal 5 3 2 3 3" xfId="15664"/>
    <cellStyle name="Normal 5 3 2 3 3 2" xfId="15665"/>
    <cellStyle name="Normal 5 3 2 3 4" xfId="15666"/>
    <cellStyle name="Normal 5 3 2 4" xfId="15667"/>
    <cellStyle name="Normal 5 3 2 4 2" xfId="15668"/>
    <cellStyle name="Normal 5 3 2 5" xfId="15669"/>
    <cellStyle name="Normal 5 3 2 5 2" xfId="15670"/>
    <cellStyle name="Normal 5 3 2 6" xfId="15671"/>
    <cellStyle name="Normal 5 3 3" xfId="15672"/>
    <cellStyle name="Normal 5 3 3 2" xfId="15673"/>
    <cellStyle name="Normal 5 3 3 2 2" xfId="15674"/>
    <cellStyle name="Normal 5 3 3 2 2 2" xfId="15675"/>
    <cellStyle name="Normal 5 3 3 2 3" xfId="15676"/>
    <cellStyle name="Normal 5 3 3 2 3 2" xfId="15677"/>
    <cellStyle name="Normal 5 3 3 2 4" xfId="15678"/>
    <cellStyle name="Normal 5 3 3 3" xfId="15679"/>
    <cellStyle name="Normal 5 3 3 3 2" xfId="15680"/>
    <cellStyle name="Normal 5 3 3 4" xfId="15681"/>
    <cellStyle name="Normal 5 3 3 4 2" xfId="15682"/>
    <cellStyle name="Normal 5 3 3 5" xfId="15683"/>
    <cellStyle name="Normal 5 3 4" xfId="15684"/>
    <cellStyle name="Normal 5 3 4 2" xfId="15685"/>
    <cellStyle name="Normal 5 3 4 2 2" xfId="15686"/>
    <cellStyle name="Normal 5 3 4 3" xfId="15687"/>
    <cellStyle name="Normal 5 3 4 3 2" xfId="15688"/>
    <cellStyle name="Normal 5 3 4 4" xfId="15689"/>
    <cellStyle name="Normal 5 3 5" xfId="15690"/>
    <cellStyle name="Normal 5 3 5 2" xfId="15691"/>
    <cellStyle name="Normal 5 3 6" xfId="15692"/>
    <cellStyle name="Normal 5 3 6 2" xfId="15693"/>
    <cellStyle name="Normal 5 3 7" xfId="15694"/>
    <cellStyle name="Normal 5 3_15" xfId="16784"/>
    <cellStyle name="Normal 5 4" xfId="15695"/>
    <cellStyle name="Normal 5 4 2" xfId="15696"/>
    <cellStyle name="Normal 5 4 2 2" xfId="15697"/>
    <cellStyle name="Normal 5 4 2 2 2" xfId="15698"/>
    <cellStyle name="Normal 5 4 2 2 2 2" xfId="15699"/>
    <cellStyle name="Normal 5 4 2 2 3" xfId="15700"/>
    <cellStyle name="Normal 5 4 2 2 3 2" xfId="15701"/>
    <cellStyle name="Normal 5 4 2 2 4" xfId="15702"/>
    <cellStyle name="Normal 5 4 2 3" xfId="15703"/>
    <cellStyle name="Normal 5 4 2 3 2" xfId="15704"/>
    <cellStyle name="Normal 5 4 2 4" xfId="15705"/>
    <cellStyle name="Normal 5 4 2 4 2" xfId="15706"/>
    <cellStyle name="Normal 5 4 2 5" xfId="15707"/>
    <cellStyle name="Normal 5 4 3" xfId="15708"/>
    <cellStyle name="Normal 5 4 3 2" xfId="15709"/>
    <cellStyle name="Normal 5 4 3 2 2" xfId="15710"/>
    <cellStyle name="Normal 5 4 3 3" xfId="15711"/>
    <cellStyle name="Normal 5 4 3 3 2" xfId="15712"/>
    <cellStyle name="Normal 5 4 3 4" xfId="15713"/>
    <cellStyle name="Normal 5 4 4" xfId="15714"/>
    <cellStyle name="Normal 5 4 4 2" xfId="15715"/>
    <cellStyle name="Normal 5 4 5" xfId="15716"/>
    <cellStyle name="Normal 5 4 5 2" xfId="15717"/>
    <cellStyle name="Normal 5 4 6" xfId="15718"/>
    <cellStyle name="Normal 5 5" xfId="15719"/>
    <cellStyle name="Normal 5 5 2" xfId="15720"/>
    <cellStyle name="Normal 5 5 2 2" xfId="15721"/>
    <cellStyle name="Normal 5 5 2 2 2" xfId="15722"/>
    <cellStyle name="Normal 5 5 2 3" xfId="15723"/>
    <cellStyle name="Normal 5 5 2 3 2" xfId="15724"/>
    <cellStyle name="Normal 5 5 2 4" xfId="15725"/>
    <cellStyle name="Normal 5 5 3" xfId="15726"/>
    <cellStyle name="Normal 5 5 3 2" xfId="15727"/>
    <cellStyle name="Normal 5 5 4" xfId="15728"/>
    <cellStyle name="Normal 5 5 4 2" xfId="15729"/>
    <cellStyle name="Normal 5 5 5" xfId="15730"/>
    <cellStyle name="Normal 5 6" xfId="15731"/>
    <cellStyle name="Normal 5 6 2" xfId="15732"/>
    <cellStyle name="Normal 5 6 2 2" xfId="15733"/>
    <cellStyle name="Normal 5 6 3" xfId="15734"/>
    <cellStyle name="Normal 5 6 3 2" xfId="15735"/>
    <cellStyle name="Normal 5 6 4" xfId="15736"/>
    <cellStyle name="Normal 5 7" xfId="15737"/>
    <cellStyle name="Normal 5 7 2" xfId="15738"/>
    <cellStyle name="Normal 5 7 2 2" xfId="15739"/>
    <cellStyle name="Normal 5 7 3" xfId="15740"/>
    <cellStyle name="Normal 5 7 3 2" xfId="15741"/>
    <cellStyle name="Normal 5 7 4" xfId="15742"/>
    <cellStyle name="Normal 5 8" xfId="15743"/>
    <cellStyle name="Normal 5 8 2" xfId="15744"/>
    <cellStyle name="Normal 5 9" xfId="15745"/>
    <cellStyle name="Normal 5 9 2" xfId="15746"/>
    <cellStyle name="Normal 5_15" xfId="14592"/>
    <cellStyle name="Normal 50" xfId="9256"/>
    <cellStyle name="Normal 51" xfId="9257"/>
    <cellStyle name="Normal 52" xfId="16684"/>
    <cellStyle name="Normal 53" xfId="16689"/>
    <cellStyle name="Normal 54" xfId="57"/>
    <cellStyle name="Normal 6" xfId="44"/>
    <cellStyle name="Normal 6 2" xfId="9258"/>
    <cellStyle name="Normal 6 2 2" xfId="9259"/>
    <cellStyle name="Normal 6 2 3" xfId="9260"/>
    <cellStyle name="Normal 6 2_15" xfId="14594"/>
    <cellStyle name="Normal 6 3" xfId="9261"/>
    <cellStyle name="Normal 6_15" xfId="14593"/>
    <cellStyle name="Normal 7" xfId="45"/>
    <cellStyle name="Normal 7 2" xfId="9262"/>
    <cellStyle name="Normal 7 2 2" xfId="9554"/>
    <cellStyle name="Normal 7 2 2 2" xfId="15747"/>
    <cellStyle name="Normal 7 2 2 2 2" xfId="15748"/>
    <cellStyle name="Normal 7 2 2 2 2 2" xfId="14663"/>
    <cellStyle name="Normal 7 2 2 2 2 2 2" xfId="15749"/>
    <cellStyle name="Normal 7 2 2 2 2 3" xfId="15750"/>
    <cellStyle name="Normal 7 2 2 2 2 3 2" xfId="15751"/>
    <cellStyle name="Normal 7 2 2 2 2 4" xfId="15752"/>
    <cellStyle name="Normal 7 2 2 2 3" xfId="15753"/>
    <cellStyle name="Normal 7 2 2 2 3 2" xfId="15754"/>
    <cellStyle name="Normal 7 2 2 2 4" xfId="15755"/>
    <cellStyle name="Normal 7 2 2 2 4 2" xfId="15756"/>
    <cellStyle name="Normal 7 2 2 2 5" xfId="15757"/>
    <cellStyle name="Normal 7 2 2 3" xfId="15758"/>
    <cellStyle name="Normal 7 2 2 3 2" xfId="15759"/>
    <cellStyle name="Normal 7 2 2 3 2 2" xfId="15760"/>
    <cellStyle name="Normal 7 2 2 3 3" xfId="15761"/>
    <cellStyle name="Normal 7 2 2 3 3 2" xfId="15762"/>
    <cellStyle name="Normal 7 2 2 3 4" xfId="15763"/>
    <cellStyle name="Normal 7 2 2 4" xfId="15764"/>
    <cellStyle name="Normal 7 2 2 4 2" xfId="15765"/>
    <cellStyle name="Normal 7 2 2 5" xfId="15766"/>
    <cellStyle name="Normal 7 2 2 5 2" xfId="15767"/>
    <cellStyle name="Normal 7 2 2 6" xfId="15768"/>
    <cellStyle name="Normal 7 2 3" xfId="15769"/>
    <cellStyle name="Normal 7 2 3 2" xfId="15770"/>
    <cellStyle name="Normal 7 2 3 2 2" xfId="15771"/>
    <cellStyle name="Normal 7 2 3 2 2 2" xfId="15772"/>
    <cellStyle name="Normal 7 2 3 2 3" xfId="15773"/>
    <cellStyle name="Normal 7 2 3 2 3 2" xfId="15774"/>
    <cellStyle name="Normal 7 2 3 2 4" xfId="15775"/>
    <cellStyle name="Normal 7 2 3 3" xfId="15776"/>
    <cellStyle name="Normal 7 2 3 3 2" xfId="15777"/>
    <cellStyle name="Normal 7 2 3 4" xfId="15778"/>
    <cellStyle name="Normal 7 2 3 4 2" xfId="15779"/>
    <cellStyle name="Normal 7 2 3 5" xfId="15780"/>
    <cellStyle name="Normal 7 2 4" xfId="15781"/>
    <cellStyle name="Normal 7 2 4 2" xfId="15782"/>
    <cellStyle name="Normal 7 2 4 2 2" xfId="15783"/>
    <cellStyle name="Normal 7 2 4 3" xfId="15784"/>
    <cellStyle name="Normal 7 2 4 3 2" xfId="15785"/>
    <cellStyle name="Normal 7 2 4 4" xfId="15786"/>
    <cellStyle name="Normal 7 2 5" xfId="15787"/>
    <cellStyle name="Normal 7 2 5 2" xfId="15788"/>
    <cellStyle name="Normal 7 2 6" xfId="15789"/>
    <cellStyle name="Normal 7 2 6 2" xfId="15790"/>
    <cellStyle name="Normal 7 2 7" xfId="15791"/>
    <cellStyle name="Normal 7 2_15" xfId="14596"/>
    <cellStyle name="Normal 7 3" xfId="9263"/>
    <cellStyle name="Normal 7 3 2" xfId="15792"/>
    <cellStyle name="Normal 7 3 2 2" xfId="15793"/>
    <cellStyle name="Normal 7 3 2 2 2" xfId="15794"/>
    <cellStyle name="Normal 7 3 2 2 2 2" xfId="15795"/>
    <cellStyle name="Normal 7 3 2 2 3" xfId="15796"/>
    <cellStyle name="Normal 7 3 2 2 3 2" xfId="15797"/>
    <cellStyle name="Normal 7 3 2 2 4" xfId="15798"/>
    <cellStyle name="Normal 7 3 2 3" xfId="15799"/>
    <cellStyle name="Normal 7 3 2 3 2" xfId="15800"/>
    <cellStyle name="Normal 7 3 2 4" xfId="15801"/>
    <cellStyle name="Normal 7 3 2 4 2" xfId="15802"/>
    <cellStyle name="Normal 7 3 2 5" xfId="15803"/>
    <cellStyle name="Normal 7 3 3" xfId="15804"/>
    <cellStyle name="Normal 7 3 3 2" xfId="15805"/>
    <cellStyle name="Normal 7 3 3 2 2" xfId="15806"/>
    <cellStyle name="Normal 7 3 3 3" xfId="15807"/>
    <cellStyle name="Normal 7 3 3 3 2" xfId="15808"/>
    <cellStyle name="Normal 7 3 3 4" xfId="15809"/>
    <cellStyle name="Normal 7 3 4" xfId="15810"/>
    <cellStyle name="Normal 7 3 4 2" xfId="15811"/>
    <cellStyle name="Normal 7 3 5" xfId="15812"/>
    <cellStyle name="Normal 7 3 5 2" xfId="15813"/>
    <cellStyle name="Normal 7 3 6" xfId="15814"/>
    <cellStyle name="Normal 7 3_15" xfId="16785"/>
    <cellStyle name="Normal 7 4" xfId="15815"/>
    <cellStyle name="Normal 7 4 2" xfId="15816"/>
    <cellStyle name="Normal 7 4 2 2" xfId="15817"/>
    <cellStyle name="Normal 7 4 2 2 2" xfId="15818"/>
    <cellStyle name="Normal 7 4 2 3" xfId="15819"/>
    <cellStyle name="Normal 7 4 2 3 2" xfId="15820"/>
    <cellStyle name="Normal 7 4 2 4" xfId="15821"/>
    <cellStyle name="Normal 7 4 3" xfId="15822"/>
    <cellStyle name="Normal 7 4 3 2" xfId="15823"/>
    <cellStyle name="Normal 7 4 4" xfId="15824"/>
    <cellStyle name="Normal 7 4 4 2" xfId="15825"/>
    <cellStyle name="Normal 7 4 5" xfId="15826"/>
    <cellStyle name="Normal 7 5" xfId="15827"/>
    <cellStyle name="Normal 7 5 2" xfId="15828"/>
    <cellStyle name="Normal 7 5 2 2" xfId="15829"/>
    <cellStyle name="Normal 7 5 3" xfId="15830"/>
    <cellStyle name="Normal 7 5 3 2" xfId="15831"/>
    <cellStyle name="Normal 7 5 4" xfId="15832"/>
    <cellStyle name="Normal 7 6" xfId="15833"/>
    <cellStyle name="Normal 7 6 2" xfId="15834"/>
    <cellStyle name="Normal 7 7" xfId="15835"/>
    <cellStyle name="Normal 7 7 2" xfId="15836"/>
    <cellStyle name="Normal 7 8" xfId="15837"/>
    <cellStyle name="Normal 7_15" xfId="14595"/>
    <cellStyle name="Normal 8" xfId="46"/>
    <cellStyle name="Normal 8 2" xfId="9264"/>
    <cellStyle name="Normal 8 2 2" xfId="15838"/>
    <cellStyle name="Normal 8 2 2 2" xfId="15839"/>
    <cellStyle name="Normal 8 2 2 2 2" xfId="15840"/>
    <cellStyle name="Normal 8 2 2 2 2 2" xfId="15841"/>
    <cellStyle name="Normal 8 2 2 2 3" xfId="15842"/>
    <cellStyle name="Normal 8 2 2 2 3 2" xfId="15843"/>
    <cellStyle name="Normal 8 2 2 2 4" xfId="15844"/>
    <cellStyle name="Normal 8 2 2 3" xfId="15845"/>
    <cellStyle name="Normal 8 2 2 3 2" xfId="15846"/>
    <cellStyle name="Normal 8 2 2 4" xfId="15847"/>
    <cellStyle name="Normal 8 2 2 4 2" xfId="15848"/>
    <cellStyle name="Normal 8 2 2 5" xfId="15849"/>
    <cellStyle name="Normal 8 2 3" xfId="15850"/>
    <cellStyle name="Normal 8 2 3 2" xfId="15851"/>
    <cellStyle name="Normal 8 2 3 2 2" xfId="15852"/>
    <cellStyle name="Normal 8 2 3 3" xfId="15853"/>
    <cellStyle name="Normal 8 2 3 3 2" xfId="15854"/>
    <cellStyle name="Normal 8 2 3 4" xfId="15855"/>
    <cellStyle name="Normal 8 2 4" xfId="15856"/>
    <cellStyle name="Normal 8 2 4 2" xfId="15857"/>
    <cellStyle name="Normal 8 2 5" xfId="15858"/>
    <cellStyle name="Normal 8 2 5 2" xfId="15859"/>
    <cellStyle name="Normal 8 2 6" xfId="15860"/>
    <cellStyle name="Normal 8 2_15" xfId="16786"/>
    <cellStyle name="Normal 8 3" xfId="9265"/>
    <cellStyle name="Normal 8 3 2" xfId="15861"/>
    <cellStyle name="Normal 8 3 2 2" xfId="15862"/>
    <cellStyle name="Normal 8 3 2 2 2" xfId="15863"/>
    <cellStyle name="Normal 8 3 2 3" xfId="15864"/>
    <cellStyle name="Normal 8 3 2 3 2" xfId="15865"/>
    <cellStyle name="Normal 8 3 2 4" xfId="15866"/>
    <cellStyle name="Normal 8 3 3" xfId="15867"/>
    <cellStyle name="Normal 8 3 3 2" xfId="15868"/>
    <cellStyle name="Normal 8 3 4" xfId="15869"/>
    <cellStyle name="Normal 8 3 4 2" xfId="15870"/>
    <cellStyle name="Normal 8 3 5" xfId="15871"/>
    <cellStyle name="Normal 8 3_15" xfId="16787"/>
    <cellStyle name="Normal 8 4" xfId="15872"/>
    <cellStyle name="Normal 8 4 2" xfId="15873"/>
    <cellStyle name="Normal 8 4 2 2" xfId="15874"/>
    <cellStyle name="Normal 8 4 3" xfId="15875"/>
    <cellStyle name="Normal 8 4 3 2" xfId="15876"/>
    <cellStyle name="Normal 8 4 4" xfId="15877"/>
    <cellStyle name="Normal 8 5" xfId="15878"/>
    <cellStyle name="Normal 8 5 2" xfId="15879"/>
    <cellStyle name="Normal 8 6" xfId="15880"/>
    <cellStyle name="Normal 8 6 2" xfId="15881"/>
    <cellStyle name="Normal 8 7" xfId="15882"/>
    <cellStyle name="Normal 8_15" xfId="14597"/>
    <cellStyle name="Normal 9" xfId="47"/>
    <cellStyle name="Normal 9 2" xfId="9266"/>
    <cellStyle name="Normal 9 3" xfId="9267"/>
    <cellStyle name="Normal 9_15" xfId="14598"/>
    <cellStyle name="Normal_2007-16618" xfId="7"/>
    <cellStyle name="Note" xfId="9268"/>
    <cellStyle name="Note 2" xfId="9269"/>
    <cellStyle name="Note_10" xfId="16795"/>
    <cellStyle name="Output" xfId="9270"/>
    <cellStyle name="Output 2" xfId="9271"/>
    <cellStyle name="Output_10" xfId="16698"/>
    <cellStyle name="Percent" xfId="14" builtinId="5"/>
    <cellStyle name="Percent 2" xfId="8"/>
    <cellStyle name="Percent 2 10" xfId="15883"/>
    <cellStyle name="Percent 2 10 2" xfId="15884"/>
    <cellStyle name="Percent 2 11" xfId="15885"/>
    <cellStyle name="Percent 2 12" xfId="61"/>
    <cellStyle name="Percent 2 13" xfId="16703"/>
    <cellStyle name="Percent 2 14" xfId="16708"/>
    <cellStyle name="Percent 2 2" xfId="30"/>
    <cellStyle name="Percent 2 2 10" xfId="15887"/>
    <cellStyle name="Percent 2 2 11" xfId="15886"/>
    <cellStyle name="Percent 2 2 2" xfId="15888"/>
    <cellStyle name="Percent 2 2 2 2" xfId="15889"/>
    <cellStyle name="Percent 2 2 2 2 2" xfId="15890"/>
    <cellStyle name="Percent 2 2 2 2 2 2" xfId="15891"/>
    <cellStyle name="Percent 2 2 2 2 2 2 2" xfId="15892"/>
    <cellStyle name="Percent 2 2 2 2 2 2 2 2" xfId="15893"/>
    <cellStyle name="Percent 2 2 2 2 2 2 2 2 2" xfId="15894"/>
    <cellStyle name="Percent 2 2 2 2 2 2 2 3" xfId="15895"/>
    <cellStyle name="Percent 2 2 2 2 2 2 2 3 2" xfId="15896"/>
    <cellStyle name="Percent 2 2 2 2 2 2 2 4" xfId="15897"/>
    <cellStyle name="Percent 2 2 2 2 2 2 3" xfId="15898"/>
    <cellStyle name="Percent 2 2 2 2 2 2 3 2" xfId="15899"/>
    <cellStyle name="Percent 2 2 2 2 2 2 4" xfId="15900"/>
    <cellStyle name="Percent 2 2 2 2 2 2 4 2" xfId="15901"/>
    <cellStyle name="Percent 2 2 2 2 2 2 5" xfId="15902"/>
    <cellStyle name="Percent 2 2 2 2 2 3" xfId="15903"/>
    <cellStyle name="Percent 2 2 2 2 2 3 2" xfId="15904"/>
    <cellStyle name="Percent 2 2 2 2 2 3 2 2" xfId="15905"/>
    <cellStyle name="Percent 2 2 2 2 2 3 3" xfId="15906"/>
    <cellStyle name="Percent 2 2 2 2 2 3 3 2" xfId="15907"/>
    <cellStyle name="Percent 2 2 2 2 2 3 4" xfId="15908"/>
    <cellStyle name="Percent 2 2 2 2 2 4" xfId="15909"/>
    <cellStyle name="Percent 2 2 2 2 2 4 2" xfId="15910"/>
    <cellStyle name="Percent 2 2 2 2 2 5" xfId="15911"/>
    <cellStyle name="Percent 2 2 2 2 2 5 2" xfId="15912"/>
    <cellStyle name="Percent 2 2 2 2 2 6" xfId="15913"/>
    <cellStyle name="Percent 2 2 2 2 3" xfId="15914"/>
    <cellStyle name="Percent 2 2 2 2 3 2" xfId="15915"/>
    <cellStyle name="Percent 2 2 2 2 3 2 2" xfId="15916"/>
    <cellStyle name="Percent 2 2 2 2 3 2 2 2" xfId="15917"/>
    <cellStyle name="Percent 2 2 2 2 3 2 3" xfId="15918"/>
    <cellStyle name="Percent 2 2 2 2 3 2 3 2" xfId="15919"/>
    <cellStyle name="Percent 2 2 2 2 3 2 4" xfId="15920"/>
    <cellStyle name="Percent 2 2 2 2 3 3" xfId="15921"/>
    <cellStyle name="Percent 2 2 2 2 3 3 2" xfId="15922"/>
    <cellStyle name="Percent 2 2 2 2 3 4" xfId="15923"/>
    <cellStyle name="Percent 2 2 2 2 3 4 2" xfId="15924"/>
    <cellStyle name="Percent 2 2 2 2 3 5" xfId="15925"/>
    <cellStyle name="Percent 2 2 2 2 4" xfId="15926"/>
    <cellStyle name="Percent 2 2 2 2 4 2" xfId="15927"/>
    <cellStyle name="Percent 2 2 2 2 4 2 2" xfId="15928"/>
    <cellStyle name="Percent 2 2 2 2 4 3" xfId="15929"/>
    <cellStyle name="Percent 2 2 2 2 4 3 2" xfId="15930"/>
    <cellStyle name="Percent 2 2 2 2 4 4" xfId="15931"/>
    <cellStyle name="Percent 2 2 2 2 5" xfId="15932"/>
    <cellStyle name="Percent 2 2 2 2 5 2" xfId="15933"/>
    <cellStyle name="Percent 2 2 2 2 6" xfId="15934"/>
    <cellStyle name="Percent 2 2 2 2 6 2" xfId="15935"/>
    <cellStyle name="Percent 2 2 2 2 7" xfId="15936"/>
    <cellStyle name="Percent 2 2 2 3" xfId="15937"/>
    <cellStyle name="Percent 2 2 2 3 2" xfId="15938"/>
    <cellStyle name="Percent 2 2 2 3 2 2" xfId="15939"/>
    <cellStyle name="Percent 2 2 2 3 2 2 2" xfId="15940"/>
    <cellStyle name="Percent 2 2 2 3 2 2 2 2" xfId="15941"/>
    <cellStyle name="Percent 2 2 2 3 2 2 3" xfId="15942"/>
    <cellStyle name="Percent 2 2 2 3 2 2 3 2" xfId="15943"/>
    <cellStyle name="Percent 2 2 2 3 2 2 4" xfId="15944"/>
    <cellStyle name="Percent 2 2 2 3 2 3" xfId="15945"/>
    <cellStyle name="Percent 2 2 2 3 2 3 2" xfId="15946"/>
    <cellStyle name="Percent 2 2 2 3 2 4" xfId="15947"/>
    <cellStyle name="Percent 2 2 2 3 2 4 2" xfId="15948"/>
    <cellStyle name="Percent 2 2 2 3 2 5" xfId="15949"/>
    <cellStyle name="Percent 2 2 2 3 3" xfId="15950"/>
    <cellStyle name="Percent 2 2 2 3 3 2" xfId="15951"/>
    <cellStyle name="Percent 2 2 2 3 3 2 2" xfId="15952"/>
    <cellStyle name="Percent 2 2 2 3 3 3" xfId="15953"/>
    <cellStyle name="Percent 2 2 2 3 3 3 2" xfId="15954"/>
    <cellStyle name="Percent 2 2 2 3 3 4" xfId="15955"/>
    <cellStyle name="Percent 2 2 2 3 4" xfId="15956"/>
    <cellStyle name="Percent 2 2 2 3 4 2" xfId="15957"/>
    <cellStyle name="Percent 2 2 2 3 5" xfId="15958"/>
    <cellStyle name="Percent 2 2 2 3 5 2" xfId="15959"/>
    <cellStyle name="Percent 2 2 2 3 6" xfId="15960"/>
    <cellStyle name="Percent 2 2 2 4" xfId="15961"/>
    <cellStyle name="Percent 2 2 2 4 2" xfId="15962"/>
    <cellStyle name="Percent 2 2 2 4 2 2" xfId="15963"/>
    <cellStyle name="Percent 2 2 2 4 2 2 2" xfId="15964"/>
    <cellStyle name="Percent 2 2 2 4 2 3" xfId="15965"/>
    <cellStyle name="Percent 2 2 2 4 2 3 2" xfId="15966"/>
    <cellStyle name="Percent 2 2 2 4 2 4" xfId="15967"/>
    <cellStyle name="Percent 2 2 2 4 3" xfId="15968"/>
    <cellStyle name="Percent 2 2 2 4 3 2" xfId="15969"/>
    <cellStyle name="Percent 2 2 2 4 4" xfId="15970"/>
    <cellStyle name="Percent 2 2 2 4 4 2" xfId="15971"/>
    <cellStyle name="Percent 2 2 2 4 5" xfId="15972"/>
    <cellStyle name="Percent 2 2 2 5" xfId="15973"/>
    <cellStyle name="Percent 2 2 2 5 2" xfId="15974"/>
    <cellStyle name="Percent 2 2 2 5 2 2" xfId="15975"/>
    <cellStyle name="Percent 2 2 2 5 3" xfId="15976"/>
    <cellStyle name="Percent 2 2 2 5 3 2" xfId="15977"/>
    <cellStyle name="Percent 2 2 2 5 4" xfId="15978"/>
    <cellStyle name="Percent 2 2 2 6" xfId="15979"/>
    <cellStyle name="Percent 2 2 2 6 2" xfId="15980"/>
    <cellStyle name="Percent 2 2 2 7" xfId="15981"/>
    <cellStyle name="Percent 2 2 2 7 2" xfId="15982"/>
    <cellStyle name="Percent 2 2 2 8" xfId="15983"/>
    <cellStyle name="Percent 2 2 3" xfId="15984"/>
    <cellStyle name="Percent 2 2 3 2" xfId="15985"/>
    <cellStyle name="Percent 2 2 3 2 2" xfId="15986"/>
    <cellStyle name="Percent 2 2 3 2 2 2" xfId="15987"/>
    <cellStyle name="Percent 2 2 3 2 2 2 2" xfId="15988"/>
    <cellStyle name="Percent 2 2 3 2 2 2 2 2" xfId="15989"/>
    <cellStyle name="Percent 2 2 3 2 2 2 3" xfId="15990"/>
    <cellStyle name="Percent 2 2 3 2 2 2 3 2" xfId="15991"/>
    <cellStyle name="Percent 2 2 3 2 2 2 4" xfId="15992"/>
    <cellStyle name="Percent 2 2 3 2 2 3" xfId="15993"/>
    <cellStyle name="Percent 2 2 3 2 2 3 2" xfId="15994"/>
    <cellStyle name="Percent 2 2 3 2 2 4" xfId="15995"/>
    <cellStyle name="Percent 2 2 3 2 2 4 2" xfId="15996"/>
    <cellStyle name="Percent 2 2 3 2 2 5" xfId="15997"/>
    <cellStyle name="Percent 2 2 3 2 3" xfId="15998"/>
    <cellStyle name="Percent 2 2 3 2 3 2" xfId="15999"/>
    <cellStyle name="Percent 2 2 3 2 3 2 2" xfId="16000"/>
    <cellStyle name="Percent 2 2 3 2 3 3" xfId="16001"/>
    <cellStyle name="Percent 2 2 3 2 3 3 2" xfId="16002"/>
    <cellStyle name="Percent 2 2 3 2 3 4" xfId="16003"/>
    <cellStyle name="Percent 2 2 3 2 4" xfId="16004"/>
    <cellStyle name="Percent 2 2 3 2 4 2" xfId="16005"/>
    <cellStyle name="Percent 2 2 3 2 5" xfId="16006"/>
    <cellStyle name="Percent 2 2 3 2 5 2" xfId="16007"/>
    <cellStyle name="Percent 2 2 3 2 6" xfId="16008"/>
    <cellStyle name="Percent 2 2 3 3" xfId="16009"/>
    <cellStyle name="Percent 2 2 3 3 2" xfId="16010"/>
    <cellStyle name="Percent 2 2 3 3 2 2" xfId="16011"/>
    <cellStyle name="Percent 2 2 3 3 2 2 2" xfId="16012"/>
    <cellStyle name="Percent 2 2 3 3 2 3" xfId="16013"/>
    <cellStyle name="Percent 2 2 3 3 2 3 2" xfId="16014"/>
    <cellStyle name="Percent 2 2 3 3 2 4" xfId="16015"/>
    <cellStyle name="Percent 2 2 3 3 3" xfId="16016"/>
    <cellStyle name="Percent 2 2 3 3 3 2" xfId="16017"/>
    <cellStyle name="Percent 2 2 3 3 4" xfId="16018"/>
    <cellStyle name="Percent 2 2 3 3 4 2" xfId="16019"/>
    <cellStyle name="Percent 2 2 3 3 5" xfId="16020"/>
    <cellStyle name="Percent 2 2 3 4" xfId="16021"/>
    <cellStyle name="Percent 2 2 3 4 2" xfId="16022"/>
    <cellStyle name="Percent 2 2 3 4 2 2" xfId="16023"/>
    <cellStyle name="Percent 2 2 3 4 3" xfId="16024"/>
    <cellStyle name="Percent 2 2 3 4 3 2" xfId="16025"/>
    <cellStyle name="Percent 2 2 3 4 4" xfId="16026"/>
    <cellStyle name="Percent 2 2 3 5" xfId="16027"/>
    <cellStyle name="Percent 2 2 3 5 2" xfId="16028"/>
    <cellStyle name="Percent 2 2 3 6" xfId="16029"/>
    <cellStyle name="Percent 2 2 3 6 2" xfId="16030"/>
    <cellStyle name="Percent 2 2 3 7" xfId="16031"/>
    <cellStyle name="Percent 2 2 4" xfId="16032"/>
    <cellStyle name="Percent 2 2 4 2" xfId="16033"/>
    <cellStyle name="Percent 2 2 4 2 2" xfId="16034"/>
    <cellStyle name="Percent 2 2 4 2 2 2" xfId="16035"/>
    <cellStyle name="Percent 2 2 4 2 2 2 2" xfId="16036"/>
    <cellStyle name="Percent 2 2 4 2 2 3" xfId="16037"/>
    <cellStyle name="Percent 2 2 4 2 2 3 2" xfId="16038"/>
    <cellStyle name="Percent 2 2 4 2 2 4" xfId="16039"/>
    <cellStyle name="Percent 2 2 4 2 3" xfId="16040"/>
    <cellStyle name="Percent 2 2 4 2 3 2" xfId="16041"/>
    <cellStyle name="Percent 2 2 4 2 4" xfId="16042"/>
    <cellStyle name="Percent 2 2 4 2 4 2" xfId="16043"/>
    <cellStyle name="Percent 2 2 4 2 5" xfId="16044"/>
    <cellStyle name="Percent 2 2 4 3" xfId="16045"/>
    <cellStyle name="Percent 2 2 4 3 2" xfId="16046"/>
    <cellStyle name="Percent 2 2 4 3 2 2" xfId="16047"/>
    <cellStyle name="Percent 2 2 4 3 3" xfId="16048"/>
    <cellStyle name="Percent 2 2 4 3 3 2" xfId="16049"/>
    <cellStyle name="Percent 2 2 4 3 4" xfId="16050"/>
    <cellStyle name="Percent 2 2 4 4" xfId="16051"/>
    <cellStyle name="Percent 2 2 4 4 2" xfId="16052"/>
    <cellStyle name="Percent 2 2 4 5" xfId="16053"/>
    <cellStyle name="Percent 2 2 4 5 2" xfId="16054"/>
    <cellStyle name="Percent 2 2 4 6" xfId="16055"/>
    <cellStyle name="Percent 2 2 5" xfId="16056"/>
    <cellStyle name="Percent 2 2 5 2" xfId="16057"/>
    <cellStyle name="Percent 2 2 5 2 2" xfId="16058"/>
    <cellStyle name="Percent 2 2 5 2 2 2" xfId="16059"/>
    <cellStyle name="Percent 2 2 5 2 3" xfId="16060"/>
    <cellStyle name="Percent 2 2 5 2 3 2" xfId="16061"/>
    <cellStyle name="Percent 2 2 5 2 4" xfId="16062"/>
    <cellStyle name="Percent 2 2 5 3" xfId="16063"/>
    <cellStyle name="Percent 2 2 5 3 2" xfId="16064"/>
    <cellStyle name="Percent 2 2 5 4" xfId="16065"/>
    <cellStyle name="Percent 2 2 5 4 2" xfId="16066"/>
    <cellStyle name="Percent 2 2 5 5" xfId="16067"/>
    <cellStyle name="Percent 2 2 6" xfId="16068"/>
    <cellStyle name="Percent 2 2 6 2" xfId="16069"/>
    <cellStyle name="Percent 2 2 6 2 2" xfId="16070"/>
    <cellStyle name="Percent 2 2 6 3" xfId="16071"/>
    <cellStyle name="Percent 2 2 6 3 2" xfId="16072"/>
    <cellStyle name="Percent 2 2 6 4" xfId="16073"/>
    <cellStyle name="Percent 2 2 7" xfId="16074"/>
    <cellStyle name="Percent 2 2 7 2" xfId="16075"/>
    <cellStyle name="Percent 2 2 7 2 2" xfId="16076"/>
    <cellStyle name="Percent 2 2 7 3" xfId="16077"/>
    <cellStyle name="Percent 2 2 7 3 2" xfId="16078"/>
    <cellStyle name="Percent 2 2 7 4" xfId="16079"/>
    <cellStyle name="Percent 2 2 8" xfId="16080"/>
    <cellStyle name="Percent 2 2 8 2" xfId="16081"/>
    <cellStyle name="Percent 2 2 9" xfId="16082"/>
    <cellStyle name="Percent 2 2 9 2" xfId="16083"/>
    <cellStyle name="Percent 2 3" xfId="53"/>
    <cellStyle name="Percent 2 3 2" xfId="16085"/>
    <cellStyle name="Percent 2 3 2 2" xfId="16086"/>
    <cellStyle name="Percent 2 3 2 2 2" xfId="16087"/>
    <cellStyle name="Percent 2 3 2 2 2 2" xfId="16088"/>
    <cellStyle name="Percent 2 3 2 2 2 2 2" xfId="16089"/>
    <cellStyle name="Percent 2 3 2 2 2 2 2 2" xfId="16090"/>
    <cellStyle name="Percent 2 3 2 2 2 2 3" xfId="16091"/>
    <cellStyle name="Percent 2 3 2 2 2 2 3 2" xfId="16092"/>
    <cellStyle name="Percent 2 3 2 2 2 2 4" xfId="16093"/>
    <cellStyle name="Percent 2 3 2 2 2 3" xfId="16094"/>
    <cellStyle name="Percent 2 3 2 2 2 3 2" xfId="16095"/>
    <cellStyle name="Percent 2 3 2 2 2 4" xfId="16096"/>
    <cellStyle name="Percent 2 3 2 2 2 4 2" xfId="16097"/>
    <cellStyle name="Percent 2 3 2 2 2 5" xfId="16098"/>
    <cellStyle name="Percent 2 3 2 2 3" xfId="16099"/>
    <cellStyle name="Percent 2 3 2 2 3 2" xfId="16100"/>
    <cellStyle name="Percent 2 3 2 2 3 2 2" xfId="16101"/>
    <cellStyle name="Percent 2 3 2 2 3 3" xfId="16102"/>
    <cellStyle name="Percent 2 3 2 2 3 3 2" xfId="16103"/>
    <cellStyle name="Percent 2 3 2 2 3 4" xfId="16104"/>
    <cellStyle name="Percent 2 3 2 2 4" xfId="16105"/>
    <cellStyle name="Percent 2 3 2 2 4 2" xfId="16106"/>
    <cellStyle name="Percent 2 3 2 2 5" xfId="16107"/>
    <cellStyle name="Percent 2 3 2 2 5 2" xfId="16108"/>
    <cellStyle name="Percent 2 3 2 2 6" xfId="16109"/>
    <cellStyle name="Percent 2 3 2 3" xfId="16110"/>
    <cellStyle name="Percent 2 3 2 3 2" xfId="16111"/>
    <cellStyle name="Percent 2 3 2 3 2 2" xfId="16112"/>
    <cellStyle name="Percent 2 3 2 3 2 2 2" xfId="16113"/>
    <cellStyle name="Percent 2 3 2 3 2 3" xfId="16114"/>
    <cellStyle name="Percent 2 3 2 3 2 3 2" xfId="16115"/>
    <cellStyle name="Percent 2 3 2 3 2 4" xfId="16116"/>
    <cellStyle name="Percent 2 3 2 3 3" xfId="16117"/>
    <cellStyle name="Percent 2 3 2 3 3 2" xfId="16118"/>
    <cellStyle name="Percent 2 3 2 3 4" xfId="16119"/>
    <cellStyle name="Percent 2 3 2 3 4 2" xfId="16120"/>
    <cellStyle name="Percent 2 3 2 3 5" xfId="16121"/>
    <cellStyle name="Percent 2 3 2 4" xfId="16122"/>
    <cellStyle name="Percent 2 3 2 4 2" xfId="16123"/>
    <cellStyle name="Percent 2 3 2 4 2 2" xfId="16124"/>
    <cellStyle name="Percent 2 3 2 4 3" xfId="16125"/>
    <cellStyle name="Percent 2 3 2 4 3 2" xfId="16126"/>
    <cellStyle name="Percent 2 3 2 4 4" xfId="16127"/>
    <cellStyle name="Percent 2 3 2 5" xfId="16128"/>
    <cellStyle name="Percent 2 3 2 5 2" xfId="16129"/>
    <cellStyle name="Percent 2 3 2 6" xfId="16130"/>
    <cellStyle name="Percent 2 3 2 6 2" xfId="16131"/>
    <cellStyle name="Percent 2 3 2 7" xfId="16132"/>
    <cellStyle name="Percent 2 3 3" xfId="16133"/>
    <cellStyle name="Percent 2 3 3 2" xfId="16134"/>
    <cellStyle name="Percent 2 3 3 2 2" xfId="16135"/>
    <cellStyle name="Percent 2 3 3 2 2 2" xfId="16136"/>
    <cellStyle name="Percent 2 3 3 2 2 2 2" xfId="16137"/>
    <cellStyle name="Percent 2 3 3 2 2 3" xfId="16138"/>
    <cellStyle name="Percent 2 3 3 2 2 3 2" xfId="16139"/>
    <cellStyle name="Percent 2 3 3 2 2 4" xfId="16140"/>
    <cellStyle name="Percent 2 3 3 2 3" xfId="16141"/>
    <cellStyle name="Percent 2 3 3 2 3 2" xfId="16142"/>
    <cellStyle name="Percent 2 3 3 2 4" xfId="16143"/>
    <cellStyle name="Percent 2 3 3 2 4 2" xfId="16144"/>
    <cellStyle name="Percent 2 3 3 2 5" xfId="16145"/>
    <cellStyle name="Percent 2 3 3 3" xfId="16146"/>
    <cellStyle name="Percent 2 3 3 3 2" xfId="16147"/>
    <cellStyle name="Percent 2 3 3 3 2 2" xfId="16148"/>
    <cellStyle name="Percent 2 3 3 3 3" xfId="16149"/>
    <cellStyle name="Percent 2 3 3 3 3 2" xfId="16150"/>
    <cellStyle name="Percent 2 3 3 3 4" xfId="16151"/>
    <cellStyle name="Percent 2 3 3 4" xfId="16152"/>
    <cellStyle name="Percent 2 3 3 4 2" xfId="16153"/>
    <cellStyle name="Percent 2 3 3 5" xfId="16154"/>
    <cellStyle name="Percent 2 3 3 5 2" xfId="16155"/>
    <cellStyle name="Percent 2 3 3 6" xfId="16156"/>
    <cellStyle name="Percent 2 3 4" xfId="16157"/>
    <cellStyle name="Percent 2 3 4 2" xfId="16158"/>
    <cellStyle name="Percent 2 3 4 2 2" xfId="16159"/>
    <cellStyle name="Percent 2 3 4 2 2 2" xfId="16160"/>
    <cellStyle name="Percent 2 3 4 2 3" xfId="16161"/>
    <cellStyle name="Percent 2 3 4 2 3 2" xfId="16162"/>
    <cellStyle name="Percent 2 3 4 2 4" xfId="16163"/>
    <cellStyle name="Percent 2 3 4 3" xfId="16164"/>
    <cellStyle name="Percent 2 3 4 3 2" xfId="16165"/>
    <cellStyle name="Percent 2 3 4 4" xfId="16166"/>
    <cellStyle name="Percent 2 3 4 4 2" xfId="16167"/>
    <cellStyle name="Percent 2 3 4 5" xfId="16168"/>
    <cellStyle name="Percent 2 3 5" xfId="16169"/>
    <cellStyle name="Percent 2 3 5 2" xfId="16170"/>
    <cellStyle name="Percent 2 3 5 2 2" xfId="16171"/>
    <cellStyle name="Percent 2 3 5 3" xfId="16172"/>
    <cellStyle name="Percent 2 3 5 3 2" xfId="16173"/>
    <cellStyle name="Percent 2 3 5 4" xfId="16174"/>
    <cellStyle name="Percent 2 3 6" xfId="16175"/>
    <cellStyle name="Percent 2 3 6 2" xfId="16176"/>
    <cellStyle name="Percent 2 3 7" xfId="16177"/>
    <cellStyle name="Percent 2 3 7 2" xfId="16178"/>
    <cellStyle name="Percent 2 3 8" xfId="16179"/>
    <cellStyle name="Percent 2 3 9" xfId="16084"/>
    <cellStyle name="Percent 2 4" xfId="19"/>
    <cellStyle name="Percent 2 4 2" xfId="16181"/>
    <cellStyle name="Percent 2 4 2 2" xfId="16182"/>
    <cellStyle name="Percent 2 4 2 2 2" xfId="16183"/>
    <cellStyle name="Percent 2 4 2 2 2 2" xfId="16184"/>
    <cellStyle name="Percent 2 4 2 2 2 2 2" xfId="16185"/>
    <cellStyle name="Percent 2 4 2 2 2 3" xfId="16186"/>
    <cellStyle name="Percent 2 4 2 2 2 3 2" xfId="16187"/>
    <cellStyle name="Percent 2 4 2 2 2 4" xfId="16188"/>
    <cellStyle name="Percent 2 4 2 2 3" xfId="16189"/>
    <cellStyle name="Percent 2 4 2 2 3 2" xfId="16190"/>
    <cellStyle name="Percent 2 4 2 2 4" xfId="16191"/>
    <cellStyle name="Percent 2 4 2 2 4 2" xfId="16192"/>
    <cellStyle name="Percent 2 4 2 2 5" xfId="16193"/>
    <cellStyle name="Percent 2 4 2 3" xfId="16194"/>
    <cellStyle name="Percent 2 4 2 3 2" xfId="16195"/>
    <cellStyle name="Percent 2 4 2 3 2 2" xfId="16196"/>
    <cellStyle name="Percent 2 4 2 3 3" xfId="16197"/>
    <cellStyle name="Percent 2 4 2 3 3 2" xfId="16198"/>
    <cellStyle name="Percent 2 4 2 3 4" xfId="16199"/>
    <cellStyle name="Percent 2 4 2 4" xfId="16200"/>
    <cellStyle name="Percent 2 4 2 4 2" xfId="16201"/>
    <cellStyle name="Percent 2 4 2 5" xfId="16202"/>
    <cellStyle name="Percent 2 4 2 5 2" xfId="16203"/>
    <cellStyle name="Percent 2 4 2 6" xfId="16204"/>
    <cellStyle name="Percent 2 4 3" xfId="16205"/>
    <cellStyle name="Percent 2 4 3 2" xfId="16206"/>
    <cellStyle name="Percent 2 4 3 2 2" xfId="16207"/>
    <cellStyle name="Percent 2 4 3 2 2 2" xfId="16208"/>
    <cellStyle name="Percent 2 4 3 2 3" xfId="16209"/>
    <cellStyle name="Percent 2 4 3 2 3 2" xfId="16210"/>
    <cellStyle name="Percent 2 4 3 2 4" xfId="16211"/>
    <cellStyle name="Percent 2 4 3 3" xfId="16212"/>
    <cellStyle name="Percent 2 4 3 3 2" xfId="16213"/>
    <cellStyle name="Percent 2 4 3 4" xfId="16214"/>
    <cellStyle name="Percent 2 4 3 4 2" xfId="16215"/>
    <cellStyle name="Percent 2 4 3 5" xfId="16216"/>
    <cellStyle name="Percent 2 4 4" xfId="16217"/>
    <cellStyle name="Percent 2 4 4 2" xfId="16218"/>
    <cellStyle name="Percent 2 4 4 2 2" xfId="16219"/>
    <cellStyle name="Percent 2 4 4 3" xfId="16220"/>
    <cellStyle name="Percent 2 4 4 3 2" xfId="16221"/>
    <cellStyle name="Percent 2 4 4 4" xfId="16222"/>
    <cellStyle name="Percent 2 4 5" xfId="16223"/>
    <cellStyle name="Percent 2 4 5 2" xfId="16224"/>
    <cellStyle name="Percent 2 4 6" xfId="16225"/>
    <cellStyle name="Percent 2 4 6 2" xfId="16226"/>
    <cellStyle name="Percent 2 4 7" xfId="16227"/>
    <cellStyle name="Percent 2 4 8" xfId="16180"/>
    <cellStyle name="Percent 2 5" xfId="16228"/>
    <cellStyle name="Percent 2 5 2" xfId="16229"/>
    <cellStyle name="Percent 2 5 2 2" xfId="16230"/>
    <cellStyle name="Percent 2 5 2 2 2" xfId="16231"/>
    <cellStyle name="Percent 2 5 2 2 2 2" xfId="16232"/>
    <cellStyle name="Percent 2 5 2 2 3" xfId="16233"/>
    <cellStyle name="Percent 2 5 2 2 3 2" xfId="16234"/>
    <cellStyle name="Percent 2 5 2 2 4" xfId="16235"/>
    <cellStyle name="Percent 2 5 2 3" xfId="16236"/>
    <cellStyle name="Percent 2 5 2 3 2" xfId="16237"/>
    <cellStyle name="Percent 2 5 2 4" xfId="16238"/>
    <cellStyle name="Percent 2 5 2 4 2" xfId="16239"/>
    <cellStyle name="Percent 2 5 2 5" xfId="16240"/>
    <cellStyle name="Percent 2 5 3" xfId="16241"/>
    <cellStyle name="Percent 2 5 3 2" xfId="16242"/>
    <cellStyle name="Percent 2 5 3 2 2" xfId="16243"/>
    <cellStyle name="Percent 2 5 3 3" xfId="16244"/>
    <cellStyle name="Percent 2 5 3 3 2" xfId="16245"/>
    <cellStyle name="Percent 2 5 3 4" xfId="16246"/>
    <cellStyle name="Percent 2 5 4" xfId="16247"/>
    <cellStyle name="Percent 2 5 4 2" xfId="16248"/>
    <cellStyle name="Percent 2 5 5" xfId="16249"/>
    <cellStyle name="Percent 2 5 5 2" xfId="16250"/>
    <cellStyle name="Percent 2 5 6" xfId="16251"/>
    <cellStyle name="Percent 2 6" xfId="16252"/>
    <cellStyle name="Percent 2 6 2" xfId="16253"/>
    <cellStyle name="Percent 2 6 2 2" xfId="16254"/>
    <cellStyle name="Percent 2 6 2 2 2" xfId="16255"/>
    <cellStyle name="Percent 2 6 2 3" xfId="16256"/>
    <cellStyle name="Percent 2 6 2 3 2" xfId="16257"/>
    <cellStyle name="Percent 2 6 2 4" xfId="16258"/>
    <cellStyle name="Percent 2 6 3" xfId="16259"/>
    <cellStyle name="Percent 2 6 3 2" xfId="16260"/>
    <cellStyle name="Percent 2 6 4" xfId="16261"/>
    <cellStyle name="Percent 2 6 4 2" xfId="16262"/>
    <cellStyle name="Percent 2 6 5" xfId="16263"/>
    <cellStyle name="Percent 2 7" xfId="16264"/>
    <cellStyle name="Percent 2 7 2" xfId="16265"/>
    <cellStyle name="Percent 2 7 2 2" xfId="16266"/>
    <cellStyle name="Percent 2 7 3" xfId="16267"/>
    <cellStyle name="Percent 2 7 3 2" xfId="16268"/>
    <cellStyle name="Percent 2 7 4" xfId="16269"/>
    <cellStyle name="Percent 2 8" xfId="16270"/>
    <cellStyle name="Percent 2 8 2" xfId="16271"/>
    <cellStyle name="Percent 2 8 2 2" xfId="16272"/>
    <cellStyle name="Percent 2 8 3" xfId="16273"/>
    <cellStyle name="Percent 2 8 3 2" xfId="16274"/>
    <cellStyle name="Percent 2 8 4" xfId="16275"/>
    <cellStyle name="Percent 2 9" xfId="16276"/>
    <cellStyle name="Percent 2 9 2" xfId="16277"/>
    <cellStyle name="Percent 3" xfId="31"/>
    <cellStyle name="Percent 4" xfId="21"/>
    <cellStyle name="Percent 5" xfId="16278"/>
    <cellStyle name="Percent 6" xfId="16279"/>
    <cellStyle name="Percent 7" xfId="16280"/>
    <cellStyle name="Percent 8" xfId="16281"/>
    <cellStyle name="Percent 9" xfId="16710"/>
    <cellStyle name="SAPBEXaggData" xfId="9272"/>
    <cellStyle name="SAPBEXaggData 2" xfId="9273"/>
    <cellStyle name="SAPBEXaggData_15" xfId="14599"/>
    <cellStyle name="SAPBEXaggDataEmph" xfId="9274"/>
    <cellStyle name="SAPBEXaggDataEmph 2" xfId="9275"/>
    <cellStyle name="SAPBEXaggDataEmph_15" xfId="14600"/>
    <cellStyle name="SAPBEXaggItem" xfId="9276"/>
    <cellStyle name="SAPBEXaggItem 2" xfId="9277"/>
    <cellStyle name="SAPBEXaggItem_15" xfId="14601"/>
    <cellStyle name="SAPBEXaggItemX" xfId="9278"/>
    <cellStyle name="SAPBEXaggItemX 2" xfId="9279"/>
    <cellStyle name="SAPBEXaggItemX_15" xfId="14602"/>
    <cellStyle name="SAPBEXchaText" xfId="9280"/>
    <cellStyle name="SAPBEXexcBad7" xfId="9281"/>
    <cellStyle name="SAPBEXexcBad7 2" xfId="9282"/>
    <cellStyle name="SAPBEXexcBad7_15" xfId="14603"/>
    <cellStyle name="SAPBEXexcBad8" xfId="9283"/>
    <cellStyle name="SAPBEXexcBad8 2" xfId="9284"/>
    <cellStyle name="SAPBEXexcBad8_15" xfId="14604"/>
    <cellStyle name="SAPBEXexcBad9" xfId="9285"/>
    <cellStyle name="SAPBEXexcBad9 2" xfId="9286"/>
    <cellStyle name="SAPBEXexcBad9_15" xfId="14605"/>
    <cellStyle name="SAPBEXexcCritical4" xfId="9287"/>
    <cellStyle name="SAPBEXexcCritical4 2" xfId="9288"/>
    <cellStyle name="SAPBEXexcCritical4_15" xfId="14606"/>
    <cellStyle name="SAPBEXexcCritical5" xfId="9289"/>
    <cellStyle name="SAPBEXexcCritical5 2" xfId="9290"/>
    <cellStyle name="SAPBEXexcCritical5_15" xfId="14607"/>
    <cellStyle name="SAPBEXexcCritical6" xfId="9291"/>
    <cellStyle name="SAPBEXexcCritical6 2" xfId="9292"/>
    <cellStyle name="SAPBEXexcCritical6_15" xfId="14608"/>
    <cellStyle name="SAPBEXexcGood1" xfId="9293"/>
    <cellStyle name="SAPBEXexcGood1 2" xfId="9294"/>
    <cellStyle name="SAPBEXexcGood1_15" xfId="14609"/>
    <cellStyle name="SAPBEXexcGood2" xfId="9295"/>
    <cellStyle name="SAPBEXexcGood2 2" xfId="9296"/>
    <cellStyle name="SAPBEXexcGood2_15" xfId="14610"/>
    <cellStyle name="SAPBEXexcGood3" xfId="9297"/>
    <cellStyle name="SAPBEXexcGood3 2" xfId="9298"/>
    <cellStyle name="SAPBEXexcGood3_15" xfId="14611"/>
    <cellStyle name="SAPBEXfilterDrill" xfId="9299"/>
    <cellStyle name="SAPBEXfilterItem" xfId="9300"/>
    <cellStyle name="SAPBEXfilterText" xfId="9301"/>
    <cellStyle name="SAPBEXformats" xfId="9302"/>
    <cellStyle name="SAPBEXformats 2" xfId="9303"/>
    <cellStyle name="SAPBEXformats_15" xfId="14612"/>
    <cellStyle name="SAPBEXheaderItem" xfId="9304"/>
    <cellStyle name="SAPBEXheaderItem 2" xfId="9305"/>
    <cellStyle name="SAPBEXheaderItem_15" xfId="14613"/>
    <cellStyle name="SAPBEXheaderText" xfId="9306"/>
    <cellStyle name="SAPBEXheaderText 2" xfId="9307"/>
    <cellStyle name="SAPBEXheaderText_15" xfId="14614"/>
    <cellStyle name="SAPBEXHLevel0" xfId="9308"/>
    <cellStyle name="SAPBEXHLevel0 2" xfId="9309"/>
    <cellStyle name="SAPBEXHLevel0_15" xfId="14615"/>
    <cellStyle name="SAPBEXHLevel0X" xfId="9310"/>
    <cellStyle name="SAPBEXHLevel0X 2" xfId="9311"/>
    <cellStyle name="SAPBEXHLevel0X_15" xfId="14616"/>
    <cellStyle name="SAPBEXHLevel1" xfId="9312"/>
    <cellStyle name="SAPBEXHLevel1 2" xfId="9313"/>
    <cellStyle name="SAPBEXHLevel1_15" xfId="14617"/>
    <cellStyle name="SAPBEXHLevel1X" xfId="9314"/>
    <cellStyle name="SAPBEXHLevel1X 2" xfId="9315"/>
    <cellStyle name="SAPBEXHLevel1X_15" xfId="14618"/>
    <cellStyle name="SAPBEXHLevel2" xfId="9316"/>
    <cellStyle name="SAPBEXHLevel2 2" xfId="9317"/>
    <cellStyle name="SAPBEXHLevel2_15" xfId="14619"/>
    <cellStyle name="SAPBEXHLevel2X" xfId="9318"/>
    <cellStyle name="SAPBEXHLevel2X 2" xfId="9319"/>
    <cellStyle name="SAPBEXHLevel2X_15" xfId="14620"/>
    <cellStyle name="SAPBEXHLevel3" xfId="9320"/>
    <cellStyle name="SAPBEXHLevel3 2" xfId="9321"/>
    <cellStyle name="SAPBEXHLevel3_15" xfId="14621"/>
    <cellStyle name="SAPBEXHLevel3X" xfId="9322"/>
    <cellStyle name="SAPBEXHLevel3X 2" xfId="9323"/>
    <cellStyle name="SAPBEXHLevel3X_15" xfId="14622"/>
    <cellStyle name="SAPBEXinputData" xfId="9324"/>
    <cellStyle name="SAPBEXinputData 2" xfId="9325"/>
    <cellStyle name="SAPBEXinputData_15" xfId="14623"/>
    <cellStyle name="SAPBEXresData" xfId="9326"/>
    <cellStyle name="SAPBEXresData 2" xfId="9327"/>
    <cellStyle name="SAPBEXresData_15" xfId="14624"/>
    <cellStyle name="SAPBEXresDataEmph" xfId="9328"/>
    <cellStyle name="SAPBEXresDataEmph 2" xfId="9329"/>
    <cellStyle name="SAPBEXresDataEmph_15" xfId="14625"/>
    <cellStyle name="SAPBEXresItem" xfId="9330"/>
    <cellStyle name="SAPBEXresItem 2" xfId="9331"/>
    <cellStyle name="SAPBEXresItem_15" xfId="14626"/>
    <cellStyle name="SAPBEXresItemX" xfId="9332"/>
    <cellStyle name="SAPBEXresItemX 2" xfId="9333"/>
    <cellStyle name="SAPBEXresItemX_15" xfId="14627"/>
    <cellStyle name="SAPBEXstdData" xfId="9334"/>
    <cellStyle name="SAPBEXstdData 2" xfId="9335"/>
    <cellStyle name="SAPBEXstdData_15" xfId="14628"/>
    <cellStyle name="SAPBEXstdDataEmph" xfId="9336"/>
    <cellStyle name="SAPBEXstdDataEmph 2" xfId="9337"/>
    <cellStyle name="SAPBEXstdDataEmph_15" xfId="14629"/>
    <cellStyle name="SAPBEXstdItem" xfId="9338"/>
    <cellStyle name="SAPBEXstdItem 2" xfId="9339"/>
    <cellStyle name="SAPBEXstdItem_15" xfId="14630"/>
    <cellStyle name="SAPBEXstdItemX" xfId="9340"/>
    <cellStyle name="SAPBEXstdItemX 2" xfId="9341"/>
    <cellStyle name="SAPBEXstdItemX_15" xfId="14631"/>
    <cellStyle name="SAPBEXtitle" xfId="9342"/>
    <cellStyle name="SAPBEXundefined" xfId="9343"/>
    <cellStyle name="SAPBEXundefined 2" xfId="9344"/>
    <cellStyle name="SAPBEXundefined_15" xfId="14632"/>
    <cellStyle name="Sheet Title" xfId="9345"/>
    <cellStyle name="Text" xfId="9"/>
    <cellStyle name="Title" xfId="9346"/>
    <cellStyle name="Total" xfId="10"/>
    <cellStyle name="Total 2" xfId="9348"/>
    <cellStyle name="Total 3" xfId="16687"/>
    <cellStyle name="Total 4" xfId="9347"/>
    <cellStyle name="Total_10" xfId="16699"/>
    <cellStyle name="Warning Text" xfId="9349"/>
    <cellStyle name="הדגשה1 2" xfId="9350"/>
    <cellStyle name="הדגשה1 2 2" xfId="9351"/>
    <cellStyle name="הדגשה1 2 3" xfId="9352"/>
    <cellStyle name="הדגשה1 2_15" xfId="14633"/>
    <cellStyle name="הדגשה1 3" xfId="9353"/>
    <cellStyle name="הדגשה1 4" xfId="9354"/>
    <cellStyle name="הדגשה1 5" xfId="9355"/>
    <cellStyle name="הדגשה1 6" xfId="9356"/>
    <cellStyle name="הדגשה1 7" xfId="9357"/>
    <cellStyle name="הדגשה2 2" xfId="9358"/>
    <cellStyle name="הדגשה2 2 2" xfId="9359"/>
    <cellStyle name="הדגשה2 2 3" xfId="9360"/>
    <cellStyle name="הדגשה2 2_15" xfId="14634"/>
    <cellStyle name="הדגשה2 3" xfId="9361"/>
    <cellStyle name="הדגשה2 4" xfId="9362"/>
    <cellStyle name="הדגשה2 5" xfId="9363"/>
    <cellStyle name="הדגשה2 6" xfId="9364"/>
    <cellStyle name="הדגשה2 7" xfId="9365"/>
    <cellStyle name="הדגשה3 2" xfId="9366"/>
    <cellStyle name="הדגשה3 2 2" xfId="9367"/>
    <cellStyle name="הדגשה3 2 3" xfId="9368"/>
    <cellStyle name="הדגשה3 2_15" xfId="14635"/>
    <cellStyle name="הדגשה3 3" xfId="9369"/>
    <cellStyle name="הדגשה3 4" xfId="9370"/>
    <cellStyle name="הדגשה3 5" xfId="9371"/>
    <cellStyle name="הדגשה3 6" xfId="9372"/>
    <cellStyle name="הדגשה3 7" xfId="9373"/>
    <cellStyle name="הדגשה4 2" xfId="9374"/>
    <cellStyle name="הדגשה4 2 2" xfId="9375"/>
    <cellStyle name="הדגשה4 2 3" xfId="9376"/>
    <cellStyle name="הדגשה4 2_15" xfId="14636"/>
    <cellStyle name="הדגשה4 3" xfId="9377"/>
    <cellStyle name="הדגשה4 4" xfId="9378"/>
    <cellStyle name="הדגשה4 5" xfId="9379"/>
    <cellStyle name="הדגשה4 6" xfId="9380"/>
    <cellStyle name="הדגשה4 7" xfId="9381"/>
    <cellStyle name="הדגשה5 2" xfId="9382"/>
    <cellStyle name="הדגשה5 2 2" xfId="9383"/>
    <cellStyle name="הדגשה5 2 3" xfId="9384"/>
    <cellStyle name="הדגשה5 2_15" xfId="14637"/>
    <cellStyle name="הדגשה5 3" xfId="9385"/>
    <cellStyle name="הדגשה5 4" xfId="9386"/>
    <cellStyle name="הדגשה5 5" xfId="9387"/>
    <cellStyle name="הדגשה5 6" xfId="9388"/>
    <cellStyle name="הדגשה5 7" xfId="9389"/>
    <cellStyle name="הדגשה6 2" xfId="9390"/>
    <cellStyle name="הדגשה6 2 2" xfId="9391"/>
    <cellStyle name="הדגשה6 2 3" xfId="9392"/>
    <cellStyle name="הדגשה6 2_15" xfId="14638"/>
    <cellStyle name="הדגשה6 3" xfId="9393"/>
    <cellStyle name="הדגשה6 4" xfId="9394"/>
    <cellStyle name="הדגשה6 5" xfId="9395"/>
    <cellStyle name="הדגשה6 6" xfId="9396"/>
    <cellStyle name="הדגשה6 7" xfId="9397"/>
    <cellStyle name="היפר-קישור" xfId="11" builtinId="8"/>
    <cellStyle name="היפר-קישור 2" xfId="66"/>
    <cellStyle name="היפר-קישור 3" xfId="63"/>
    <cellStyle name="היפר-קישור 4" xfId="16688"/>
    <cellStyle name="היפר-קישור 5" xfId="58"/>
    <cellStyle name="הערה 2" xfId="9398"/>
    <cellStyle name="הערה 2 10" xfId="16282"/>
    <cellStyle name="הערה 2 10 2" xfId="16283"/>
    <cellStyle name="הערה 2 11" xfId="16284"/>
    <cellStyle name="הערה 2 2" xfId="9399"/>
    <cellStyle name="הערה 2 2 10" xfId="16285"/>
    <cellStyle name="הערה 2 2 2" xfId="9400"/>
    <cellStyle name="הערה 2 2 2 2" xfId="9401"/>
    <cellStyle name="הערה 2 2 2 2 2" xfId="16286"/>
    <cellStyle name="הערה 2 2 2 2 2 2" xfId="16287"/>
    <cellStyle name="הערה 2 2 2 2 2 2 2" xfId="16288"/>
    <cellStyle name="הערה 2 2 2 2 2 2 2 2" xfId="16289"/>
    <cellStyle name="הערה 2 2 2 2 2 2 2 2 2" xfId="16290"/>
    <cellStyle name="הערה 2 2 2 2 2 2 2 3" xfId="16291"/>
    <cellStyle name="הערה 2 2 2 2 2 2 2 3 2" xfId="16292"/>
    <cellStyle name="הערה 2 2 2 2 2 2 2 4" xfId="16293"/>
    <cellStyle name="הערה 2 2 2 2 2 2 3" xfId="16294"/>
    <cellStyle name="הערה 2 2 2 2 2 2 3 2" xfId="16295"/>
    <cellStyle name="הערה 2 2 2 2 2 2 4" xfId="16296"/>
    <cellStyle name="הערה 2 2 2 2 2 2 4 2" xfId="16297"/>
    <cellStyle name="הערה 2 2 2 2 2 2 5" xfId="16298"/>
    <cellStyle name="הערה 2 2 2 2 2 3" xfId="16299"/>
    <cellStyle name="הערה 2 2 2 2 2 3 2" xfId="16300"/>
    <cellStyle name="הערה 2 2 2 2 2 3 2 2" xfId="16301"/>
    <cellStyle name="הערה 2 2 2 2 2 3 3" xfId="16302"/>
    <cellStyle name="הערה 2 2 2 2 2 3 3 2" xfId="16303"/>
    <cellStyle name="הערה 2 2 2 2 2 3 4" xfId="16304"/>
    <cellStyle name="הערה 2 2 2 2 2 4" xfId="16305"/>
    <cellStyle name="הערה 2 2 2 2 2 4 2" xfId="16306"/>
    <cellStyle name="הערה 2 2 2 2 2 5" xfId="16307"/>
    <cellStyle name="הערה 2 2 2 2 2 5 2" xfId="16308"/>
    <cellStyle name="הערה 2 2 2 2 2 6" xfId="16309"/>
    <cellStyle name="הערה 2 2 2 2 3" xfId="16310"/>
    <cellStyle name="הערה 2 2 2 2 3 2" xfId="16311"/>
    <cellStyle name="הערה 2 2 2 2 3 2 2" xfId="16312"/>
    <cellStyle name="הערה 2 2 2 2 3 2 2 2" xfId="16313"/>
    <cellStyle name="הערה 2 2 2 2 3 2 3" xfId="16314"/>
    <cellStyle name="הערה 2 2 2 2 3 2 3 2" xfId="16315"/>
    <cellStyle name="הערה 2 2 2 2 3 2 4" xfId="16316"/>
    <cellStyle name="הערה 2 2 2 2 3 3" xfId="16317"/>
    <cellStyle name="הערה 2 2 2 2 3 3 2" xfId="16318"/>
    <cellStyle name="הערה 2 2 2 2 3 4" xfId="16319"/>
    <cellStyle name="הערה 2 2 2 2 3 4 2" xfId="16320"/>
    <cellStyle name="הערה 2 2 2 2 3 5" xfId="16321"/>
    <cellStyle name="הערה 2 2 2 2 4" xfId="16322"/>
    <cellStyle name="הערה 2 2 2 2 4 2" xfId="16323"/>
    <cellStyle name="הערה 2 2 2 2 4 2 2" xfId="16324"/>
    <cellStyle name="הערה 2 2 2 2 4 3" xfId="16325"/>
    <cellStyle name="הערה 2 2 2 2 4 3 2" xfId="16326"/>
    <cellStyle name="הערה 2 2 2 2 4 4" xfId="16327"/>
    <cellStyle name="הערה 2 2 2 2 5" xfId="16328"/>
    <cellStyle name="הערה 2 2 2 2 5 2" xfId="16329"/>
    <cellStyle name="הערה 2 2 2 2 6" xfId="16330"/>
    <cellStyle name="הערה 2 2 2 2 6 2" xfId="16331"/>
    <cellStyle name="הערה 2 2 2 2 7" xfId="16332"/>
    <cellStyle name="הערה 2 2 2 2_15" xfId="16788"/>
    <cellStyle name="הערה 2 2 2 3" xfId="16333"/>
    <cellStyle name="הערה 2 2 2 3 2" xfId="16334"/>
    <cellStyle name="הערה 2 2 2 3 2 2" xfId="16335"/>
    <cellStyle name="הערה 2 2 2 3 2 2 2" xfId="16336"/>
    <cellStyle name="הערה 2 2 2 3 2 2 2 2" xfId="16337"/>
    <cellStyle name="הערה 2 2 2 3 2 2 3" xfId="16338"/>
    <cellStyle name="הערה 2 2 2 3 2 2 3 2" xfId="16339"/>
    <cellStyle name="הערה 2 2 2 3 2 2 4" xfId="16340"/>
    <cellStyle name="הערה 2 2 2 3 2 3" xfId="16341"/>
    <cellStyle name="הערה 2 2 2 3 2 3 2" xfId="16342"/>
    <cellStyle name="הערה 2 2 2 3 2 4" xfId="16343"/>
    <cellStyle name="הערה 2 2 2 3 2 4 2" xfId="16344"/>
    <cellStyle name="הערה 2 2 2 3 2 5" xfId="16345"/>
    <cellStyle name="הערה 2 2 2 3 3" xfId="16346"/>
    <cellStyle name="הערה 2 2 2 3 3 2" xfId="16347"/>
    <cellStyle name="הערה 2 2 2 3 3 2 2" xfId="16348"/>
    <cellStyle name="הערה 2 2 2 3 3 3" xfId="16349"/>
    <cellStyle name="הערה 2 2 2 3 3 3 2" xfId="16350"/>
    <cellStyle name="הערה 2 2 2 3 3 4" xfId="16351"/>
    <cellStyle name="הערה 2 2 2 3 4" xfId="16352"/>
    <cellStyle name="הערה 2 2 2 3 4 2" xfId="16353"/>
    <cellStyle name="הערה 2 2 2 3 5" xfId="16354"/>
    <cellStyle name="הערה 2 2 2 3 5 2" xfId="16355"/>
    <cellStyle name="הערה 2 2 2 3 6" xfId="16356"/>
    <cellStyle name="הערה 2 2 2 4" xfId="16357"/>
    <cellStyle name="הערה 2 2 2 4 2" xfId="16358"/>
    <cellStyle name="הערה 2 2 2 4 2 2" xfId="16359"/>
    <cellStyle name="הערה 2 2 2 4 2 2 2" xfId="16360"/>
    <cellStyle name="הערה 2 2 2 4 2 3" xfId="16361"/>
    <cellStyle name="הערה 2 2 2 4 2 3 2" xfId="16362"/>
    <cellStyle name="הערה 2 2 2 4 2 4" xfId="16363"/>
    <cellStyle name="הערה 2 2 2 4 3" xfId="16364"/>
    <cellStyle name="הערה 2 2 2 4 3 2" xfId="16365"/>
    <cellStyle name="הערה 2 2 2 4 4" xfId="16366"/>
    <cellStyle name="הערה 2 2 2 4 4 2" xfId="16367"/>
    <cellStyle name="הערה 2 2 2 4 5" xfId="16368"/>
    <cellStyle name="הערה 2 2 2 5" xfId="16369"/>
    <cellStyle name="הערה 2 2 2 5 2" xfId="16370"/>
    <cellStyle name="הערה 2 2 2 5 2 2" xfId="16371"/>
    <cellStyle name="הערה 2 2 2 5 3" xfId="16372"/>
    <cellStyle name="הערה 2 2 2 5 3 2" xfId="16373"/>
    <cellStyle name="הערה 2 2 2 5 4" xfId="16374"/>
    <cellStyle name="הערה 2 2 2 6" xfId="16375"/>
    <cellStyle name="הערה 2 2 2 6 2" xfId="16376"/>
    <cellStyle name="הערה 2 2 2 7" xfId="16377"/>
    <cellStyle name="הערה 2 2 2 7 2" xfId="16378"/>
    <cellStyle name="הערה 2 2 2 8" xfId="16379"/>
    <cellStyle name="הערה 2 2 2_15" xfId="14641"/>
    <cellStyle name="הערה 2 2 3" xfId="9402"/>
    <cellStyle name="הערה 2 2 3 2" xfId="16380"/>
    <cellStyle name="הערה 2 2 3 2 2" xfId="16381"/>
    <cellStyle name="הערה 2 2 3 2 2 2" xfId="16382"/>
    <cellStyle name="הערה 2 2 3 2 2 2 2" xfId="16383"/>
    <cellStyle name="הערה 2 2 3 2 2 2 2 2" xfId="16384"/>
    <cellStyle name="הערה 2 2 3 2 2 2 3" xfId="16385"/>
    <cellStyle name="הערה 2 2 3 2 2 2 3 2" xfId="16386"/>
    <cellStyle name="הערה 2 2 3 2 2 2 4" xfId="16387"/>
    <cellStyle name="הערה 2 2 3 2 2 3" xfId="16388"/>
    <cellStyle name="הערה 2 2 3 2 2 3 2" xfId="16389"/>
    <cellStyle name="הערה 2 2 3 2 2 4" xfId="16390"/>
    <cellStyle name="הערה 2 2 3 2 2 4 2" xfId="16391"/>
    <cellStyle name="הערה 2 2 3 2 2 5" xfId="16392"/>
    <cellStyle name="הערה 2 2 3 2 3" xfId="16393"/>
    <cellStyle name="הערה 2 2 3 2 3 2" xfId="16394"/>
    <cellStyle name="הערה 2 2 3 2 3 2 2" xfId="16395"/>
    <cellStyle name="הערה 2 2 3 2 3 3" xfId="16396"/>
    <cellStyle name="הערה 2 2 3 2 3 3 2" xfId="16397"/>
    <cellStyle name="הערה 2 2 3 2 3 4" xfId="16398"/>
    <cellStyle name="הערה 2 2 3 2 4" xfId="16399"/>
    <cellStyle name="הערה 2 2 3 2 4 2" xfId="16400"/>
    <cellStyle name="הערה 2 2 3 2 5" xfId="16401"/>
    <cellStyle name="הערה 2 2 3 2 5 2" xfId="16402"/>
    <cellStyle name="הערה 2 2 3 2 6" xfId="16403"/>
    <cellStyle name="הערה 2 2 3 3" xfId="16404"/>
    <cellStyle name="הערה 2 2 3 3 2" xfId="16405"/>
    <cellStyle name="הערה 2 2 3 3 2 2" xfId="16406"/>
    <cellStyle name="הערה 2 2 3 3 2 2 2" xfId="16407"/>
    <cellStyle name="הערה 2 2 3 3 2 3" xfId="16408"/>
    <cellStyle name="הערה 2 2 3 3 2 3 2" xfId="16409"/>
    <cellStyle name="הערה 2 2 3 3 2 4" xfId="16410"/>
    <cellStyle name="הערה 2 2 3 3 3" xfId="16411"/>
    <cellStyle name="הערה 2 2 3 3 3 2" xfId="16412"/>
    <cellStyle name="הערה 2 2 3 3 4" xfId="16413"/>
    <cellStyle name="הערה 2 2 3 3 4 2" xfId="16414"/>
    <cellStyle name="הערה 2 2 3 3 5" xfId="16415"/>
    <cellStyle name="הערה 2 2 3 4" xfId="16416"/>
    <cellStyle name="הערה 2 2 3 4 2" xfId="16417"/>
    <cellStyle name="הערה 2 2 3 4 2 2" xfId="16418"/>
    <cellStyle name="הערה 2 2 3 4 3" xfId="16419"/>
    <cellStyle name="הערה 2 2 3 4 3 2" xfId="16420"/>
    <cellStyle name="הערה 2 2 3 4 4" xfId="16421"/>
    <cellStyle name="הערה 2 2 3 5" xfId="16422"/>
    <cellStyle name="הערה 2 2 3 5 2" xfId="16423"/>
    <cellStyle name="הערה 2 2 3 6" xfId="16424"/>
    <cellStyle name="הערה 2 2 3 6 2" xfId="16425"/>
    <cellStyle name="הערה 2 2 3 7" xfId="16426"/>
    <cellStyle name="הערה 2 2 3_15" xfId="16789"/>
    <cellStyle name="הערה 2 2 4" xfId="16427"/>
    <cellStyle name="הערה 2 2 4 2" xfId="16428"/>
    <cellStyle name="הערה 2 2 4 2 2" xfId="16429"/>
    <cellStyle name="הערה 2 2 4 2 2 2" xfId="16430"/>
    <cellStyle name="הערה 2 2 4 2 2 2 2" xfId="16431"/>
    <cellStyle name="הערה 2 2 4 2 2 3" xfId="16432"/>
    <cellStyle name="הערה 2 2 4 2 2 3 2" xfId="16433"/>
    <cellStyle name="הערה 2 2 4 2 2 4" xfId="16434"/>
    <cellStyle name="הערה 2 2 4 2 3" xfId="16435"/>
    <cellStyle name="הערה 2 2 4 2 3 2" xfId="16436"/>
    <cellStyle name="הערה 2 2 4 2 4" xfId="16437"/>
    <cellStyle name="הערה 2 2 4 2 4 2" xfId="16438"/>
    <cellStyle name="הערה 2 2 4 2 5" xfId="16439"/>
    <cellStyle name="הערה 2 2 4 3" xfId="16440"/>
    <cellStyle name="הערה 2 2 4 3 2" xfId="16441"/>
    <cellStyle name="הערה 2 2 4 3 2 2" xfId="16442"/>
    <cellStyle name="הערה 2 2 4 3 3" xfId="16443"/>
    <cellStyle name="הערה 2 2 4 3 3 2" xfId="16444"/>
    <cellStyle name="הערה 2 2 4 3 4" xfId="16445"/>
    <cellStyle name="הערה 2 2 4 4" xfId="16446"/>
    <cellStyle name="הערה 2 2 4 4 2" xfId="16447"/>
    <cellStyle name="הערה 2 2 4 5" xfId="16448"/>
    <cellStyle name="הערה 2 2 4 5 2" xfId="16449"/>
    <cellStyle name="הערה 2 2 4 6" xfId="16450"/>
    <cellStyle name="הערה 2 2 5" xfId="16451"/>
    <cellStyle name="הערה 2 2 5 2" xfId="16452"/>
    <cellStyle name="הערה 2 2 5 2 2" xfId="16453"/>
    <cellStyle name="הערה 2 2 5 2 2 2" xfId="16454"/>
    <cellStyle name="הערה 2 2 5 2 3" xfId="16455"/>
    <cellStyle name="הערה 2 2 5 2 3 2" xfId="16456"/>
    <cellStyle name="הערה 2 2 5 2 4" xfId="16457"/>
    <cellStyle name="הערה 2 2 5 3" xfId="16458"/>
    <cellStyle name="הערה 2 2 5 3 2" xfId="16459"/>
    <cellStyle name="הערה 2 2 5 4" xfId="16460"/>
    <cellStyle name="הערה 2 2 5 4 2" xfId="16461"/>
    <cellStyle name="הערה 2 2 5 5" xfId="16462"/>
    <cellStyle name="הערה 2 2 6" xfId="16463"/>
    <cellStyle name="הערה 2 2 6 2" xfId="16464"/>
    <cellStyle name="הערה 2 2 6 2 2" xfId="16465"/>
    <cellStyle name="הערה 2 2 6 3" xfId="16466"/>
    <cellStyle name="הערה 2 2 6 3 2" xfId="16467"/>
    <cellStyle name="הערה 2 2 6 4" xfId="16468"/>
    <cellStyle name="הערה 2 2 7" xfId="16469"/>
    <cellStyle name="הערה 2 2 7 2" xfId="16470"/>
    <cellStyle name="הערה 2 2 7 2 2" xfId="16471"/>
    <cellStyle name="הערה 2 2 7 3" xfId="16472"/>
    <cellStyle name="הערה 2 2 7 3 2" xfId="16473"/>
    <cellStyle name="הערה 2 2 7 4" xfId="16474"/>
    <cellStyle name="הערה 2 2 8" xfId="16475"/>
    <cellStyle name="הערה 2 2 8 2" xfId="16476"/>
    <cellStyle name="הערה 2 2 9" xfId="16477"/>
    <cellStyle name="הערה 2 2 9 2" xfId="16478"/>
    <cellStyle name="הערה 2 2_15" xfId="14640"/>
    <cellStyle name="הערה 2 3" xfId="9403"/>
    <cellStyle name="הערה 2 3 2" xfId="16479"/>
    <cellStyle name="הערה 2 3 2 2" xfId="16480"/>
    <cellStyle name="הערה 2 3 2 2 2" xfId="16481"/>
    <cellStyle name="הערה 2 3 2 2 2 2" xfId="16482"/>
    <cellStyle name="הערה 2 3 2 2 2 2 2" xfId="16483"/>
    <cellStyle name="הערה 2 3 2 2 2 2 2 2" xfId="16484"/>
    <cellStyle name="הערה 2 3 2 2 2 2 3" xfId="16485"/>
    <cellStyle name="הערה 2 3 2 2 2 2 3 2" xfId="16486"/>
    <cellStyle name="הערה 2 3 2 2 2 2 4" xfId="16487"/>
    <cellStyle name="הערה 2 3 2 2 2 3" xfId="16488"/>
    <cellStyle name="הערה 2 3 2 2 2 3 2" xfId="16489"/>
    <cellStyle name="הערה 2 3 2 2 2 4" xfId="16490"/>
    <cellStyle name="הערה 2 3 2 2 2 4 2" xfId="16491"/>
    <cellStyle name="הערה 2 3 2 2 2 5" xfId="16492"/>
    <cellStyle name="הערה 2 3 2 2 3" xfId="16493"/>
    <cellStyle name="הערה 2 3 2 2 3 2" xfId="16494"/>
    <cellStyle name="הערה 2 3 2 2 3 2 2" xfId="16495"/>
    <cellStyle name="הערה 2 3 2 2 3 3" xfId="16496"/>
    <cellStyle name="הערה 2 3 2 2 3 3 2" xfId="16497"/>
    <cellStyle name="הערה 2 3 2 2 3 4" xfId="16498"/>
    <cellStyle name="הערה 2 3 2 2 4" xfId="16499"/>
    <cellStyle name="הערה 2 3 2 2 4 2" xfId="16500"/>
    <cellStyle name="הערה 2 3 2 2 5" xfId="16501"/>
    <cellStyle name="הערה 2 3 2 2 5 2" xfId="16502"/>
    <cellStyle name="הערה 2 3 2 2 6" xfId="16503"/>
    <cellStyle name="הערה 2 3 2 3" xfId="16504"/>
    <cellStyle name="הערה 2 3 2 3 2" xfId="16505"/>
    <cellStyle name="הערה 2 3 2 3 2 2" xfId="16506"/>
    <cellStyle name="הערה 2 3 2 3 2 2 2" xfId="16507"/>
    <cellStyle name="הערה 2 3 2 3 2 3" xfId="16508"/>
    <cellStyle name="הערה 2 3 2 3 2 3 2" xfId="16509"/>
    <cellStyle name="הערה 2 3 2 3 2 4" xfId="16510"/>
    <cellStyle name="הערה 2 3 2 3 3" xfId="16511"/>
    <cellStyle name="הערה 2 3 2 3 3 2" xfId="16512"/>
    <cellStyle name="הערה 2 3 2 3 4" xfId="16513"/>
    <cellStyle name="הערה 2 3 2 3 4 2" xfId="16514"/>
    <cellStyle name="הערה 2 3 2 3 5" xfId="16515"/>
    <cellStyle name="הערה 2 3 2 4" xfId="16516"/>
    <cellStyle name="הערה 2 3 2 4 2" xfId="16517"/>
    <cellStyle name="הערה 2 3 2 4 2 2" xfId="16518"/>
    <cellStyle name="הערה 2 3 2 4 3" xfId="16519"/>
    <cellStyle name="הערה 2 3 2 4 3 2" xfId="16520"/>
    <cellStyle name="הערה 2 3 2 4 4" xfId="16521"/>
    <cellStyle name="הערה 2 3 2 5" xfId="16522"/>
    <cellStyle name="הערה 2 3 2 5 2" xfId="16523"/>
    <cellStyle name="הערה 2 3 2 6" xfId="16524"/>
    <cellStyle name="הערה 2 3 2 6 2" xfId="16525"/>
    <cellStyle name="הערה 2 3 2 7" xfId="16526"/>
    <cellStyle name="הערה 2 3 3" xfId="16527"/>
    <cellStyle name="הערה 2 3 3 2" xfId="16528"/>
    <cellStyle name="הערה 2 3 3 2 2" xfId="16529"/>
    <cellStyle name="הערה 2 3 3 2 2 2" xfId="16530"/>
    <cellStyle name="הערה 2 3 3 2 2 2 2" xfId="16531"/>
    <cellStyle name="הערה 2 3 3 2 2 3" xfId="16532"/>
    <cellStyle name="הערה 2 3 3 2 2 3 2" xfId="16533"/>
    <cellStyle name="הערה 2 3 3 2 2 4" xfId="16534"/>
    <cellStyle name="הערה 2 3 3 2 3" xfId="16535"/>
    <cellStyle name="הערה 2 3 3 2 3 2" xfId="16536"/>
    <cellStyle name="הערה 2 3 3 2 4" xfId="16537"/>
    <cellStyle name="הערה 2 3 3 2 4 2" xfId="16538"/>
    <cellStyle name="הערה 2 3 3 2 5" xfId="16539"/>
    <cellStyle name="הערה 2 3 3 3" xfId="16540"/>
    <cellStyle name="הערה 2 3 3 3 2" xfId="16541"/>
    <cellStyle name="הערה 2 3 3 3 2 2" xfId="16542"/>
    <cellStyle name="הערה 2 3 3 3 3" xfId="16543"/>
    <cellStyle name="הערה 2 3 3 3 3 2" xfId="16544"/>
    <cellStyle name="הערה 2 3 3 3 4" xfId="16545"/>
    <cellStyle name="הערה 2 3 3 4" xfId="16546"/>
    <cellStyle name="הערה 2 3 3 4 2" xfId="16547"/>
    <cellStyle name="הערה 2 3 3 5" xfId="16548"/>
    <cellStyle name="הערה 2 3 3 5 2" xfId="16549"/>
    <cellStyle name="הערה 2 3 3 6" xfId="16550"/>
    <cellStyle name="הערה 2 3 4" xfId="16551"/>
    <cellStyle name="הערה 2 3 4 2" xfId="16552"/>
    <cellStyle name="הערה 2 3 4 2 2" xfId="16553"/>
    <cellStyle name="הערה 2 3 4 2 2 2" xfId="16554"/>
    <cellStyle name="הערה 2 3 4 2 3" xfId="16555"/>
    <cellStyle name="הערה 2 3 4 2 3 2" xfId="16556"/>
    <cellStyle name="הערה 2 3 4 2 4" xfId="16557"/>
    <cellStyle name="הערה 2 3 4 3" xfId="16558"/>
    <cellStyle name="הערה 2 3 4 3 2" xfId="16559"/>
    <cellStyle name="הערה 2 3 4 4" xfId="16560"/>
    <cellStyle name="הערה 2 3 4 4 2" xfId="16561"/>
    <cellStyle name="הערה 2 3 4 5" xfId="16562"/>
    <cellStyle name="הערה 2 3 5" xfId="16563"/>
    <cellStyle name="הערה 2 3 5 2" xfId="16564"/>
    <cellStyle name="הערה 2 3 5 2 2" xfId="16565"/>
    <cellStyle name="הערה 2 3 5 3" xfId="16566"/>
    <cellStyle name="הערה 2 3 5 3 2" xfId="16567"/>
    <cellStyle name="הערה 2 3 5 4" xfId="16568"/>
    <cellStyle name="הערה 2 3 6" xfId="16569"/>
    <cellStyle name="הערה 2 3 6 2" xfId="16570"/>
    <cellStyle name="הערה 2 3 7" xfId="16571"/>
    <cellStyle name="הערה 2 3 7 2" xfId="16572"/>
    <cellStyle name="הערה 2 3 8" xfId="16573"/>
    <cellStyle name="הערה 2 3_15" xfId="16790"/>
    <cellStyle name="הערה 2 4" xfId="9404"/>
    <cellStyle name="הערה 2 4 2" xfId="9405"/>
    <cellStyle name="הערה 2 4 2 2" xfId="16574"/>
    <cellStyle name="הערה 2 4 2 2 2" xfId="16575"/>
    <cellStyle name="הערה 2 4 2 2 2 2" xfId="16576"/>
    <cellStyle name="הערה 2 4 2 2 2 2 2" xfId="16577"/>
    <cellStyle name="הערה 2 4 2 2 2 3" xfId="16578"/>
    <cellStyle name="הערה 2 4 2 2 2 3 2" xfId="16579"/>
    <cellStyle name="הערה 2 4 2 2 2 4" xfId="16580"/>
    <cellStyle name="הערה 2 4 2 2 3" xfId="16581"/>
    <cellStyle name="הערה 2 4 2 2 3 2" xfId="16582"/>
    <cellStyle name="הערה 2 4 2 2 4" xfId="16583"/>
    <cellStyle name="הערה 2 4 2 2 4 2" xfId="16584"/>
    <cellStyle name="הערה 2 4 2 2 5" xfId="16585"/>
    <cellStyle name="הערה 2 4 2 3" xfId="16586"/>
    <cellStyle name="הערה 2 4 2 3 2" xfId="16587"/>
    <cellStyle name="הערה 2 4 2 3 2 2" xfId="16588"/>
    <cellStyle name="הערה 2 4 2 3 3" xfId="16589"/>
    <cellStyle name="הערה 2 4 2 3 3 2" xfId="16590"/>
    <cellStyle name="הערה 2 4 2 3 4" xfId="16591"/>
    <cellStyle name="הערה 2 4 2 4" xfId="16592"/>
    <cellStyle name="הערה 2 4 2 4 2" xfId="16593"/>
    <cellStyle name="הערה 2 4 2 5" xfId="16594"/>
    <cellStyle name="הערה 2 4 2 5 2" xfId="16595"/>
    <cellStyle name="הערה 2 4 2 6" xfId="16596"/>
    <cellStyle name="הערה 2 4 2_15" xfId="16791"/>
    <cellStyle name="הערה 2 4 3" xfId="16597"/>
    <cellStyle name="הערה 2 4 3 2" xfId="16598"/>
    <cellStyle name="הערה 2 4 3 2 2" xfId="16599"/>
    <cellStyle name="הערה 2 4 3 2 2 2" xfId="16600"/>
    <cellStyle name="הערה 2 4 3 2 3" xfId="16601"/>
    <cellStyle name="הערה 2 4 3 2 3 2" xfId="16602"/>
    <cellStyle name="הערה 2 4 3 2 4" xfId="16603"/>
    <cellStyle name="הערה 2 4 3 3" xfId="16604"/>
    <cellStyle name="הערה 2 4 3 3 2" xfId="16605"/>
    <cellStyle name="הערה 2 4 3 4" xfId="16606"/>
    <cellStyle name="הערה 2 4 3 4 2" xfId="16607"/>
    <cellStyle name="הערה 2 4 3 5" xfId="16608"/>
    <cellStyle name="הערה 2 4 4" xfId="16609"/>
    <cellStyle name="הערה 2 4 4 2" xfId="16610"/>
    <cellStyle name="הערה 2 4 4 2 2" xfId="16611"/>
    <cellStyle name="הערה 2 4 4 3" xfId="16612"/>
    <cellStyle name="הערה 2 4 4 3 2" xfId="16613"/>
    <cellStyle name="הערה 2 4 4 4" xfId="16614"/>
    <cellStyle name="הערה 2 4 5" xfId="16615"/>
    <cellStyle name="הערה 2 4 5 2" xfId="16616"/>
    <cellStyle name="הערה 2 4 6" xfId="16617"/>
    <cellStyle name="הערה 2 4 6 2" xfId="16618"/>
    <cellStyle name="הערה 2 4 7" xfId="16619"/>
    <cellStyle name="הערה 2 4_15" xfId="14642"/>
    <cellStyle name="הערה 2 5" xfId="9406"/>
    <cellStyle name="הערה 2 5 2" xfId="16620"/>
    <cellStyle name="הערה 2 5 2 2" xfId="16621"/>
    <cellStyle name="הערה 2 5 2 2 2" xfId="16622"/>
    <cellStyle name="הערה 2 5 2 2 2 2" xfId="16623"/>
    <cellStyle name="הערה 2 5 2 2 3" xfId="16624"/>
    <cellStyle name="הערה 2 5 2 2 3 2" xfId="16625"/>
    <cellStyle name="הערה 2 5 2 2 4" xfId="16626"/>
    <cellStyle name="הערה 2 5 2 3" xfId="16627"/>
    <cellStyle name="הערה 2 5 2 3 2" xfId="16628"/>
    <cellStyle name="הערה 2 5 2 4" xfId="16629"/>
    <cellStyle name="הערה 2 5 2 4 2" xfId="16630"/>
    <cellStyle name="הערה 2 5 2 5" xfId="16631"/>
    <cellStyle name="הערה 2 5 3" xfId="16632"/>
    <cellStyle name="הערה 2 5 3 2" xfId="16633"/>
    <cellStyle name="הערה 2 5 3 2 2" xfId="16634"/>
    <cellStyle name="הערה 2 5 3 3" xfId="16635"/>
    <cellStyle name="הערה 2 5 3 3 2" xfId="16636"/>
    <cellStyle name="הערה 2 5 3 4" xfId="16637"/>
    <cellStyle name="הערה 2 5 4" xfId="16638"/>
    <cellStyle name="הערה 2 5 4 2" xfId="16639"/>
    <cellStyle name="הערה 2 5 5" xfId="16640"/>
    <cellStyle name="הערה 2 5 5 2" xfId="16641"/>
    <cellStyle name="הערה 2 5 6" xfId="16642"/>
    <cellStyle name="הערה 2 5_15" xfId="16792"/>
    <cellStyle name="הערה 2 6" xfId="9407"/>
    <cellStyle name="הערה 2 6 2" xfId="16643"/>
    <cellStyle name="הערה 2 6 2 2" xfId="16644"/>
    <cellStyle name="הערה 2 6 2 2 2" xfId="16645"/>
    <cellStyle name="הערה 2 6 2 3" xfId="16646"/>
    <cellStyle name="הערה 2 6 2 3 2" xfId="16647"/>
    <cellStyle name="הערה 2 6 2 4" xfId="16648"/>
    <cellStyle name="הערה 2 6 3" xfId="16649"/>
    <cellStyle name="הערה 2 6 3 2" xfId="16650"/>
    <cellStyle name="הערה 2 6 4" xfId="16651"/>
    <cellStyle name="הערה 2 6 4 2" xfId="16652"/>
    <cellStyle name="הערה 2 6 5" xfId="16653"/>
    <cellStyle name="הערה 2 6_15" xfId="16793"/>
    <cellStyle name="הערה 2 7" xfId="16654"/>
    <cellStyle name="הערה 2 7 2" xfId="16655"/>
    <cellStyle name="הערה 2 7 2 2" xfId="16656"/>
    <cellStyle name="הערה 2 7 3" xfId="16657"/>
    <cellStyle name="הערה 2 7 3 2" xfId="16658"/>
    <cellStyle name="הערה 2 7 4" xfId="16659"/>
    <cellStyle name="הערה 2 8" xfId="16660"/>
    <cellStyle name="הערה 2 8 2" xfId="16661"/>
    <cellStyle name="הערה 2 8 2 2" xfId="16662"/>
    <cellStyle name="הערה 2 8 3" xfId="16663"/>
    <cellStyle name="הערה 2 8 3 2" xfId="16664"/>
    <cellStyle name="הערה 2 8 4" xfId="16665"/>
    <cellStyle name="הערה 2 9" xfId="16666"/>
    <cellStyle name="הערה 2 9 2" xfId="16667"/>
    <cellStyle name="הערה 2_15" xfId="14639"/>
    <cellStyle name="הערה 3" xfId="9408"/>
    <cellStyle name="הערה 3 2" xfId="16668"/>
    <cellStyle name="הערה 3 2 2" xfId="16669"/>
    <cellStyle name="הערה 3 2 2 2" xfId="16670"/>
    <cellStyle name="הערה 3 2 3" xfId="16671"/>
    <cellStyle name="הערה 3 2 3 2" xfId="16672"/>
    <cellStyle name="הערה 3 2 4" xfId="16673"/>
    <cellStyle name="הערה 3 3" xfId="16674"/>
    <cellStyle name="הערה 3 3 2" xfId="16675"/>
    <cellStyle name="הערה 3 4" xfId="16676"/>
    <cellStyle name="הערה 3 4 2" xfId="16677"/>
    <cellStyle name="הערה 3 5" xfId="16678"/>
    <cellStyle name="הערה 3_15" xfId="16794"/>
    <cellStyle name="הערה 4" xfId="9409"/>
    <cellStyle name="הערה 5" xfId="9410"/>
    <cellStyle name="הערה 6" xfId="9411"/>
    <cellStyle name="הערה 7" xfId="9412"/>
    <cellStyle name="חישוב 2" xfId="9413"/>
    <cellStyle name="חישוב 2 2" xfId="9414"/>
    <cellStyle name="חישוב 2 2 2" xfId="9415"/>
    <cellStyle name="חישוב 2 2_15" xfId="14644"/>
    <cellStyle name="חישוב 2 3" xfId="9416"/>
    <cellStyle name="חישוב 2 4" xfId="9417"/>
    <cellStyle name="חישוב 2 5" xfId="9418"/>
    <cellStyle name="חישוב 2_15" xfId="14643"/>
    <cellStyle name="חישוב 3" xfId="9419"/>
    <cellStyle name="חישוב 4" xfId="9420"/>
    <cellStyle name="חישוב 5" xfId="9421"/>
    <cellStyle name="חישוב 6" xfId="9422"/>
    <cellStyle name="חישוב 7" xfId="9423"/>
    <cellStyle name="טוב 2" xfId="9424"/>
    <cellStyle name="טוב 2 2" xfId="9425"/>
    <cellStyle name="טוב 2 3" xfId="9426"/>
    <cellStyle name="טוב 2_15" xfId="14645"/>
    <cellStyle name="טוב 3" xfId="9427"/>
    <cellStyle name="טוב 4" xfId="9428"/>
    <cellStyle name="טוב 5" xfId="9429"/>
    <cellStyle name="טוב 6" xfId="9430"/>
    <cellStyle name="טוב 7" xfId="9431"/>
    <cellStyle name="טקסט אזהרה 2" xfId="9432"/>
    <cellStyle name="טקסט אזהרה 2 2" xfId="9433"/>
    <cellStyle name="טקסט אזהרה 2 3" xfId="9434"/>
    <cellStyle name="טקסט אזהרה 2_15" xfId="14646"/>
    <cellStyle name="טקסט אזהרה 3" xfId="9435"/>
    <cellStyle name="טקסט אזהרה 4" xfId="9436"/>
    <cellStyle name="טקסט אזהרה 5" xfId="9437"/>
    <cellStyle name="טקסט אזהרה 6" xfId="9438"/>
    <cellStyle name="טקסט אזהרה 7" xfId="9439"/>
    <cellStyle name="טקסט הסברי 2" xfId="9440"/>
    <cellStyle name="טקסט הסברי 2 2" xfId="9441"/>
    <cellStyle name="טקסט הסברי 2 3" xfId="9442"/>
    <cellStyle name="טקסט הסברי 2_15" xfId="14647"/>
    <cellStyle name="טקסט הסברי 3" xfId="9443"/>
    <cellStyle name="טקסט הסברי 4" xfId="9444"/>
    <cellStyle name="טקסט הסברי 5" xfId="9445"/>
    <cellStyle name="טקסט הסברי 6" xfId="9446"/>
    <cellStyle name="טקסט הסברי 7" xfId="9447"/>
    <cellStyle name="כותרת 1 2" xfId="9448"/>
    <cellStyle name="כותרת 1 2 2" xfId="9449"/>
    <cellStyle name="כותרת 1 2 3" xfId="9450"/>
    <cellStyle name="כותרת 1 2_15" xfId="14648"/>
    <cellStyle name="כותרת 1 3" xfId="9451"/>
    <cellStyle name="כותרת 1 4" xfId="9452"/>
    <cellStyle name="כותרת 1 5" xfId="9453"/>
    <cellStyle name="כותרת 1 6" xfId="9454"/>
    <cellStyle name="כותרת 1 7" xfId="9455"/>
    <cellStyle name="כותרת 10" xfId="9456"/>
    <cellStyle name="כותרת 2 2" xfId="9457"/>
    <cellStyle name="כותרת 2 2 2" xfId="9458"/>
    <cellStyle name="כותרת 2 2 3" xfId="9459"/>
    <cellStyle name="כותרת 2 2_15" xfId="14649"/>
    <cellStyle name="כותרת 2 3" xfId="9460"/>
    <cellStyle name="כותרת 2 4" xfId="9461"/>
    <cellStyle name="כותרת 2 5" xfId="9462"/>
    <cellStyle name="כותרת 2 6" xfId="9463"/>
    <cellStyle name="כותרת 2 7" xfId="9464"/>
    <cellStyle name="כותרת 3 2" xfId="9465"/>
    <cellStyle name="כותרת 3 2 2" xfId="9466"/>
    <cellStyle name="כותרת 3 2 3" xfId="9467"/>
    <cellStyle name="כותרת 3 2_15" xfId="14650"/>
    <cellStyle name="כותרת 3 3" xfId="9468"/>
    <cellStyle name="כותרת 3 4" xfId="9469"/>
    <cellStyle name="כותרת 3 5" xfId="9470"/>
    <cellStyle name="כותרת 3 6" xfId="9471"/>
    <cellStyle name="כותרת 3 7" xfId="9472"/>
    <cellStyle name="כותרת 4 2" xfId="9473"/>
    <cellStyle name="כותרת 4 2 2" xfId="9474"/>
    <cellStyle name="כותרת 4 2 3" xfId="9475"/>
    <cellStyle name="כותרת 4 2_15" xfId="14651"/>
    <cellStyle name="כותרת 4 3" xfId="9476"/>
    <cellStyle name="כותרת 4 4" xfId="9477"/>
    <cellStyle name="כותרת 4 5" xfId="9478"/>
    <cellStyle name="כותרת 4 6" xfId="9479"/>
    <cellStyle name="כותרת 4 7" xfId="9480"/>
    <cellStyle name="כותרת 5" xfId="9481"/>
    <cellStyle name="כותרת 5 2" xfId="9482"/>
    <cellStyle name="כותרת 5 3" xfId="9483"/>
    <cellStyle name="כותרת 5_15" xfId="14652"/>
    <cellStyle name="כותרת 6" xfId="9484"/>
    <cellStyle name="כותרת 7" xfId="9485"/>
    <cellStyle name="כותרת 8" xfId="9486"/>
    <cellStyle name="כותרת 9" xfId="9487"/>
    <cellStyle name="ניטראלי 2" xfId="9488"/>
    <cellStyle name="ניטראלי 2 2" xfId="9489"/>
    <cellStyle name="ניטראלי 2 3" xfId="9490"/>
    <cellStyle name="ניטראלי 2_15" xfId="14653"/>
    <cellStyle name="ניטראלי 3" xfId="9491"/>
    <cellStyle name="ניטראלי 4" xfId="9492"/>
    <cellStyle name="ניטראלי 5" xfId="9493"/>
    <cellStyle name="ניטראלי 6" xfId="9494"/>
    <cellStyle name="ניטראלי 7" xfId="9495"/>
    <cellStyle name="סגנון 1" xfId="9496"/>
    <cellStyle name="סה&quot;כ 2" xfId="9497"/>
    <cellStyle name="סה&quot;כ 2 2" xfId="9498"/>
    <cellStyle name="סה&quot;כ 2 2 2" xfId="9499"/>
    <cellStyle name="סה&quot;כ 2 2_15" xfId="14655"/>
    <cellStyle name="סה&quot;כ 2 3" xfId="9500"/>
    <cellStyle name="סה&quot;כ 2 4" xfId="9501"/>
    <cellStyle name="סה&quot;כ 2 5" xfId="9502"/>
    <cellStyle name="סה&quot;כ 2_15" xfId="14654"/>
    <cellStyle name="סה&quot;כ 3" xfId="9503"/>
    <cellStyle name="סה&quot;כ 4" xfId="9504"/>
    <cellStyle name="סה&quot;כ 5" xfId="9505"/>
    <cellStyle name="סה&quot;כ 6" xfId="9506"/>
    <cellStyle name="סה&quot;כ 7" xfId="9507"/>
    <cellStyle name="פלט 2" xfId="9508"/>
    <cellStyle name="פלט 2 2" xfId="9509"/>
    <cellStyle name="פלט 2 2 2" xfId="9510"/>
    <cellStyle name="פלט 2 2_15" xfId="14657"/>
    <cellStyle name="פלט 2 3" xfId="9511"/>
    <cellStyle name="פלט 2 4" xfId="9512"/>
    <cellStyle name="פלט 2 5" xfId="9513"/>
    <cellStyle name="פלט 2_15" xfId="14656"/>
    <cellStyle name="פלט 3" xfId="9514"/>
    <cellStyle name="פלט 4" xfId="9515"/>
    <cellStyle name="פלט 5" xfId="9516"/>
    <cellStyle name="פלט 6" xfId="9517"/>
    <cellStyle name="פלט 7" xfId="9518"/>
    <cellStyle name="קלט 2" xfId="9519"/>
    <cellStyle name="קלט 2 2" xfId="9520"/>
    <cellStyle name="קלט 2 2 2" xfId="9521"/>
    <cellStyle name="קלט 2 2_15" xfId="14659"/>
    <cellStyle name="קלט 2 3" xfId="9522"/>
    <cellStyle name="קלט 2 4" xfId="9523"/>
    <cellStyle name="קלט 2 5" xfId="9524"/>
    <cellStyle name="קלט 2_15" xfId="14658"/>
    <cellStyle name="קלט 3" xfId="9525"/>
    <cellStyle name="קלט 4" xfId="9526"/>
    <cellStyle name="קלט 5" xfId="9527"/>
    <cellStyle name="קלט 6" xfId="9528"/>
    <cellStyle name="קלט 7" xfId="9529"/>
    <cellStyle name="רע 2" xfId="9530"/>
    <cellStyle name="רע 2 2" xfId="9531"/>
    <cellStyle name="רע 2 3" xfId="9532"/>
    <cellStyle name="רע 2_15" xfId="14660"/>
    <cellStyle name="רע 3" xfId="9533"/>
    <cellStyle name="רע 4" xfId="9534"/>
    <cellStyle name="רע 5" xfId="9535"/>
    <cellStyle name="רע 6" xfId="9536"/>
    <cellStyle name="רע 7" xfId="9537"/>
    <cellStyle name="תא מסומן 2" xfId="9538"/>
    <cellStyle name="תא מסומן 2 2" xfId="9539"/>
    <cellStyle name="תא מסומן 2 3" xfId="9540"/>
    <cellStyle name="תא מסומן 2_15" xfId="14661"/>
    <cellStyle name="תא מסומן 3" xfId="9541"/>
    <cellStyle name="תא מסומן 4" xfId="9542"/>
    <cellStyle name="תא מסומן 5" xfId="9543"/>
    <cellStyle name="תא מסומן 6" xfId="9544"/>
    <cellStyle name="תא מסומן 7" xfId="9545"/>
    <cellStyle name="תא מקושר 2" xfId="9546"/>
    <cellStyle name="תא מקושר 2 2" xfId="9547"/>
    <cellStyle name="תא מקושר 2 3" xfId="9548"/>
    <cellStyle name="תא מקושר 2_15" xfId="14662"/>
    <cellStyle name="תא מקושר 3" xfId="9549"/>
    <cellStyle name="תא מקושר 4" xfId="9550"/>
    <cellStyle name="תא מקושר 5" xfId="9551"/>
    <cellStyle name="תא מקושר 6" xfId="9552"/>
    <cellStyle name="תא מקושר 7" xfId="9553"/>
  </cellStyles>
  <dxfs count="94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 val="0"/>
        <i val="0"/>
      </font>
    </dxf>
    <dxf>
      <font>
        <b/>
        <color theme="1"/>
      </font>
    </dxf>
    <dxf>
      <font>
        <b/>
        <color theme="1"/>
      </font>
      <border>
        <bottom style="thin">
          <color theme="0" tint="-0.34998626667073579"/>
        </bottom>
      </border>
    </dxf>
    <dxf>
      <font>
        <b/>
        <i val="0"/>
      </font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</dxfs>
  <tableStyles count="1" defaultTableStyle="TableStyleMedium2" defaultPivotStyle="PivotStyleLight16">
    <tableStyle name="Neches_Boded_Style" table="0" count="13">
      <tableStyleElement type="headerRow" dxfId="93"/>
      <tableStyleElement type="totalRow" dxfId="92"/>
      <tableStyleElement type="firstRowStripe" dxfId="91"/>
      <tableStyleElement type="firstColumnStripe" dxfId="90"/>
      <tableStyleElement type="firstSubtotalColumn" dxfId="89"/>
      <tableStyleElement type="firstSubtotalRow" dxfId="88"/>
      <tableStyleElement type="secondSubtotalRow" dxfId="87"/>
      <tableStyleElement type="thirdSubtotalRow" dxfId="86"/>
      <tableStyleElement type="firstRowSubheading" dxfId="85"/>
      <tableStyleElement type="secondRowSubheading" dxfId="84"/>
      <tableStyleElement type="thirdRowSubheading" dxfId="83"/>
      <tableStyleElement type="pageFieldLabels" dxfId="82"/>
      <tableStyleElement type="pageFieldValues" dxfId="8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D67"/>
  <sheetViews>
    <sheetView rightToLeft="1" tabSelected="1" zoomScale="80" zoomScaleNormal="80" workbookViewId="0">
      <selection activeCell="C18" sqref="C1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16384" width="9.140625" style="8"/>
  </cols>
  <sheetData>
    <row r="1" spans="1:4">
      <c r="B1" s="56" t="s">
        <v>154</v>
      </c>
      <c r="C1" s="77" t="s" vm="1">
        <v>240</v>
      </c>
    </row>
    <row r="2" spans="1:4">
      <c r="B2" s="56" t="s">
        <v>153</v>
      </c>
      <c r="C2" s="77" t="s">
        <v>241</v>
      </c>
    </row>
    <row r="3" spans="1:4">
      <c r="B3" s="56" t="s">
        <v>155</v>
      </c>
      <c r="C3" s="77" t="s">
        <v>242</v>
      </c>
    </row>
    <row r="4" spans="1:4">
      <c r="B4" s="56" t="s">
        <v>156</v>
      </c>
      <c r="C4" s="77" t="s">
        <v>243</v>
      </c>
    </row>
    <row r="6" spans="1:4" ht="26.25" customHeight="1">
      <c r="B6" s="164" t="s">
        <v>168</v>
      </c>
      <c r="C6" s="165"/>
      <c r="D6" s="166"/>
    </row>
    <row r="7" spans="1:4" s="9" customFormat="1">
      <c r="B7" s="22"/>
      <c r="C7" s="23" t="s">
        <v>118</v>
      </c>
      <c r="D7" s="24" t="s">
        <v>116</v>
      </c>
    </row>
    <row r="8" spans="1:4" s="9" customFormat="1">
      <c r="B8" s="22"/>
      <c r="C8" s="25" t="s">
        <v>219</v>
      </c>
      <c r="D8" s="26" t="s">
        <v>20</v>
      </c>
    </row>
    <row r="9" spans="1:4" s="10" customFormat="1" ht="18" customHeight="1">
      <c r="B9" s="36"/>
      <c r="C9" s="19" t="s">
        <v>1</v>
      </c>
      <c r="D9" s="27" t="s">
        <v>2</v>
      </c>
    </row>
    <row r="10" spans="1:4" s="10" customFormat="1" ht="18" customHeight="1">
      <c r="B10" s="66" t="s">
        <v>167</v>
      </c>
      <c r="C10" s="135">
        <f>C11+C12+C23+C33+C34+C35+C37</f>
        <v>76948783.429753795</v>
      </c>
      <c r="D10" s="136">
        <f>C10/$C$42</f>
        <v>0.99859694110834729</v>
      </c>
    </row>
    <row r="11" spans="1:4">
      <c r="A11" s="44" t="s">
        <v>134</v>
      </c>
      <c r="B11" s="28" t="s">
        <v>169</v>
      </c>
      <c r="C11" s="135">
        <f>מזומנים!J10</f>
        <v>5877549.6742560305</v>
      </c>
      <c r="D11" s="136">
        <f t="shared" ref="D11:D42" si="0">C11/$C$42</f>
        <v>7.6275450557090299E-2</v>
      </c>
    </row>
    <row r="12" spans="1:4">
      <c r="B12" s="28" t="s">
        <v>170</v>
      </c>
      <c r="C12" s="135">
        <f>SUM(C13:C22)</f>
        <v>34945847.156804785</v>
      </c>
      <c r="D12" s="136">
        <f t="shared" si="0"/>
        <v>0.45350705391050455</v>
      </c>
    </row>
    <row r="13" spans="1:4">
      <c r="A13" s="54" t="s">
        <v>134</v>
      </c>
      <c r="B13" s="29" t="s">
        <v>74</v>
      </c>
      <c r="C13" s="135" vm="2">
        <v>5413798.8594683195</v>
      </c>
      <c r="D13" s="136">
        <f t="shared" si="0"/>
        <v>7.0257159890984133E-2</v>
      </c>
    </row>
    <row r="14" spans="1:4">
      <c r="A14" s="54" t="s">
        <v>134</v>
      </c>
      <c r="B14" s="29" t="s">
        <v>75</v>
      </c>
      <c r="C14" s="135" t="s" vm="3">
        <v>3781</v>
      </c>
      <c r="D14" s="135" t="s" vm="3">
        <v>3781</v>
      </c>
    </row>
    <row r="15" spans="1:4">
      <c r="A15" s="54" t="s">
        <v>134</v>
      </c>
      <c r="B15" s="29" t="s">
        <v>76</v>
      </c>
      <c r="C15" s="135">
        <f>'אג"ח קונצרני'!R11</f>
        <v>7408121.8930728398</v>
      </c>
      <c r="D15" s="136">
        <f t="shared" si="0"/>
        <v>9.6138334253635993E-2</v>
      </c>
    </row>
    <row r="16" spans="1:4">
      <c r="A16" s="54" t="s">
        <v>134</v>
      </c>
      <c r="B16" s="29" t="s">
        <v>77</v>
      </c>
      <c r="C16" s="135" vm="4">
        <v>10581343.957983946</v>
      </c>
      <c r="D16" s="136">
        <f t="shared" si="0"/>
        <v>0.13731858046728146</v>
      </c>
    </row>
    <row r="17" spans="1:4">
      <c r="A17" s="54" t="s">
        <v>134</v>
      </c>
      <c r="B17" s="29" t="s">
        <v>233</v>
      </c>
      <c r="C17" s="135" vm="5">
        <v>8864970.5687926896</v>
      </c>
      <c r="D17" s="136">
        <f t="shared" si="0"/>
        <v>0.11504447631837277</v>
      </c>
    </row>
    <row r="18" spans="1:4">
      <c r="A18" s="54" t="s">
        <v>134</v>
      </c>
      <c r="B18" s="29" t="s">
        <v>78</v>
      </c>
      <c r="C18" s="135" vm="6">
        <v>2525891.6900149323</v>
      </c>
      <c r="D18" s="136">
        <f t="shared" si="0"/>
        <v>3.2779565872182309E-2</v>
      </c>
    </row>
    <row r="19" spans="1:4">
      <c r="A19" s="54" t="s">
        <v>134</v>
      </c>
      <c r="B19" s="29" t="s">
        <v>79</v>
      </c>
      <c r="C19" s="135" vm="7">
        <v>932.88901089800015</v>
      </c>
      <c r="D19" s="136">
        <f t="shared" si="0"/>
        <v>1.2106495660542443E-5</v>
      </c>
    </row>
    <row r="20" spans="1:4">
      <c r="A20" s="54" t="s">
        <v>134</v>
      </c>
      <c r="B20" s="29" t="s">
        <v>80</v>
      </c>
      <c r="C20" s="135" vm="8">
        <v>7722.3985060189989</v>
      </c>
      <c r="D20" s="136">
        <f t="shared" si="0"/>
        <v>1.0021683491812572E-4</v>
      </c>
    </row>
    <row r="21" spans="1:4">
      <c r="A21" s="54" t="s">
        <v>134</v>
      </c>
      <c r="B21" s="29" t="s">
        <v>81</v>
      </c>
      <c r="C21" s="135" vm="9">
        <v>143064.89995514916</v>
      </c>
      <c r="D21" s="136">
        <f t="shared" si="0"/>
        <v>1.8566137774693183E-3</v>
      </c>
    </row>
    <row r="22" spans="1:4">
      <c r="A22" s="54" t="s">
        <v>134</v>
      </c>
      <c r="B22" s="29" t="s">
        <v>82</v>
      </c>
      <c r="C22" s="135" t="s" vm="10">
        <v>3781</v>
      </c>
      <c r="D22" s="135" t="s" vm="10">
        <v>3781</v>
      </c>
    </row>
    <row r="23" spans="1:4">
      <c r="B23" s="28" t="s">
        <v>171</v>
      </c>
      <c r="C23" s="135">
        <f>SUM(C24:C32)</f>
        <v>28664027.646859366</v>
      </c>
      <c r="D23" s="136">
        <f t="shared" si="0"/>
        <v>0.3719852225360965</v>
      </c>
    </row>
    <row r="24" spans="1:4">
      <c r="A24" s="54" t="s">
        <v>134</v>
      </c>
      <c r="B24" s="29" t="s">
        <v>83</v>
      </c>
      <c r="C24" s="135" vm="11">
        <v>22516057.315729994</v>
      </c>
      <c r="D24" s="136">
        <f t="shared" si="0"/>
        <v>0.29220040862418789</v>
      </c>
    </row>
    <row r="25" spans="1:4">
      <c r="A25" s="54" t="s">
        <v>134</v>
      </c>
      <c r="B25" s="29" t="s">
        <v>84</v>
      </c>
      <c r="C25" s="135" t="s" vm="12">
        <v>3781</v>
      </c>
      <c r="D25" s="135" t="s" vm="12">
        <v>3781</v>
      </c>
    </row>
    <row r="26" spans="1:4">
      <c r="A26" s="54" t="s">
        <v>134</v>
      </c>
      <c r="B26" s="29" t="s">
        <v>76</v>
      </c>
      <c r="C26" s="135" vm="13">
        <v>1132102.0343300002</v>
      </c>
      <c r="D26" s="136">
        <f t="shared" si="0"/>
        <v>1.4691767408337473E-2</v>
      </c>
    </row>
    <row r="27" spans="1:4">
      <c r="A27" s="54" t="s">
        <v>134</v>
      </c>
      <c r="B27" s="29" t="s">
        <v>85</v>
      </c>
      <c r="C27" s="135" vm="14">
        <v>1191579.5343600004</v>
      </c>
      <c r="D27" s="136">
        <f t="shared" si="0"/>
        <v>1.5463632107783312E-2</v>
      </c>
    </row>
    <row r="28" spans="1:4">
      <c r="A28" s="54" t="s">
        <v>134</v>
      </c>
      <c r="B28" s="29" t="s">
        <v>86</v>
      </c>
      <c r="C28" s="135" vm="15">
        <v>3717016.3475400019</v>
      </c>
      <c r="D28" s="136">
        <f t="shared" si="0"/>
        <v>4.8237294850693183E-2</v>
      </c>
    </row>
    <row r="29" spans="1:4">
      <c r="A29" s="54" t="s">
        <v>134</v>
      </c>
      <c r="B29" s="29" t="s">
        <v>87</v>
      </c>
      <c r="C29" s="135" t="s" vm="16">
        <v>3781</v>
      </c>
      <c r="D29" s="135" t="s" vm="16">
        <v>3781</v>
      </c>
    </row>
    <row r="30" spans="1:4">
      <c r="A30" s="54" t="s">
        <v>134</v>
      </c>
      <c r="B30" s="29" t="s">
        <v>194</v>
      </c>
      <c r="C30" s="135" t="s" vm="17">
        <v>3781</v>
      </c>
      <c r="D30" s="135" t="s" vm="17">
        <v>3781</v>
      </c>
    </row>
    <row r="31" spans="1:4">
      <c r="A31" s="54" t="s">
        <v>134</v>
      </c>
      <c r="B31" s="29" t="s">
        <v>112</v>
      </c>
      <c r="C31" s="135" vm="18">
        <v>107272.41489937216</v>
      </c>
      <c r="D31" s="136">
        <f t="shared" si="0"/>
        <v>1.3921195450946882E-3</v>
      </c>
    </row>
    <row r="32" spans="1:4">
      <c r="A32" s="54" t="s">
        <v>134</v>
      </c>
      <c r="B32" s="29" t="s">
        <v>88</v>
      </c>
      <c r="C32" s="135" t="s" vm="19">
        <v>3781</v>
      </c>
      <c r="D32" s="135" t="s" vm="19">
        <v>3781</v>
      </c>
    </row>
    <row r="33" spans="1:4">
      <c r="A33" s="54" t="s">
        <v>134</v>
      </c>
      <c r="B33" s="28" t="s">
        <v>172</v>
      </c>
      <c r="C33" s="135">
        <f>הלוואות!O10</f>
        <v>5415221.5517500006</v>
      </c>
      <c r="D33" s="136">
        <f t="shared" si="0"/>
        <v>7.0275622771062321E-2</v>
      </c>
    </row>
    <row r="34" spans="1:4">
      <c r="A34" s="54" t="s">
        <v>134</v>
      </c>
      <c r="B34" s="28" t="s">
        <v>173</v>
      </c>
      <c r="C34" s="135" vm="20">
        <v>195331.94036000001</v>
      </c>
      <c r="D34" s="136">
        <f t="shared" si="0"/>
        <v>2.5349052895985236E-3</v>
      </c>
    </row>
    <row r="35" spans="1:4">
      <c r="A35" s="54" t="s">
        <v>134</v>
      </c>
      <c r="B35" s="28" t="s">
        <v>174</v>
      </c>
      <c r="C35" s="135" vm="21">
        <v>1850335.8341200002</v>
      </c>
      <c r="D35" s="136">
        <f t="shared" si="0"/>
        <v>2.4012591513707139E-2</v>
      </c>
    </row>
    <row r="36" spans="1:4">
      <c r="A36" s="54" t="s">
        <v>134</v>
      </c>
      <c r="B36" s="55" t="s">
        <v>175</v>
      </c>
      <c r="C36" s="135" t="s" vm="22">
        <v>3781</v>
      </c>
      <c r="D36" s="135" t="s" vm="22">
        <v>3781</v>
      </c>
    </row>
    <row r="37" spans="1:4">
      <c r="A37" s="54" t="s">
        <v>134</v>
      </c>
      <c r="B37" s="28" t="s">
        <v>176</v>
      </c>
      <c r="C37" s="135" vm="23">
        <v>469.62560361300001</v>
      </c>
      <c r="D37" s="136">
        <f t="shared" si="0"/>
        <v>6.0945302879573218E-6</v>
      </c>
    </row>
    <row r="38" spans="1:4">
      <c r="A38" s="54"/>
      <c r="B38" s="67" t="s">
        <v>178</v>
      </c>
      <c r="C38" s="135">
        <f>SUM(C39:C41)</f>
        <v>108115.36701999999</v>
      </c>
      <c r="D38" s="136">
        <f t="shared" si="0"/>
        <v>1.4030588916527555E-3</v>
      </c>
    </row>
    <row r="39" spans="1:4">
      <c r="A39" s="54" t="s">
        <v>134</v>
      </c>
      <c r="B39" s="68" t="s">
        <v>179</v>
      </c>
      <c r="C39" s="135" t="s" vm="24">
        <v>3781</v>
      </c>
      <c r="D39" s="135" t="s" vm="24">
        <v>3781</v>
      </c>
    </row>
    <row r="40" spans="1:4">
      <c r="A40" s="54" t="s">
        <v>134</v>
      </c>
      <c r="B40" s="68" t="s">
        <v>217</v>
      </c>
      <c r="C40" s="135" vm="25">
        <v>92179.324689999994</v>
      </c>
      <c r="D40" s="136">
        <f t="shared" si="0"/>
        <v>1.1962501233420953E-3</v>
      </c>
    </row>
    <row r="41" spans="1:4">
      <c r="A41" s="54" t="s">
        <v>134</v>
      </c>
      <c r="B41" s="68" t="s">
        <v>180</v>
      </c>
      <c r="C41" s="135" vm="26">
        <v>15936.04233</v>
      </c>
      <c r="D41" s="136">
        <f t="shared" si="0"/>
        <v>2.0680876831066043E-4</v>
      </c>
    </row>
    <row r="42" spans="1:4">
      <c r="B42" s="68" t="s">
        <v>89</v>
      </c>
      <c r="C42" s="135">
        <f>C10+C38</f>
        <v>77056898.796773791</v>
      </c>
      <c r="D42" s="136">
        <f t="shared" si="0"/>
        <v>1</v>
      </c>
    </row>
    <row r="43" spans="1:4">
      <c r="A43" s="54" t="s">
        <v>134</v>
      </c>
      <c r="B43" s="68" t="s">
        <v>177</v>
      </c>
      <c r="C43" s="135">
        <f>'יתרת התחייבות להשקעה'!C10</f>
        <v>5438392.2853348851</v>
      </c>
      <c r="D43" s="135"/>
    </row>
    <row r="44" spans="1:4">
      <c r="B44" s="5" t="s">
        <v>117</v>
      </c>
    </row>
    <row r="45" spans="1:4">
      <c r="C45" s="74" t="s">
        <v>161</v>
      </c>
      <c r="D45" s="35" t="s">
        <v>111</v>
      </c>
    </row>
    <row r="46" spans="1:4">
      <c r="C46" s="75" t="s">
        <v>1</v>
      </c>
      <c r="D46" s="24" t="s">
        <v>2</v>
      </c>
    </row>
    <row r="47" spans="1:4">
      <c r="C47" s="137" t="s">
        <v>144</v>
      </c>
      <c r="D47" s="138" vm="27">
        <v>2.4230999999999998</v>
      </c>
    </row>
    <row r="48" spans="1:4">
      <c r="C48" s="137" t="s">
        <v>151</v>
      </c>
      <c r="D48" s="138">
        <v>0.85865487341300406</v>
      </c>
    </row>
    <row r="49" spans="2:4">
      <c r="C49" s="137" t="s">
        <v>148</v>
      </c>
      <c r="D49" s="138" vm="28">
        <v>2.6535000000000002</v>
      </c>
    </row>
    <row r="50" spans="2:4">
      <c r="B50" s="11"/>
      <c r="C50" s="137" t="s">
        <v>1479</v>
      </c>
      <c r="D50" s="138" vm="29">
        <v>3.5750000000000002</v>
      </c>
    </row>
    <row r="51" spans="2:4">
      <c r="C51" s="137" t="s">
        <v>142</v>
      </c>
      <c r="D51" s="138" vm="30">
        <v>3.8782000000000001</v>
      </c>
    </row>
    <row r="52" spans="2:4">
      <c r="C52" s="137" t="s">
        <v>143</v>
      </c>
      <c r="D52" s="138" vm="31">
        <v>4.5597000000000003</v>
      </c>
    </row>
    <row r="53" spans="2:4">
      <c r="C53" s="137" t="s">
        <v>145</v>
      </c>
      <c r="D53" s="138">
        <v>0.44351475174210436</v>
      </c>
    </row>
    <row r="54" spans="2:4">
      <c r="C54" s="137" t="s">
        <v>149</v>
      </c>
      <c r="D54" s="138" vm="32">
        <v>3.1846999999999999</v>
      </c>
    </row>
    <row r="55" spans="2:4">
      <c r="C55" s="137" t="s">
        <v>150</v>
      </c>
      <c r="D55" s="138">
        <v>0.18275657839072681</v>
      </c>
    </row>
    <row r="56" spans="2:4">
      <c r="C56" s="137" t="s">
        <v>147</v>
      </c>
      <c r="D56" s="138" vm="33">
        <v>0.51910000000000001</v>
      </c>
    </row>
    <row r="57" spans="2:4">
      <c r="C57" s="137" t="s">
        <v>3782</v>
      </c>
      <c r="D57" s="138">
        <v>2.3265791999999998</v>
      </c>
    </row>
    <row r="58" spans="2:4">
      <c r="C58" s="137" t="s">
        <v>146</v>
      </c>
      <c r="D58" s="138" vm="34">
        <v>0.3715</v>
      </c>
    </row>
    <row r="59" spans="2:4">
      <c r="C59" s="137" t="s">
        <v>140</v>
      </c>
      <c r="D59" s="138" vm="35">
        <v>3.456</v>
      </c>
    </row>
    <row r="60" spans="2:4">
      <c r="C60" s="137" t="s">
        <v>152</v>
      </c>
      <c r="D60" s="138" vm="36">
        <v>0.2465</v>
      </c>
    </row>
    <row r="61" spans="2:4">
      <c r="C61" s="137" t="s">
        <v>3783</v>
      </c>
      <c r="D61" s="138" vm="37">
        <v>0.39319999999999999</v>
      </c>
    </row>
    <row r="62" spans="2:4">
      <c r="C62" s="137" t="s">
        <v>3784</v>
      </c>
      <c r="D62" s="138">
        <v>5.5684993087713533E-2</v>
      </c>
    </row>
    <row r="63" spans="2:4">
      <c r="C63" s="137" t="s">
        <v>3785</v>
      </c>
      <c r="D63" s="138">
        <v>0.49632352941176472</v>
      </c>
    </row>
    <row r="64" spans="2:4">
      <c r="C64" s="137" t="s">
        <v>141</v>
      </c>
      <c r="D64" s="138">
        <v>1</v>
      </c>
    </row>
    <row r="65" spans="3:4">
      <c r="C65" s="139"/>
      <c r="D65" s="139"/>
    </row>
    <row r="66" spans="3:4">
      <c r="C66" s="139"/>
      <c r="D66" s="139"/>
    </row>
    <row r="67" spans="3:4">
      <c r="C67" s="140"/>
      <c r="D67" s="140"/>
    </row>
  </sheetData>
  <sheetProtection sheet="1" objects="1" scenarios="1"/>
  <mergeCells count="1">
    <mergeCell ref="B6:D6"/>
  </mergeCells>
  <phoneticPr fontId="7" type="noConversion"/>
  <dataValidations count="1">
    <dataValidation allowBlank="1" showInputMessage="1" showErrorMessage="1" sqref="C45:D46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pageOrder="overThenDown" orientation="portrait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L79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3.42578125" style="2" bestFit="1" customWidth="1"/>
    <col min="3" max="3" width="41.7109375" style="2" bestFit="1" customWidth="1"/>
    <col min="4" max="4" width="6.42578125" style="2" bestFit="1" customWidth="1"/>
    <col min="5" max="5" width="6.7109375" style="2" bestFit="1" customWidth="1"/>
    <col min="6" max="6" width="9" style="1" bestFit="1" customWidth="1"/>
    <col min="7" max="7" width="11.28515625" style="1" bestFit="1" customWidth="1"/>
    <col min="8" max="9" width="7.28515625" style="1" bestFit="1" customWidth="1"/>
    <col min="10" max="10" width="6.85546875" style="1" bestFit="1" customWidth="1"/>
    <col min="11" max="11" width="9.140625" style="1" bestFit="1" customWidth="1"/>
    <col min="12" max="12" width="9" style="1" bestFit="1" customWidth="1"/>
    <col min="13" max="16384" width="9.140625" style="1"/>
  </cols>
  <sheetData>
    <row r="1" spans="2:12">
      <c r="B1" s="56" t="s">
        <v>154</v>
      </c>
      <c r="C1" s="77" t="s" vm="1">
        <v>240</v>
      </c>
    </row>
    <row r="2" spans="2:12">
      <c r="B2" s="56" t="s">
        <v>153</v>
      </c>
      <c r="C2" s="77" t="s">
        <v>241</v>
      </c>
    </row>
    <row r="3" spans="2:12">
      <c r="B3" s="56" t="s">
        <v>155</v>
      </c>
      <c r="C3" s="77" t="s">
        <v>242</v>
      </c>
    </row>
    <row r="4" spans="2:12">
      <c r="B4" s="56" t="s">
        <v>156</v>
      </c>
      <c r="C4" s="77" t="s">
        <v>243</v>
      </c>
    </row>
    <row r="6" spans="2:12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2:12" ht="26.25" customHeight="1">
      <c r="B7" s="178" t="s">
        <v>100</v>
      </c>
      <c r="C7" s="179"/>
      <c r="D7" s="179"/>
      <c r="E7" s="179"/>
      <c r="F7" s="179"/>
      <c r="G7" s="179"/>
      <c r="H7" s="179"/>
      <c r="I7" s="179"/>
      <c r="J7" s="179"/>
      <c r="K7" s="179"/>
      <c r="L7" s="180"/>
    </row>
    <row r="8" spans="2:12" s="3" customFormat="1" ht="78.75">
      <c r="B8" s="22" t="s">
        <v>124</v>
      </c>
      <c r="C8" s="30" t="s">
        <v>49</v>
      </c>
      <c r="D8" s="30" t="s">
        <v>127</v>
      </c>
      <c r="E8" s="30" t="s">
        <v>70</v>
      </c>
      <c r="F8" s="30" t="s">
        <v>109</v>
      </c>
      <c r="G8" s="30" t="s">
        <v>216</v>
      </c>
      <c r="H8" s="30" t="s">
        <v>215</v>
      </c>
      <c r="I8" s="30" t="s">
        <v>67</v>
      </c>
      <c r="J8" s="30" t="s">
        <v>64</v>
      </c>
      <c r="K8" s="30" t="s">
        <v>157</v>
      </c>
      <c r="L8" s="30" t="s">
        <v>159</v>
      </c>
    </row>
    <row r="9" spans="2:12" s="3" customFormat="1" ht="25.5">
      <c r="B9" s="15"/>
      <c r="C9" s="16"/>
      <c r="D9" s="16"/>
      <c r="E9" s="16"/>
      <c r="F9" s="16"/>
      <c r="G9" s="16" t="s">
        <v>223</v>
      </c>
      <c r="H9" s="16"/>
      <c r="I9" s="16" t="s">
        <v>219</v>
      </c>
      <c r="J9" s="16" t="s">
        <v>20</v>
      </c>
      <c r="K9" s="32" t="s">
        <v>20</v>
      </c>
      <c r="L9" s="17" t="s">
        <v>20</v>
      </c>
    </row>
    <row r="10" spans="2:1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20" t="s">
        <v>8</v>
      </c>
      <c r="L10" s="20" t="s">
        <v>9</v>
      </c>
    </row>
    <row r="11" spans="2:12" s="4" customFormat="1" ht="18" customHeight="1">
      <c r="B11" s="118" t="s">
        <v>52</v>
      </c>
      <c r="C11" s="81"/>
      <c r="D11" s="81"/>
      <c r="E11" s="81"/>
      <c r="F11" s="81"/>
      <c r="G11" s="90"/>
      <c r="H11" s="92"/>
      <c r="I11" s="90">
        <v>932.88901089800015</v>
      </c>
      <c r="J11" s="81"/>
      <c r="K11" s="91">
        <v>1</v>
      </c>
      <c r="L11" s="91">
        <f>I11/'סכום נכסי הקרן'!$C$42</f>
        <v>1.2106495660542443E-5</v>
      </c>
    </row>
    <row r="12" spans="2:12" s="4" customFormat="1" ht="18" customHeight="1">
      <c r="B12" s="119" t="s">
        <v>28</v>
      </c>
      <c r="C12" s="83"/>
      <c r="D12" s="83"/>
      <c r="E12" s="83"/>
      <c r="F12" s="83"/>
      <c r="G12" s="93"/>
      <c r="H12" s="95"/>
      <c r="I12" s="93">
        <v>932.88901089800015</v>
      </c>
      <c r="J12" s="83"/>
      <c r="K12" s="94">
        <v>1</v>
      </c>
      <c r="L12" s="94">
        <f>I12/'סכום נכסי הקרן'!$C$42</f>
        <v>1.2106495660542443E-5</v>
      </c>
    </row>
    <row r="13" spans="2:12">
      <c r="B13" s="99" t="s">
        <v>1851</v>
      </c>
      <c r="C13" s="81"/>
      <c r="D13" s="81"/>
      <c r="E13" s="81"/>
      <c r="F13" s="81"/>
      <c r="G13" s="90"/>
      <c r="H13" s="92"/>
      <c r="I13" s="90">
        <v>932.88901089800015</v>
      </c>
      <c r="J13" s="81"/>
      <c r="K13" s="91">
        <v>1</v>
      </c>
      <c r="L13" s="91">
        <f>I13/'סכום נכסי הקרן'!$C$42</f>
        <v>1.2106495660542443E-5</v>
      </c>
    </row>
    <row r="14" spans="2:12">
      <c r="B14" s="86" t="s">
        <v>1852</v>
      </c>
      <c r="C14" s="83" t="s">
        <v>1853</v>
      </c>
      <c r="D14" s="96" t="s">
        <v>128</v>
      </c>
      <c r="E14" s="96" t="s">
        <v>164</v>
      </c>
      <c r="F14" s="96" t="s">
        <v>141</v>
      </c>
      <c r="G14" s="93">
        <v>427254.64439999999</v>
      </c>
      <c r="H14" s="95">
        <v>205.7</v>
      </c>
      <c r="I14" s="93">
        <v>878.86280353200004</v>
      </c>
      <c r="J14" s="94">
        <v>3.8453579397565635E-2</v>
      </c>
      <c r="K14" s="94">
        <v>0.94208720787267675</v>
      </c>
      <c r="L14" s="94">
        <f>I14/'סכום נכסי הקרן'!$C$42</f>
        <v>1.1405374693963107E-5</v>
      </c>
    </row>
    <row r="15" spans="2:12">
      <c r="B15" s="86" t="s">
        <v>1854</v>
      </c>
      <c r="C15" s="83" t="s">
        <v>1855</v>
      </c>
      <c r="D15" s="96" t="s">
        <v>128</v>
      </c>
      <c r="E15" s="96" t="s">
        <v>164</v>
      </c>
      <c r="F15" s="96" t="s">
        <v>141</v>
      </c>
      <c r="G15" s="93">
        <v>106350.80190399999</v>
      </c>
      <c r="H15" s="95">
        <v>50.8</v>
      </c>
      <c r="I15" s="93">
        <v>54.026207365999994</v>
      </c>
      <c r="J15" s="94">
        <v>8.866549383764874E-2</v>
      </c>
      <c r="K15" s="94">
        <v>5.7912792127323164E-2</v>
      </c>
      <c r="L15" s="94">
        <f>I15/'סכום נכסי הקרן'!$C$42</f>
        <v>7.0112096657933441E-7</v>
      </c>
    </row>
    <row r="16" spans="2:12">
      <c r="B16" s="82"/>
      <c r="C16" s="83"/>
      <c r="D16" s="83"/>
      <c r="E16" s="83"/>
      <c r="F16" s="83"/>
      <c r="G16" s="93"/>
      <c r="H16" s="95"/>
      <c r="I16" s="83"/>
      <c r="J16" s="83"/>
      <c r="K16" s="94"/>
      <c r="L16" s="83"/>
    </row>
    <row r="17" spans="2:1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</row>
    <row r="18" spans="2:12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</row>
    <row r="19" spans="2:12">
      <c r="B19" s="123" t="s">
        <v>232</v>
      </c>
      <c r="C19" s="98"/>
      <c r="D19" s="98"/>
      <c r="E19" s="98"/>
      <c r="F19" s="98"/>
      <c r="G19" s="98"/>
      <c r="H19" s="98"/>
      <c r="I19" s="98"/>
      <c r="J19" s="98"/>
      <c r="K19" s="98"/>
      <c r="L19" s="98"/>
    </row>
    <row r="20" spans="2:12">
      <c r="B20" s="123" t="s">
        <v>120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</row>
    <row r="21" spans="2:12">
      <c r="B21" s="123" t="s">
        <v>214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</row>
    <row r="22" spans="2:12">
      <c r="B22" s="123" t="s">
        <v>222</v>
      </c>
      <c r="C22" s="98"/>
      <c r="D22" s="98"/>
      <c r="E22" s="98"/>
      <c r="F22" s="98"/>
      <c r="G22" s="98"/>
      <c r="H22" s="98"/>
      <c r="I22" s="98"/>
      <c r="J22" s="98"/>
      <c r="K22" s="98"/>
      <c r="L22" s="98"/>
    </row>
    <row r="23" spans="2:12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</row>
    <row r="24" spans="2:12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</row>
    <row r="25" spans="2:12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</row>
    <row r="26" spans="2:12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</row>
    <row r="27" spans="2:12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</row>
    <row r="28" spans="2:12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</row>
    <row r="29" spans="2:12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2:12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2:12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</row>
    <row r="32" spans="2:12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</row>
    <row r="33" spans="2:12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</row>
    <row r="34" spans="2:12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</row>
    <row r="35" spans="2:12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</row>
    <row r="36" spans="2:12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</row>
    <row r="37" spans="2:12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</row>
    <row r="38" spans="2:12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</row>
    <row r="39" spans="2:12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</row>
    <row r="40" spans="2:12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</row>
    <row r="41" spans="2:12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</row>
    <row r="42" spans="2:12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</row>
    <row r="43" spans="2:12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</row>
    <row r="44" spans="2:12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</row>
    <row r="45" spans="2:12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</row>
    <row r="46" spans="2:12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</row>
    <row r="47" spans="2:12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</row>
    <row r="48" spans="2:12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</row>
    <row r="49" spans="2:12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</row>
    <row r="50" spans="2:12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</row>
    <row r="51" spans="2:12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</row>
    <row r="52" spans="2:12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</row>
    <row r="53" spans="2:12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</row>
    <row r="54" spans="2:12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</row>
    <row r="55" spans="2:12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</row>
    <row r="56" spans="2:12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</row>
    <row r="57" spans="2:12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</row>
    <row r="58" spans="2:12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</row>
    <row r="59" spans="2:12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</row>
    <row r="60" spans="2:12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</row>
    <row r="61" spans="2:12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</row>
    <row r="62" spans="2:12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</row>
    <row r="63" spans="2:12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</row>
    <row r="64" spans="2:12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</row>
    <row r="65" spans="2:12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</row>
    <row r="66" spans="2:12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</row>
    <row r="67" spans="2:12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</row>
    <row r="68" spans="2:12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</row>
    <row r="69" spans="2:12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</row>
    <row r="70" spans="2:12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</row>
    <row r="71" spans="2:12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</row>
    <row r="72" spans="2:12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</row>
    <row r="73" spans="2:12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</row>
    <row r="74" spans="2:12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</row>
    <row r="75" spans="2:12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</row>
    <row r="76" spans="2:12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</row>
    <row r="77" spans="2:12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</row>
    <row r="78" spans="2:12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</row>
    <row r="79" spans="2:12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</row>
    <row r="80" spans="2:12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12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</row>
    <row r="82" spans="2:12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</row>
    <row r="83" spans="2:12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</row>
    <row r="84" spans="2:12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</row>
    <row r="85" spans="2:12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</row>
    <row r="86" spans="2:12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</row>
    <row r="87" spans="2:12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</row>
    <row r="88" spans="2:12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</row>
    <row r="89" spans="2:12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</row>
    <row r="90" spans="2:12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</row>
    <row r="91" spans="2:12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</row>
    <row r="92" spans="2:12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</row>
    <row r="93" spans="2:12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</row>
    <row r="94" spans="2:12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</row>
    <row r="95" spans="2:12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</row>
    <row r="96" spans="2:12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</row>
    <row r="97" spans="2:12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</row>
    <row r="98" spans="2:12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</row>
    <row r="99" spans="2:12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</row>
    <row r="100" spans="2:12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</row>
    <row r="101" spans="2:12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</row>
    <row r="102" spans="2:12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</row>
    <row r="103" spans="2:12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</row>
    <row r="104" spans="2:12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</row>
    <row r="105" spans="2:12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</row>
    <row r="106" spans="2:12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</row>
    <row r="107" spans="2:12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</row>
    <row r="108" spans="2:12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</row>
    <row r="109" spans="2:12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</row>
    <row r="110" spans="2:12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</row>
    <row r="111" spans="2:12"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</row>
    <row r="112" spans="2:12"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</row>
    <row r="113" spans="2:12"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</row>
    <row r="114" spans="2:12"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</row>
    <row r="115" spans="2:12"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</row>
    <row r="116" spans="2:12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</row>
    <row r="117" spans="2:12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</row>
    <row r="118" spans="2:12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</row>
    <row r="119" spans="2:12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</row>
    <row r="120" spans="2:12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</row>
    <row r="121" spans="2:12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</row>
    <row r="122" spans="2:12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</row>
    <row r="123" spans="2:12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</row>
    <row r="124" spans="2:12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</row>
    <row r="125" spans="2:12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</row>
    <row r="126" spans="2:12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</row>
    <row r="127" spans="2:12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</row>
    <row r="128" spans="2:12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</row>
    <row r="129" spans="2:12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</row>
    <row r="130" spans="2:12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</row>
    <row r="131" spans="2:12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</row>
    <row r="132" spans="2:12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</row>
    <row r="133" spans="2:12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</row>
    <row r="134" spans="2:12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</row>
    <row r="135" spans="2:12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</row>
    <row r="136" spans="2:12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</row>
    <row r="137" spans="2:12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</row>
    <row r="138" spans="2:12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</row>
    <row r="139" spans="2:12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</row>
    <row r="140" spans="2:12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</row>
    <row r="141" spans="2:12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</row>
    <row r="142" spans="2:12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</row>
    <row r="143" spans="2:12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</row>
    <row r="144" spans="2:12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</row>
    <row r="145" spans="2:12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</row>
    <row r="146" spans="2:12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</row>
    <row r="147" spans="2:12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</row>
    <row r="148" spans="2:12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</row>
    <row r="149" spans="2:12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</row>
    <row r="150" spans="2:12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</row>
    <row r="151" spans="2:12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</row>
    <row r="152" spans="2:12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</row>
    <row r="153" spans="2:12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</row>
    <row r="154" spans="2:12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</row>
    <row r="155" spans="2:12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</row>
    <row r="156" spans="2:12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</row>
    <row r="157" spans="2:12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</row>
    <row r="158" spans="2:12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</row>
    <row r="159" spans="2:12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</row>
    <row r="160" spans="2:12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</row>
    <row r="161" spans="2:12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</row>
    <row r="162" spans="2:12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</row>
    <row r="163" spans="2:12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</row>
    <row r="164" spans="2:12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</row>
    <row r="165" spans="2:12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</row>
    <row r="166" spans="2:12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</row>
    <row r="167" spans="2:12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</row>
    <row r="168" spans="2:12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</row>
    <row r="169" spans="2:12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</row>
    <row r="170" spans="2:12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</row>
    <row r="171" spans="2:12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</row>
    <row r="172" spans="2:12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</row>
    <row r="173" spans="2:12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</row>
    <row r="174" spans="2:12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</row>
    <row r="175" spans="2:12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</row>
    <row r="176" spans="2:12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</row>
    <row r="177" spans="2:12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</row>
    <row r="178" spans="2:12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</row>
    <row r="179" spans="2:12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</row>
    <row r="180" spans="2:12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</row>
    <row r="181" spans="2:12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</row>
    <row r="182" spans="2:12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</row>
    <row r="183" spans="2:12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</row>
    <row r="184" spans="2:12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</row>
    <row r="185" spans="2:12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</row>
    <row r="186" spans="2:12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</row>
    <row r="187" spans="2:12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</row>
    <row r="188" spans="2:12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</row>
    <row r="189" spans="2:12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</row>
    <row r="190" spans="2:12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</row>
    <row r="191" spans="2:12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2:12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</row>
    <row r="193" spans="2:12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</row>
    <row r="194" spans="2:12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</row>
    <row r="195" spans="2:12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</row>
    <row r="196" spans="2:12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</row>
    <row r="197" spans="2:12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</row>
    <row r="198" spans="2:12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</row>
    <row r="199" spans="2:12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</row>
    <row r="200" spans="2:12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</row>
    <row r="201" spans="2:12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</row>
    <row r="202" spans="2:12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</row>
    <row r="203" spans="2:12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</row>
    <row r="204" spans="2:12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</row>
    <row r="205" spans="2:12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</row>
    <row r="206" spans="2:12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</row>
    <row r="207" spans="2:12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</row>
    <row r="208" spans="2:12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</row>
    <row r="209" spans="2:12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</row>
    <row r="210" spans="2:12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</row>
    <row r="211" spans="2:12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</row>
    <row r="212" spans="2:12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</row>
    <row r="213" spans="2:12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</row>
    <row r="214" spans="2:12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</row>
    <row r="215" spans="2:12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</row>
    <row r="216" spans="2:12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</row>
    <row r="217" spans="2:12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</row>
    <row r="218" spans="2:12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</row>
    <row r="219" spans="2:12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</row>
    <row r="220" spans="2:12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</row>
    <row r="221" spans="2:12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</row>
    <row r="222" spans="2:12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</row>
    <row r="223" spans="2:12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</row>
    <row r="224" spans="2:12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</row>
    <row r="225" spans="2:12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</row>
    <row r="226" spans="2:12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</row>
    <row r="227" spans="2:12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</row>
    <row r="228" spans="2:12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</row>
    <row r="229" spans="2:12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</row>
    <row r="230" spans="2:12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</row>
    <row r="231" spans="2:12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</row>
    <row r="232" spans="2:12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</row>
    <row r="233" spans="2:12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</row>
    <row r="234" spans="2:12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</row>
    <row r="235" spans="2:12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</row>
    <row r="236" spans="2:12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</row>
    <row r="237" spans="2:12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</row>
    <row r="238" spans="2:12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</row>
    <row r="239" spans="2:12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</row>
    <row r="240" spans="2:12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</row>
    <row r="241" spans="2:12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</row>
    <row r="242" spans="2:12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</row>
    <row r="243" spans="2:12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</row>
    <row r="244" spans="2:12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</row>
    <row r="245" spans="2:12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</row>
    <row r="246" spans="2:12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</row>
    <row r="247" spans="2:12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</row>
    <row r="248" spans="2:12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</row>
    <row r="249" spans="2:12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</row>
    <row r="250" spans="2:12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</row>
    <row r="251" spans="2:12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</row>
    <row r="252" spans="2:12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</row>
    <row r="253" spans="2:12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</row>
    <row r="254" spans="2:12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</row>
    <row r="255" spans="2:12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</row>
    <row r="256" spans="2:12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</row>
    <row r="257" spans="2:12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</row>
    <row r="258" spans="2:12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</row>
    <row r="259" spans="2:12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</row>
    <row r="260" spans="2:12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</row>
    <row r="261" spans="2:12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</row>
    <row r="262" spans="2:12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</row>
    <row r="263" spans="2:12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</row>
    <row r="264" spans="2:12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</row>
    <row r="265" spans="2:12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</row>
    <row r="266" spans="2:12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</row>
    <row r="267" spans="2:12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</row>
    <row r="268" spans="2:12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</row>
    <row r="269" spans="2:12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</row>
    <row r="270" spans="2:12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</row>
    <row r="271" spans="2:12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</row>
    <row r="272" spans="2:12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</row>
    <row r="273" spans="2:12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</row>
    <row r="274" spans="2:12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</row>
    <row r="275" spans="2:12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</row>
    <row r="276" spans="2:12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</row>
    <row r="277" spans="2:12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</row>
    <row r="278" spans="2:12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</row>
    <row r="279" spans="2:12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</row>
    <row r="280" spans="2:12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</row>
    <row r="281" spans="2:12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</row>
    <row r="282" spans="2:12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</row>
    <row r="283" spans="2:12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</row>
    <row r="284" spans="2:12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</row>
    <row r="285" spans="2:12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</row>
    <row r="286" spans="2:12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</row>
    <row r="287" spans="2:12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</row>
    <row r="288" spans="2:12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</row>
    <row r="289" spans="2:12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</row>
    <row r="290" spans="2:12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</row>
    <row r="291" spans="2:12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</row>
    <row r="292" spans="2:12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</row>
    <row r="293" spans="2:12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</row>
    <row r="294" spans="2:12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</row>
    <row r="295" spans="2:12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</row>
    <row r="296" spans="2:12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</row>
    <row r="297" spans="2:12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</row>
    <row r="298" spans="2:12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</row>
    <row r="299" spans="2:12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</row>
    <row r="300" spans="2:12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</row>
    <row r="301" spans="2:12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</row>
    <row r="302" spans="2:12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</row>
    <row r="303" spans="2:12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</row>
    <row r="304" spans="2:12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</row>
    <row r="305" spans="2:12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</row>
    <row r="306" spans="2:12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</row>
    <row r="307" spans="2:12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</row>
    <row r="308" spans="2:12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</row>
    <row r="309" spans="2:12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</row>
    <row r="310" spans="2:12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</row>
    <row r="311" spans="2:12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</row>
    <row r="312" spans="2:12">
      <c r="B312" s="122"/>
      <c r="C312" s="122"/>
      <c r="D312" s="121"/>
      <c r="E312" s="121"/>
      <c r="F312" s="121"/>
      <c r="G312" s="121"/>
      <c r="H312" s="121"/>
      <c r="I312" s="121"/>
      <c r="J312" s="121"/>
      <c r="K312" s="121"/>
      <c r="L312" s="121"/>
    </row>
    <row r="313" spans="2:12">
      <c r="B313" s="122"/>
      <c r="C313" s="122"/>
      <c r="D313" s="121"/>
      <c r="E313" s="121"/>
      <c r="F313" s="121"/>
      <c r="G313" s="121"/>
      <c r="H313" s="121"/>
      <c r="I313" s="121"/>
      <c r="J313" s="121"/>
      <c r="K313" s="121"/>
      <c r="L313" s="121"/>
    </row>
    <row r="314" spans="2:12">
      <c r="B314" s="122"/>
      <c r="C314" s="122"/>
      <c r="D314" s="121"/>
      <c r="E314" s="121"/>
      <c r="F314" s="121"/>
      <c r="G314" s="121"/>
      <c r="H314" s="121"/>
      <c r="I314" s="121"/>
      <c r="J314" s="121"/>
      <c r="K314" s="121"/>
      <c r="L314" s="121"/>
    </row>
    <row r="315" spans="2:12">
      <c r="B315" s="122"/>
      <c r="C315" s="122"/>
      <c r="D315" s="121"/>
      <c r="E315" s="121"/>
      <c r="F315" s="121"/>
      <c r="G315" s="121"/>
      <c r="H315" s="121"/>
      <c r="I315" s="121"/>
      <c r="J315" s="121"/>
      <c r="K315" s="121"/>
      <c r="L315" s="121"/>
    </row>
    <row r="316" spans="2:12"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/>
    </row>
    <row r="317" spans="2:12">
      <c r="B317" s="122"/>
      <c r="C317" s="122"/>
      <c r="D317" s="121"/>
      <c r="E317" s="121"/>
      <c r="F317" s="121"/>
      <c r="G317" s="121"/>
      <c r="H317" s="121"/>
      <c r="I317" s="121"/>
      <c r="J317" s="121"/>
      <c r="K317" s="121"/>
      <c r="L317" s="121"/>
    </row>
    <row r="318" spans="2:12"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</row>
    <row r="319" spans="2:12">
      <c r="B319" s="122"/>
      <c r="C319" s="122"/>
      <c r="D319" s="121"/>
      <c r="E319" s="121"/>
      <c r="F319" s="121"/>
      <c r="G319" s="121"/>
      <c r="H319" s="121"/>
      <c r="I319" s="121"/>
      <c r="J319" s="121"/>
      <c r="K319" s="121"/>
      <c r="L319" s="121"/>
    </row>
    <row r="320" spans="2:12">
      <c r="B320" s="122"/>
      <c r="C320" s="122"/>
      <c r="D320" s="121"/>
      <c r="E320" s="121"/>
      <c r="F320" s="121"/>
      <c r="G320" s="121"/>
      <c r="H320" s="121"/>
      <c r="I320" s="121"/>
      <c r="J320" s="121"/>
      <c r="K320" s="121"/>
      <c r="L320" s="121"/>
    </row>
    <row r="321" spans="2:12">
      <c r="B321" s="122"/>
      <c r="C321" s="122"/>
      <c r="D321" s="121"/>
      <c r="E321" s="121"/>
      <c r="F321" s="121"/>
      <c r="G321" s="121"/>
      <c r="H321" s="121"/>
      <c r="I321" s="121"/>
      <c r="J321" s="121"/>
      <c r="K321" s="121"/>
      <c r="L321" s="121"/>
    </row>
    <row r="322" spans="2:12"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</row>
    <row r="323" spans="2:12">
      <c r="B323" s="122"/>
      <c r="C323" s="122"/>
      <c r="D323" s="121"/>
      <c r="E323" s="121"/>
      <c r="F323" s="121"/>
      <c r="G323" s="121"/>
      <c r="H323" s="121"/>
      <c r="I323" s="121"/>
      <c r="J323" s="121"/>
      <c r="K323" s="121"/>
      <c r="L323" s="121"/>
    </row>
    <row r="324" spans="2:12">
      <c r="B324" s="122"/>
      <c r="C324" s="122"/>
      <c r="D324" s="121"/>
      <c r="E324" s="121"/>
      <c r="F324" s="121"/>
      <c r="G324" s="121"/>
      <c r="H324" s="121"/>
      <c r="I324" s="121"/>
      <c r="J324" s="121"/>
      <c r="K324" s="121"/>
      <c r="L324" s="121"/>
    </row>
    <row r="325" spans="2:12">
      <c r="B325" s="122"/>
      <c r="C325" s="122"/>
      <c r="D325" s="121"/>
      <c r="E325" s="121"/>
      <c r="F325" s="121"/>
      <c r="G325" s="121"/>
      <c r="H325" s="121"/>
      <c r="I325" s="121"/>
      <c r="J325" s="121"/>
      <c r="K325" s="121"/>
      <c r="L325" s="121"/>
    </row>
    <row r="326" spans="2:12">
      <c r="B326" s="122"/>
      <c r="C326" s="122"/>
      <c r="D326" s="121"/>
      <c r="E326" s="121"/>
      <c r="F326" s="121"/>
      <c r="G326" s="121"/>
      <c r="H326" s="121"/>
      <c r="I326" s="121"/>
      <c r="J326" s="121"/>
      <c r="K326" s="121"/>
      <c r="L326" s="121"/>
    </row>
    <row r="327" spans="2:12">
      <c r="B327" s="122"/>
      <c r="C327" s="122"/>
      <c r="D327" s="121"/>
      <c r="E327" s="121"/>
      <c r="F327" s="121"/>
      <c r="G327" s="121"/>
      <c r="H327" s="121"/>
      <c r="I327" s="121"/>
      <c r="J327" s="121"/>
      <c r="K327" s="121"/>
      <c r="L327" s="121"/>
    </row>
    <row r="328" spans="2:12"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</row>
    <row r="329" spans="2:12">
      <c r="B329" s="122"/>
      <c r="C329" s="122"/>
      <c r="D329" s="121"/>
      <c r="E329" s="121"/>
      <c r="F329" s="121"/>
      <c r="G329" s="121"/>
      <c r="H329" s="121"/>
      <c r="I329" s="121"/>
      <c r="J329" s="121"/>
      <c r="K329" s="121"/>
      <c r="L329" s="121"/>
    </row>
    <row r="330" spans="2:12">
      <c r="B330" s="122"/>
      <c r="C330" s="122"/>
      <c r="D330" s="121"/>
      <c r="E330" s="121"/>
      <c r="F330" s="121"/>
      <c r="G330" s="121"/>
      <c r="H330" s="121"/>
      <c r="I330" s="121"/>
      <c r="J330" s="121"/>
      <c r="K330" s="121"/>
      <c r="L330" s="121"/>
    </row>
    <row r="331" spans="2:12">
      <c r="B331" s="122"/>
      <c r="C331" s="122"/>
      <c r="D331" s="121"/>
      <c r="E331" s="121"/>
      <c r="F331" s="121"/>
      <c r="G331" s="121"/>
      <c r="H331" s="121"/>
      <c r="I331" s="121"/>
      <c r="J331" s="121"/>
      <c r="K331" s="121"/>
      <c r="L331" s="121"/>
    </row>
    <row r="332" spans="2:12">
      <c r="B332" s="122"/>
      <c r="C332" s="122"/>
      <c r="D332" s="121"/>
      <c r="E332" s="121"/>
      <c r="F332" s="121"/>
      <c r="G332" s="121"/>
      <c r="H332" s="121"/>
      <c r="I332" s="121"/>
      <c r="J332" s="121"/>
      <c r="K332" s="121"/>
      <c r="L332" s="121"/>
    </row>
    <row r="333" spans="2:12">
      <c r="B333" s="122"/>
      <c r="C333" s="122"/>
      <c r="D333" s="121"/>
      <c r="E333" s="121"/>
      <c r="F333" s="121"/>
      <c r="G333" s="121"/>
      <c r="H333" s="121"/>
      <c r="I333" s="121"/>
      <c r="J333" s="121"/>
      <c r="K333" s="121"/>
      <c r="L333" s="121"/>
    </row>
    <row r="334" spans="2:12">
      <c r="B334" s="122"/>
      <c r="C334" s="122"/>
      <c r="D334" s="121"/>
      <c r="E334" s="121"/>
      <c r="F334" s="121"/>
      <c r="G334" s="121"/>
      <c r="H334" s="121"/>
      <c r="I334" s="121"/>
      <c r="J334" s="121"/>
      <c r="K334" s="121"/>
      <c r="L334" s="121"/>
    </row>
    <row r="335" spans="2:12">
      <c r="B335" s="122"/>
      <c r="C335" s="122"/>
      <c r="D335" s="121"/>
      <c r="E335" s="121"/>
      <c r="F335" s="121"/>
      <c r="G335" s="121"/>
      <c r="H335" s="121"/>
      <c r="I335" s="121"/>
      <c r="J335" s="121"/>
      <c r="K335" s="121"/>
      <c r="L335" s="121"/>
    </row>
    <row r="336" spans="2:12">
      <c r="B336" s="122"/>
      <c r="C336" s="122"/>
      <c r="D336" s="121"/>
      <c r="E336" s="121"/>
      <c r="F336" s="121"/>
      <c r="G336" s="121"/>
      <c r="H336" s="121"/>
      <c r="I336" s="121"/>
      <c r="J336" s="121"/>
      <c r="K336" s="121"/>
      <c r="L336" s="121"/>
    </row>
    <row r="337" spans="2:12">
      <c r="B337" s="122"/>
      <c r="C337" s="122"/>
      <c r="D337" s="121"/>
      <c r="E337" s="121"/>
      <c r="F337" s="121"/>
      <c r="G337" s="121"/>
      <c r="H337" s="121"/>
      <c r="I337" s="121"/>
      <c r="J337" s="121"/>
      <c r="K337" s="121"/>
      <c r="L337" s="121"/>
    </row>
    <row r="338" spans="2:12"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</row>
    <row r="339" spans="2:12">
      <c r="B339" s="122"/>
      <c r="C339" s="122"/>
      <c r="D339" s="121"/>
      <c r="E339" s="121"/>
      <c r="F339" s="121"/>
      <c r="G339" s="121"/>
      <c r="H339" s="121"/>
      <c r="I339" s="121"/>
      <c r="J339" s="121"/>
      <c r="K339" s="121"/>
      <c r="L339" s="121"/>
    </row>
    <row r="340" spans="2:12">
      <c r="B340" s="122"/>
      <c r="C340" s="122"/>
      <c r="D340" s="121"/>
      <c r="E340" s="121"/>
      <c r="F340" s="121"/>
      <c r="G340" s="121"/>
      <c r="H340" s="121"/>
      <c r="I340" s="121"/>
      <c r="J340" s="121"/>
      <c r="K340" s="121"/>
      <c r="L340" s="121"/>
    </row>
    <row r="341" spans="2:12">
      <c r="B341" s="122"/>
      <c r="C341" s="122"/>
      <c r="D341" s="121"/>
      <c r="E341" s="121"/>
      <c r="F341" s="121"/>
      <c r="G341" s="121"/>
      <c r="H341" s="121"/>
      <c r="I341" s="121"/>
      <c r="J341" s="121"/>
      <c r="K341" s="121"/>
      <c r="L341" s="121"/>
    </row>
    <row r="342" spans="2:12">
      <c r="B342" s="122"/>
      <c r="C342" s="122"/>
      <c r="D342" s="121"/>
      <c r="E342" s="121"/>
      <c r="F342" s="121"/>
      <c r="G342" s="121"/>
      <c r="H342" s="121"/>
      <c r="I342" s="121"/>
      <c r="J342" s="121"/>
      <c r="K342" s="121"/>
      <c r="L342" s="121"/>
    </row>
    <row r="343" spans="2:12">
      <c r="B343" s="122"/>
      <c r="C343" s="122"/>
      <c r="D343" s="121"/>
      <c r="E343" s="121"/>
      <c r="F343" s="121"/>
      <c r="G343" s="121"/>
      <c r="H343" s="121"/>
      <c r="I343" s="121"/>
      <c r="J343" s="121"/>
      <c r="K343" s="121"/>
      <c r="L343" s="121"/>
    </row>
    <row r="344" spans="2:12">
      <c r="B344" s="122"/>
      <c r="C344" s="122"/>
      <c r="D344" s="121"/>
      <c r="E344" s="121"/>
      <c r="F344" s="121"/>
      <c r="G344" s="121"/>
      <c r="H344" s="121"/>
      <c r="I344" s="121"/>
      <c r="J344" s="121"/>
      <c r="K344" s="121"/>
      <c r="L344" s="121"/>
    </row>
    <row r="345" spans="2:12">
      <c r="B345" s="122"/>
      <c r="C345" s="122"/>
      <c r="D345" s="121"/>
      <c r="E345" s="121"/>
      <c r="F345" s="121"/>
      <c r="G345" s="121"/>
      <c r="H345" s="121"/>
      <c r="I345" s="121"/>
      <c r="J345" s="121"/>
      <c r="K345" s="121"/>
      <c r="L345" s="121"/>
    </row>
    <row r="346" spans="2:12">
      <c r="B346" s="122"/>
      <c r="C346" s="122"/>
      <c r="D346" s="121"/>
      <c r="E346" s="121"/>
      <c r="F346" s="121"/>
      <c r="G346" s="121"/>
      <c r="H346" s="121"/>
      <c r="I346" s="121"/>
      <c r="J346" s="121"/>
      <c r="K346" s="121"/>
      <c r="L346" s="121"/>
    </row>
    <row r="347" spans="2:12">
      <c r="B347" s="122"/>
      <c r="C347" s="122"/>
      <c r="D347" s="121"/>
      <c r="E347" s="121"/>
      <c r="F347" s="121"/>
      <c r="G347" s="121"/>
      <c r="H347" s="121"/>
      <c r="I347" s="121"/>
      <c r="J347" s="121"/>
      <c r="K347" s="121"/>
      <c r="L347" s="121"/>
    </row>
    <row r="348" spans="2:12"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</row>
    <row r="349" spans="2:12">
      <c r="B349" s="122"/>
      <c r="C349" s="122"/>
      <c r="D349" s="121"/>
      <c r="E349" s="121"/>
      <c r="F349" s="121"/>
      <c r="G349" s="121"/>
      <c r="H349" s="121"/>
      <c r="I349" s="121"/>
      <c r="J349" s="121"/>
      <c r="K349" s="121"/>
      <c r="L349" s="121"/>
    </row>
    <row r="350" spans="2:12">
      <c r="B350" s="122"/>
      <c r="C350" s="122"/>
      <c r="D350" s="121"/>
      <c r="E350" s="121"/>
      <c r="F350" s="121"/>
      <c r="G350" s="121"/>
      <c r="H350" s="121"/>
      <c r="I350" s="121"/>
      <c r="J350" s="121"/>
      <c r="K350" s="121"/>
      <c r="L350" s="121"/>
    </row>
    <row r="351" spans="2:12">
      <c r="B351" s="122"/>
      <c r="C351" s="122"/>
      <c r="D351" s="121"/>
      <c r="E351" s="121"/>
      <c r="F351" s="121"/>
      <c r="G351" s="121"/>
      <c r="H351" s="121"/>
      <c r="I351" s="121"/>
      <c r="J351" s="121"/>
      <c r="K351" s="121"/>
      <c r="L351" s="121"/>
    </row>
    <row r="352" spans="2:12">
      <c r="B352" s="122"/>
      <c r="C352" s="122"/>
      <c r="D352" s="121"/>
      <c r="E352" s="121"/>
      <c r="F352" s="121"/>
      <c r="G352" s="121"/>
      <c r="H352" s="121"/>
      <c r="I352" s="121"/>
      <c r="J352" s="121"/>
      <c r="K352" s="121"/>
      <c r="L352" s="121"/>
    </row>
    <row r="353" spans="2:12">
      <c r="B353" s="122"/>
      <c r="C353" s="122"/>
      <c r="D353" s="121"/>
      <c r="E353" s="121"/>
      <c r="F353" s="121"/>
      <c r="G353" s="121"/>
      <c r="H353" s="121"/>
      <c r="I353" s="121"/>
      <c r="J353" s="121"/>
      <c r="K353" s="121"/>
      <c r="L353" s="121"/>
    </row>
    <row r="354" spans="2:12">
      <c r="B354" s="122"/>
      <c r="C354" s="122"/>
      <c r="D354" s="121"/>
      <c r="E354" s="121"/>
      <c r="F354" s="121"/>
      <c r="G354" s="121"/>
      <c r="H354" s="121"/>
      <c r="I354" s="121"/>
      <c r="J354" s="121"/>
      <c r="K354" s="121"/>
      <c r="L354" s="121"/>
    </row>
    <row r="355" spans="2:12">
      <c r="B355" s="122"/>
      <c r="C355" s="122"/>
      <c r="D355" s="121"/>
      <c r="E355" s="121"/>
      <c r="F355" s="121"/>
      <c r="G355" s="121"/>
      <c r="H355" s="121"/>
      <c r="I355" s="121"/>
      <c r="J355" s="121"/>
      <c r="K355" s="121"/>
      <c r="L355" s="121"/>
    </row>
    <row r="356" spans="2:12"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</row>
    <row r="357" spans="2:12">
      <c r="B357" s="122"/>
      <c r="C357" s="122"/>
      <c r="D357" s="121"/>
      <c r="E357" s="121"/>
      <c r="F357" s="121"/>
      <c r="G357" s="121"/>
      <c r="H357" s="121"/>
      <c r="I357" s="121"/>
      <c r="J357" s="121"/>
      <c r="K357" s="121"/>
      <c r="L357" s="121"/>
    </row>
    <row r="358" spans="2:12"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</row>
    <row r="359" spans="2:12">
      <c r="B359" s="122"/>
      <c r="C359" s="122"/>
      <c r="D359" s="121"/>
      <c r="E359" s="121"/>
      <c r="F359" s="121"/>
      <c r="G359" s="121"/>
      <c r="H359" s="121"/>
      <c r="I359" s="121"/>
      <c r="J359" s="121"/>
      <c r="K359" s="121"/>
      <c r="L359" s="121"/>
    </row>
    <row r="360" spans="2:12"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</row>
    <row r="361" spans="2:12">
      <c r="B361" s="122"/>
      <c r="C361" s="122"/>
      <c r="D361" s="121"/>
      <c r="E361" s="121"/>
      <c r="F361" s="121"/>
      <c r="G361" s="121"/>
      <c r="H361" s="121"/>
      <c r="I361" s="121"/>
      <c r="J361" s="121"/>
      <c r="K361" s="121"/>
      <c r="L361" s="121"/>
    </row>
    <row r="362" spans="2:12">
      <c r="B362" s="122"/>
      <c r="C362" s="122"/>
      <c r="D362" s="121"/>
      <c r="E362" s="121"/>
      <c r="F362" s="121"/>
      <c r="G362" s="121"/>
      <c r="H362" s="121"/>
      <c r="I362" s="121"/>
      <c r="J362" s="121"/>
      <c r="K362" s="121"/>
      <c r="L362" s="121"/>
    </row>
    <row r="363" spans="2:12">
      <c r="B363" s="122"/>
      <c r="C363" s="122"/>
      <c r="D363" s="121"/>
      <c r="E363" s="121"/>
      <c r="F363" s="121"/>
      <c r="G363" s="121"/>
      <c r="H363" s="121"/>
      <c r="I363" s="121"/>
      <c r="J363" s="121"/>
      <c r="K363" s="121"/>
      <c r="L363" s="121"/>
    </row>
    <row r="364" spans="2:12">
      <c r="B364" s="122"/>
      <c r="C364" s="122"/>
      <c r="D364" s="121"/>
      <c r="E364" s="121"/>
      <c r="F364" s="121"/>
      <c r="G364" s="121"/>
      <c r="H364" s="121"/>
      <c r="I364" s="121"/>
      <c r="J364" s="121"/>
      <c r="K364" s="121"/>
      <c r="L364" s="121"/>
    </row>
    <row r="365" spans="2:12">
      <c r="B365" s="122"/>
      <c r="C365" s="122"/>
      <c r="D365" s="121"/>
      <c r="E365" s="121"/>
      <c r="F365" s="121"/>
      <c r="G365" s="121"/>
      <c r="H365" s="121"/>
      <c r="I365" s="121"/>
      <c r="J365" s="121"/>
      <c r="K365" s="121"/>
      <c r="L365" s="121"/>
    </row>
    <row r="366" spans="2:12"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</row>
    <row r="367" spans="2:12">
      <c r="B367" s="122"/>
      <c r="C367" s="122"/>
      <c r="D367" s="121"/>
      <c r="E367" s="121"/>
      <c r="F367" s="121"/>
      <c r="G367" s="121"/>
      <c r="H367" s="121"/>
      <c r="I367" s="121"/>
      <c r="J367" s="121"/>
      <c r="K367" s="121"/>
      <c r="L367" s="121"/>
    </row>
    <row r="368" spans="2:12"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</row>
    <row r="369" spans="2:12">
      <c r="B369" s="122"/>
      <c r="C369" s="122"/>
      <c r="D369" s="121"/>
      <c r="E369" s="121"/>
      <c r="F369" s="121"/>
      <c r="G369" s="121"/>
      <c r="H369" s="121"/>
      <c r="I369" s="121"/>
      <c r="J369" s="121"/>
      <c r="K369" s="121"/>
      <c r="L369" s="121"/>
    </row>
    <row r="370" spans="2:12">
      <c r="B370" s="122"/>
      <c r="C370" s="122"/>
      <c r="D370" s="121"/>
      <c r="E370" s="121"/>
      <c r="F370" s="121"/>
      <c r="G370" s="121"/>
      <c r="H370" s="121"/>
      <c r="I370" s="121"/>
      <c r="J370" s="121"/>
      <c r="K370" s="121"/>
      <c r="L370" s="121"/>
    </row>
    <row r="371" spans="2:12">
      <c r="B371" s="122"/>
      <c r="C371" s="122"/>
      <c r="D371" s="121"/>
      <c r="E371" s="121"/>
      <c r="F371" s="121"/>
      <c r="G371" s="121"/>
      <c r="H371" s="121"/>
      <c r="I371" s="121"/>
      <c r="J371" s="121"/>
      <c r="K371" s="121"/>
      <c r="L371" s="121"/>
    </row>
    <row r="372" spans="2:12">
      <c r="B372" s="122"/>
      <c r="C372" s="122"/>
      <c r="D372" s="121"/>
      <c r="E372" s="121"/>
      <c r="F372" s="121"/>
      <c r="G372" s="121"/>
      <c r="H372" s="121"/>
      <c r="I372" s="121"/>
      <c r="J372" s="121"/>
      <c r="K372" s="121"/>
      <c r="L372" s="121"/>
    </row>
    <row r="373" spans="2:12">
      <c r="B373" s="122"/>
      <c r="C373" s="122"/>
      <c r="D373" s="121"/>
      <c r="E373" s="121"/>
      <c r="F373" s="121"/>
      <c r="G373" s="121"/>
      <c r="H373" s="121"/>
      <c r="I373" s="121"/>
      <c r="J373" s="121"/>
      <c r="K373" s="121"/>
      <c r="L373" s="121"/>
    </row>
    <row r="374" spans="2:12">
      <c r="B374" s="122"/>
      <c r="C374" s="122"/>
      <c r="D374" s="121"/>
      <c r="E374" s="121"/>
      <c r="F374" s="121"/>
      <c r="G374" s="121"/>
      <c r="H374" s="121"/>
      <c r="I374" s="121"/>
      <c r="J374" s="121"/>
      <c r="K374" s="121"/>
      <c r="L374" s="121"/>
    </row>
    <row r="375" spans="2:12">
      <c r="B375" s="122"/>
      <c r="C375" s="122"/>
      <c r="D375" s="121"/>
      <c r="E375" s="121"/>
      <c r="F375" s="121"/>
      <c r="G375" s="121"/>
      <c r="H375" s="121"/>
      <c r="I375" s="121"/>
      <c r="J375" s="121"/>
      <c r="K375" s="121"/>
      <c r="L375" s="121"/>
    </row>
    <row r="376" spans="2:12">
      <c r="B376" s="122"/>
      <c r="C376" s="122"/>
      <c r="D376" s="121"/>
      <c r="E376" s="121"/>
      <c r="F376" s="121"/>
      <c r="G376" s="121"/>
      <c r="H376" s="121"/>
      <c r="I376" s="121"/>
      <c r="J376" s="121"/>
      <c r="K376" s="121"/>
      <c r="L376" s="121"/>
    </row>
    <row r="377" spans="2:12">
      <c r="B377" s="122"/>
      <c r="C377" s="122"/>
      <c r="D377" s="121"/>
      <c r="E377" s="121"/>
      <c r="F377" s="121"/>
      <c r="G377" s="121"/>
      <c r="H377" s="121"/>
      <c r="I377" s="121"/>
      <c r="J377" s="121"/>
      <c r="K377" s="121"/>
      <c r="L377" s="121"/>
    </row>
    <row r="378" spans="2:12">
      <c r="B378" s="122"/>
      <c r="C378" s="122"/>
      <c r="D378" s="121"/>
      <c r="E378" s="121"/>
      <c r="F378" s="121"/>
      <c r="G378" s="121"/>
      <c r="H378" s="121"/>
      <c r="I378" s="121"/>
      <c r="J378" s="121"/>
      <c r="K378" s="121"/>
      <c r="L378" s="121"/>
    </row>
    <row r="379" spans="2:12">
      <c r="B379" s="122"/>
      <c r="C379" s="122"/>
      <c r="D379" s="121"/>
      <c r="E379" s="121"/>
      <c r="F379" s="121"/>
      <c r="G379" s="121"/>
      <c r="H379" s="121"/>
      <c r="I379" s="121"/>
      <c r="J379" s="121"/>
      <c r="K379" s="121"/>
      <c r="L379" s="121"/>
    </row>
    <row r="380" spans="2:12"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</row>
    <row r="381" spans="2:12">
      <c r="B381" s="122"/>
      <c r="C381" s="122"/>
      <c r="D381" s="121"/>
      <c r="E381" s="121"/>
      <c r="F381" s="121"/>
      <c r="G381" s="121"/>
      <c r="H381" s="121"/>
      <c r="I381" s="121"/>
      <c r="J381" s="121"/>
      <c r="K381" s="121"/>
      <c r="L381" s="121"/>
    </row>
    <row r="382" spans="2:12"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</row>
    <row r="383" spans="2:12">
      <c r="B383" s="122"/>
      <c r="C383" s="122"/>
      <c r="D383" s="121"/>
      <c r="E383" s="121"/>
      <c r="F383" s="121"/>
      <c r="G383" s="121"/>
      <c r="H383" s="121"/>
      <c r="I383" s="121"/>
      <c r="J383" s="121"/>
      <c r="K383" s="121"/>
      <c r="L383" s="121"/>
    </row>
    <row r="384" spans="2:12">
      <c r="B384" s="122"/>
      <c r="C384" s="122"/>
      <c r="D384" s="121"/>
      <c r="E384" s="121"/>
      <c r="F384" s="121"/>
      <c r="G384" s="121"/>
      <c r="H384" s="121"/>
      <c r="I384" s="121"/>
      <c r="J384" s="121"/>
      <c r="K384" s="121"/>
      <c r="L384" s="121"/>
    </row>
    <row r="385" spans="2:12">
      <c r="B385" s="122"/>
      <c r="C385" s="122"/>
      <c r="D385" s="121"/>
      <c r="E385" s="121"/>
      <c r="F385" s="121"/>
      <c r="G385" s="121"/>
      <c r="H385" s="121"/>
      <c r="I385" s="121"/>
      <c r="J385" s="121"/>
      <c r="K385" s="121"/>
      <c r="L385" s="121"/>
    </row>
    <row r="386" spans="2:12">
      <c r="B386" s="122"/>
      <c r="C386" s="122"/>
      <c r="D386" s="121"/>
      <c r="E386" s="121"/>
      <c r="F386" s="121"/>
      <c r="G386" s="121"/>
      <c r="H386" s="121"/>
      <c r="I386" s="121"/>
      <c r="J386" s="121"/>
      <c r="K386" s="121"/>
      <c r="L386" s="121"/>
    </row>
    <row r="387" spans="2:12">
      <c r="B387" s="122"/>
      <c r="C387" s="122"/>
      <c r="D387" s="121"/>
      <c r="E387" s="121"/>
      <c r="F387" s="121"/>
      <c r="G387" s="121"/>
      <c r="H387" s="121"/>
      <c r="I387" s="121"/>
      <c r="J387" s="121"/>
      <c r="K387" s="121"/>
      <c r="L387" s="121"/>
    </row>
    <row r="388" spans="2:12">
      <c r="B388" s="122"/>
      <c r="C388" s="122"/>
      <c r="D388" s="121"/>
      <c r="E388" s="121"/>
      <c r="F388" s="121"/>
      <c r="G388" s="121"/>
      <c r="H388" s="121"/>
      <c r="I388" s="121"/>
      <c r="J388" s="121"/>
      <c r="K388" s="121"/>
      <c r="L388" s="121"/>
    </row>
    <row r="389" spans="2:12">
      <c r="B389" s="122"/>
      <c r="C389" s="122"/>
      <c r="D389" s="121"/>
      <c r="E389" s="121"/>
      <c r="F389" s="121"/>
      <c r="G389" s="121"/>
      <c r="H389" s="121"/>
      <c r="I389" s="121"/>
      <c r="J389" s="121"/>
      <c r="K389" s="121"/>
      <c r="L389" s="121"/>
    </row>
    <row r="390" spans="2:12">
      <c r="B390" s="122"/>
      <c r="C390" s="122"/>
      <c r="D390" s="121"/>
      <c r="E390" s="121"/>
      <c r="F390" s="121"/>
      <c r="G390" s="121"/>
      <c r="H390" s="121"/>
      <c r="I390" s="121"/>
      <c r="J390" s="121"/>
      <c r="K390" s="121"/>
      <c r="L390" s="121"/>
    </row>
    <row r="391" spans="2:12">
      <c r="B391" s="122"/>
      <c r="C391" s="122"/>
      <c r="D391" s="121"/>
      <c r="E391" s="121"/>
      <c r="F391" s="121"/>
      <c r="G391" s="121"/>
      <c r="H391" s="121"/>
      <c r="I391" s="121"/>
      <c r="J391" s="121"/>
      <c r="K391" s="121"/>
      <c r="L391" s="121"/>
    </row>
    <row r="392" spans="2:12"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</row>
    <row r="393" spans="2:12">
      <c r="B393" s="122"/>
      <c r="C393" s="122"/>
      <c r="D393" s="121"/>
      <c r="E393" s="121"/>
      <c r="F393" s="121"/>
      <c r="G393" s="121"/>
      <c r="H393" s="121"/>
      <c r="I393" s="121"/>
      <c r="J393" s="121"/>
      <c r="K393" s="121"/>
      <c r="L393" s="121"/>
    </row>
    <row r="394" spans="2:12">
      <c r="B394" s="122"/>
      <c r="C394" s="122"/>
      <c r="D394" s="121"/>
      <c r="E394" s="121"/>
      <c r="F394" s="121"/>
      <c r="G394" s="121"/>
      <c r="H394" s="121"/>
      <c r="I394" s="121"/>
      <c r="J394" s="121"/>
      <c r="K394" s="121"/>
      <c r="L394" s="121"/>
    </row>
    <row r="395" spans="2:12">
      <c r="B395" s="122"/>
      <c r="C395" s="122"/>
      <c r="D395" s="121"/>
      <c r="E395" s="121"/>
      <c r="F395" s="121"/>
      <c r="G395" s="121"/>
      <c r="H395" s="121"/>
      <c r="I395" s="121"/>
      <c r="J395" s="121"/>
      <c r="K395" s="121"/>
      <c r="L395" s="121"/>
    </row>
    <row r="396" spans="2:12">
      <c r="B396" s="122"/>
      <c r="C396" s="122"/>
      <c r="D396" s="121"/>
      <c r="E396" s="121"/>
      <c r="F396" s="121"/>
      <c r="G396" s="121"/>
      <c r="H396" s="121"/>
      <c r="I396" s="121"/>
      <c r="J396" s="121"/>
      <c r="K396" s="121"/>
      <c r="L396" s="121"/>
    </row>
    <row r="397" spans="2:12">
      <c r="B397" s="122"/>
      <c r="C397" s="122"/>
      <c r="D397" s="121"/>
      <c r="E397" s="121"/>
      <c r="F397" s="121"/>
      <c r="G397" s="121"/>
      <c r="H397" s="121"/>
      <c r="I397" s="121"/>
      <c r="J397" s="121"/>
      <c r="K397" s="121"/>
      <c r="L397" s="121"/>
    </row>
    <row r="398" spans="2:12">
      <c r="B398" s="122"/>
      <c r="C398" s="122"/>
      <c r="D398" s="121"/>
      <c r="E398" s="121"/>
      <c r="F398" s="121"/>
      <c r="G398" s="121"/>
      <c r="H398" s="121"/>
      <c r="I398" s="121"/>
      <c r="J398" s="121"/>
      <c r="K398" s="121"/>
      <c r="L398" s="121"/>
    </row>
    <row r="399" spans="2:12">
      <c r="B399" s="122"/>
      <c r="C399" s="122"/>
      <c r="D399" s="121"/>
      <c r="E399" s="121"/>
      <c r="F399" s="121"/>
      <c r="G399" s="121"/>
      <c r="H399" s="121"/>
      <c r="I399" s="121"/>
      <c r="J399" s="121"/>
      <c r="K399" s="121"/>
      <c r="L399" s="121"/>
    </row>
    <row r="400" spans="2:12"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</row>
    <row r="401" spans="2:12">
      <c r="B401" s="122"/>
      <c r="C401" s="122"/>
      <c r="D401" s="121"/>
      <c r="E401" s="121"/>
      <c r="F401" s="121"/>
      <c r="G401" s="121"/>
      <c r="H401" s="121"/>
      <c r="I401" s="121"/>
      <c r="J401" s="121"/>
      <c r="K401" s="121"/>
      <c r="L401" s="121"/>
    </row>
    <row r="402" spans="2:12"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</row>
    <row r="403" spans="2:12">
      <c r="B403" s="122"/>
      <c r="C403" s="122"/>
      <c r="D403" s="121"/>
      <c r="E403" s="121"/>
      <c r="F403" s="121"/>
      <c r="G403" s="121"/>
      <c r="H403" s="121"/>
      <c r="I403" s="121"/>
      <c r="J403" s="121"/>
      <c r="K403" s="121"/>
      <c r="L403" s="121"/>
    </row>
    <row r="404" spans="2:12"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</row>
    <row r="405" spans="2:12">
      <c r="B405" s="122"/>
      <c r="C405" s="122"/>
      <c r="D405" s="121"/>
      <c r="E405" s="121"/>
      <c r="F405" s="121"/>
      <c r="G405" s="121"/>
      <c r="H405" s="121"/>
      <c r="I405" s="121"/>
      <c r="J405" s="121"/>
      <c r="K405" s="121"/>
      <c r="L405" s="121"/>
    </row>
    <row r="406" spans="2:12">
      <c r="B406" s="122"/>
      <c r="C406" s="122"/>
      <c r="D406" s="121"/>
      <c r="E406" s="121"/>
      <c r="F406" s="121"/>
      <c r="G406" s="121"/>
      <c r="H406" s="121"/>
      <c r="I406" s="121"/>
      <c r="J406" s="121"/>
      <c r="K406" s="121"/>
      <c r="L406" s="121"/>
    </row>
    <row r="407" spans="2:12">
      <c r="B407" s="122"/>
      <c r="C407" s="122"/>
      <c r="D407" s="121"/>
      <c r="E407" s="121"/>
      <c r="F407" s="121"/>
      <c r="G407" s="121"/>
      <c r="H407" s="121"/>
      <c r="I407" s="121"/>
      <c r="J407" s="121"/>
      <c r="K407" s="121"/>
      <c r="L407" s="121"/>
    </row>
    <row r="408" spans="2:12"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</row>
    <row r="409" spans="2:12">
      <c r="B409" s="122"/>
      <c r="C409" s="122"/>
      <c r="D409" s="121"/>
      <c r="E409" s="121"/>
      <c r="F409" s="121"/>
      <c r="G409" s="121"/>
      <c r="H409" s="121"/>
      <c r="I409" s="121"/>
      <c r="J409" s="121"/>
      <c r="K409" s="121"/>
      <c r="L409" s="121"/>
    </row>
    <row r="410" spans="2:12">
      <c r="B410" s="122"/>
      <c r="C410" s="122"/>
      <c r="D410" s="121"/>
      <c r="E410" s="121"/>
      <c r="F410" s="121"/>
      <c r="G410" s="121"/>
      <c r="H410" s="121"/>
      <c r="I410" s="121"/>
      <c r="J410" s="121"/>
      <c r="K410" s="121"/>
      <c r="L410" s="121"/>
    </row>
    <row r="411" spans="2:12">
      <c r="B411" s="122"/>
      <c r="C411" s="122"/>
      <c r="D411" s="121"/>
      <c r="E411" s="121"/>
      <c r="F411" s="121"/>
      <c r="G411" s="121"/>
      <c r="H411" s="121"/>
      <c r="I411" s="121"/>
      <c r="J411" s="121"/>
      <c r="K411" s="121"/>
      <c r="L411" s="121"/>
    </row>
    <row r="412" spans="2:12">
      <c r="B412" s="122"/>
      <c r="C412" s="122"/>
      <c r="D412" s="121"/>
      <c r="E412" s="121"/>
      <c r="F412" s="121"/>
      <c r="G412" s="121"/>
      <c r="H412" s="121"/>
      <c r="I412" s="121"/>
      <c r="J412" s="121"/>
      <c r="K412" s="121"/>
      <c r="L412" s="121"/>
    </row>
    <row r="413" spans="2:12">
      <c r="B413" s="122"/>
      <c r="C413" s="122"/>
      <c r="D413" s="121"/>
      <c r="E413" s="121"/>
      <c r="F413" s="121"/>
      <c r="G413" s="121"/>
      <c r="H413" s="121"/>
      <c r="I413" s="121"/>
      <c r="J413" s="121"/>
      <c r="K413" s="121"/>
      <c r="L413" s="121"/>
    </row>
    <row r="414" spans="2:12">
      <c r="B414" s="122"/>
      <c r="C414" s="122"/>
      <c r="D414" s="121"/>
      <c r="E414" s="121"/>
      <c r="F414" s="121"/>
      <c r="G414" s="121"/>
      <c r="H414" s="121"/>
      <c r="I414" s="121"/>
      <c r="J414" s="121"/>
      <c r="K414" s="121"/>
      <c r="L414" s="121"/>
    </row>
    <row r="415" spans="2:12">
      <c r="B415" s="122"/>
      <c r="C415" s="122"/>
      <c r="D415" s="121"/>
      <c r="E415" s="121"/>
      <c r="F415" s="121"/>
      <c r="G415" s="121"/>
      <c r="H415" s="121"/>
      <c r="I415" s="121"/>
      <c r="J415" s="121"/>
      <c r="K415" s="121"/>
      <c r="L415" s="121"/>
    </row>
    <row r="416" spans="2:12">
      <c r="B416" s="122"/>
      <c r="C416" s="122"/>
      <c r="D416" s="121"/>
      <c r="E416" s="121"/>
      <c r="F416" s="121"/>
      <c r="G416" s="121"/>
      <c r="H416" s="121"/>
      <c r="I416" s="121"/>
      <c r="J416" s="121"/>
      <c r="K416" s="121"/>
      <c r="L416" s="121"/>
    </row>
    <row r="417" spans="2:12">
      <c r="B417" s="122"/>
      <c r="C417" s="122"/>
      <c r="D417" s="121"/>
      <c r="E417" s="121"/>
      <c r="F417" s="121"/>
      <c r="G417" s="121"/>
      <c r="H417" s="121"/>
      <c r="I417" s="121"/>
      <c r="J417" s="121"/>
      <c r="K417" s="121"/>
      <c r="L417" s="121"/>
    </row>
    <row r="418" spans="2:12">
      <c r="B418" s="122"/>
      <c r="C418" s="122"/>
      <c r="D418" s="121"/>
      <c r="E418" s="121"/>
      <c r="F418" s="121"/>
      <c r="G418" s="121"/>
      <c r="H418" s="121"/>
      <c r="I418" s="121"/>
      <c r="J418" s="121"/>
      <c r="K418" s="121"/>
      <c r="L418" s="121"/>
    </row>
    <row r="419" spans="2:12">
      <c r="B419" s="122"/>
      <c r="C419" s="122"/>
      <c r="D419" s="121"/>
      <c r="E419" s="121"/>
      <c r="F419" s="121"/>
      <c r="G419" s="121"/>
      <c r="H419" s="121"/>
      <c r="I419" s="121"/>
      <c r="J419" s="121"/>
      <c r="K419" s="121"/>
      <c r="L419" s="121"/>
    </row>
    <row r="420" spans="2:12">
      <c r="B420" s="122"/>
      <c r="C420" s="122"/>
      <c r="D420" s="121"/>
      <c r="E420" s="121"/>
      <c r="F420" s="121"/>
      <c r="G420" s="121"/>
      <c r="H420" s="121"/>
      <c r="I420" s="121"/>
      <c r="J420" s="121"/>
      <c r="K420" s="121"/>
      <c r="L420" s="121"/>
    </row>
    <row r="421" spans="2:12">
      <c r="B421" s="122"/>
      <c r="C421" s="122"/>
      <c r="D421" s="121"/>
      <c r="E421" s="121"/>
      <c r="F421" s="121"/>
      <c r="G421" s="121"/>
      <c r="H421" s="121"/>
      <c r="I421" s="121"/>
      <c r="J421" s="121"/>
      <c r="K421" s="121"/>
      <c r="L421" s="121"/>
    </row>
    <row r="422" spans="2:12">
      <c r="B422" s="122"/>
      <c r="C422" s="122"/>
      <c r="D422" s="121"/>
      <c r="E422" s="121"/>
      <c r="F422" s="121"/>
      <c r="G422" s="121"/>
      <c r="H422" s="121"/>
      <c r="I422" s="121"/>
      <c r="J422" s="121"/>
      <c r="K422" s="121"/>
      <c r="L422" s="121"/>
    </row>
    <row r="423" spans="2:12">
      <c r="B423" s="122"/>
      <c r="C423" s="122"/>
      <c r="D423" s="121"/>
      <c r="E423" s="121"/>
      <c r="F423" s="121"/>
      <c r="G423" s="121"/>
      <c r="H423" s="121"/>
      <c r="I423" s="121"/>
      <c r="J423" s="121"/>
      <c r="K423" s="121"/>
      <c r="L423" s="121"/>
    </row>
    <row r="424" spans="2:12">
      <c r="B424" s="122"/>
      <c r="C424" s="122"/>
      <c r="D424" s="121"/>
      <c r="E424" s="121"/>
      <c r="F424" s="121"/>
      <c r="G424" s="121"/>
      <c r="H424" s="121"/>
      <c r="I424" s="121"/>
      <c r="J424" s="121"/>
      <c r="K424" s="121"/>
      <c r="L424" s="121"/>
    </row>
    <row r="425" spans="2:12">
      <c r="B425" s="122"/>
      <c r="C425" s="122"/>
      <c r="D425" s="121"/>
      <c r="E425" s="121"/>
      <c r="F425" s="121"/>
      <c r="G425" s="121"/>
      <c r="H425" s="121"/>
      <c r="I425" s="121"/>
      <c r="J425" s="121"/>
      <c r="K425" s="121"/>
      <c r="L425" s="121"/>
    </row>
    <row r="426" spans="2:12">
      <c r="B426" s="122"/>
      <c r="C426" s="122"/>
      <c r="D426" s="121"/>
      <c r="E426" s="121"/>
      <c r="F426" s="121"/>
      <c r="G426" s="121"/>
      <c r="H426" s="121"/>
      <c r="I426" s="121"/>
      <c r="J426" s="121"/>
      <c r="K426" s="121"/>
      <c r="L426" s="121"/>
    </row>
    <row r="427" spans="2:12">
      <c r="B427" s="122"/>
      <c r="C427" s="122"/>
      <c r="D427" s="121"/>
      <c r="E427" s="121"/>
      <c r="F427" s="121"/>
      <c r="G427" s="121"/>
      <c r="H427" s="121"/>
      <c r="I427" s="121"/>
      <c r="J427" s="121"/>
      <c r="K427" s="121"/>
      <c r="L427" s="121"/>
    </row>
    <row r="428" spans="2:12">
      <c r="B428" s="122"/>
      <c r="C428" s="122"/>
      <c r="D428" s="121"/>
      <c r="E428" s="121"/>
      <c r="F428" s="121"/>
      <c r="G428" s="121"/>
      <c r="H428" s="121"/>
      <c r="I428" s="121"/>
      <c r="J428" s="121"/>
      <c r="K428" s="121"/>
      <c r="L428" s="121"/>
    </row>
    <row r="429" spans="2:12">
      <c r="B429" s="122"/>
      <c r="C429" s="122"/>
      <c r="D429" s="121"/>
      <c r="E429" s="121"/>
      <c r="F429" s="121"/>
      <c r="G429" s="121"/>
      <c r="H429" s="121"/>
      <c r="I429" s="121"/>
      <c r="J429" s="121"/>
      <c r="K429" s="121"/>
      <c r="L429" s="121"/>
    </row>
    <row r="430" spans="2:12">
      <c r="B430" s="122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/>
    </row>
    <row r="431" spans="2:12">
      <c r="B431" s="122"/>
      <c r="C431" s="122"/>
      <c r="D431" s="121"/>
      <c r="E431" s="121"/>
      <c r="F431" s="121"/>
      <c r="G431" s="121"/>
      <c r="H431" s="121"/>
      <c r="I431" s="121"/>
      <c r="J431" s="121"/>
      <c r="K431" s="121"/>
      <c r="L431" s="121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A1:A1048576 B1:B18 C5:C1048576 B20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M59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9.42578125" style="2" bestFit="1" customWidth="1"/>
    <col min="3" max="3" width="41.7109375" style="2" bestFit="1" customWidth="1"/>
    <col min="4" max="4" width="6.5703125" style="2" bestFit="1" customWidth="1"/>
    <col min="5" max="5" width="5.28515625" style="2" bestFit="1" customWidth="1"/>
    <col min="6" max="6" width="12" style="1" bestFit="1" customWidth="1"/>
    <col min="7" max="7" width="9.7109375" style="1" bestFit="1" customWidth="1"/>
    <col min="8" max="8" width="10.7109375" style="1" bestFit="1" customWidth="1"/>
    <col min="9" max="9" width="10.140625" style="1" bestFit="1" customWidth="1"/>
    <col min="10" max="10" width="6.28515625" style="1" bestFit="1" customWidth="1"/>
    <col min="11" max="11" width="9.85546875" style="1" bestFit="1" customWidth="1"/>
    <col min="12" max="12" width="9" style="1" bestFit="1" customWidth="1"/>
    <col min="13" max="16384" width="9.140625" style="1"/>
  </cols>
  <sheetData>
    <row r="1" spans="2:13">
      <c r="B1" s="56" t="s">
        <v>154</v>
      </c>
      <c r="C1" s="77" t="s" vm="1">
        <v>240</v>
      </c>
    </row>
    <row r="2" spans="2:13">
      <c r="B2" s="56" t="s">
        <v>153</v>
      </c>
      <c r="C2" s="77" t="s">
        <v>241</v>
      </c>
    </row>
    <row r="3" spans="2:13">
      <c r="B3" s="56" t="s">
        <v>155</v>
      </c>
      <c r="C3" s="77" t="s">
        <v>242</v>
      </c>
    </row>
    <row r="4" spans="2:13">
      <c r="B4" s="56" t="s">
        <v>156</v>
      </c>
      <c r="C4" s="77" t="s">
        <v>243</v>
      </c>
    </row>
    <row r="6" spans="2:13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2:13" ht="26.25" customHeight="1">
      <c r="B7" s="178" t="s">
        <v>101</v>
      </c>
      <c r="C7" s="179"/>
      <c r="D7" s="179"/>
      <c r="E7" s="179"/>
      <c r="F7" s="179"/>
      <c r="G7" s="179"/>
      <c r="H7" s="179"/>
      <c r="I7" s="179"/>
      <c r="J7" s="179"/>
      <c r="K7" s="179"/>
      <c r="L7" s="180"/>
      <c r="M7" s="3"/>
    </row>
    <row r="8" spans="2:13" s="3" customFormat="1" ht="78.75">
      <c r="B8" s="22" t="s">
        <v>124</v>
      </c>
      <c r="C8" s="30" t="s">
        <v>49</v>
      </c>
      <c r="D8" s="30" t="s">
        <v>127</v>
      </c>
      <c r="E8" s="30" t="s">
        <v>70</v>
      </c>
      <c r="F8" s="30" t="s">
        <v>109</v>
      </c>
      <c r="G8" s="30" t="s">
        <v>216</v>
      </c>
      <c r="H8" s="30" t="s">
        <v>215</v>
      </c>
      <c r="I8" s="30" t="s">
        <v>67</v>
      </c>
      <c r="J8" s="30" t="s">
        <v>64</v>
      </c>
      <c r="K8" s="30" t="s">
        <v>157</v>
      </c>
      <c r="L8" s="31" t="s">
        <v>159</v>
      </c>
    </row>
    <row r="9" spans="2:13" s="3" customFormat="1">
      <c r="B9" s="15"/>
      <c r="C9" s="30"/>
      <c r="D9" s="30"/>
      <c r="E9" s="30"/>
      <c r="F9" s="30"/>
      <c r="G9" s="16" t="s">
        <v>223</v>
      </c>
      <c r="H9" s="16"/>
      <c r="I9" s="16" t="s">
        <v>219</v>
      </c>
      <c r="J9" s="16" t="s">
        <v>20</v>
      </c>
      <c r="K9" s="32" t="s">
        <v>20</v>
      </c>
      <c r="L9" s="17" t="s">
        <v>20</v>
      </c>
    </row>
    <row r="10" spans="2:13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20" t="s">
        <v>8</v>
      </c>
      <c r="L10" s="20" t="s">
        <v>9</v>
      </c>
    </row>
    <row r="11" spans="2:13" s="4" customFormat="1" ht="18" customHeight="1">
      <c r="B11" s="103" t="s">
        <v>54</v>
      </c>
      <c r="C11" s="81"/>
      <c r="D11" s="81"/>
      <c r="E11" s="81"/>
      <c r="F11" s="81"/>
      <c r="G11" s="90"/>
      <c r="H11" s="92"/>
      <c r="I11" s="90">
        <v>7722.3985060189989</v>
      </c>
      <c r="J11" s="81"/>
      <c r="K11" s="91">
        <v>1</v>
      </c>
      <c r="L11" s="91">
        <f>I11/'סכום נכסי הקרן'!$C$42</f>
        <v>1.0021683491812572E-4</v>
      </c>
    </row>
    <row r="12" spans="2:13">
      <c r="B12" s="119" t="s">
        <v>210</v>
      </c>
      <c r="C12" s="83"/>
      <c r="D12" s="83"/>
      <c r="E12" s="83"/>
      <c r="F12" s="83"/>
      <c r="G12" s="93"/>
      <c r="H12" s="95"/>
      <c r="I12" s="93">
        <v>6444.4242196999994</v>
      </c>
      <c r="J12" s="83"/>
      <c r="K12" s="94">
        <v>0.83451070476058442</v>
      </c>
      <c r="L12" s="94">
        <f>I12/'סכום נכסי הקרן'!$C$42</f>
        <v>8.3632021536400242E-5</v>
      </c>
    </row>
    <row r="13" spans="2:13">
      <c r="B13" s="99" t="s">
        <v>202</v>
      </c>
      <c r="C13" s="81"/>
      <c r="D13" s="81"/>
      <c r="E13" s="81"/>
      <c r="F13" s="81"/>
      <c r="G13" s="90"/>
      <c r="H13" s="92"/>
      <c r="I13" s="90">
        <v>6444.4242196999994</v>
      </c>
      <c r="J13" s="81"/>
      <c r="K13" s="91">
        <v>0.83451070476058442</v>
      </c>
      <c r="L13" s="91">
        <f>I13/'סכום נכסי הקרן'!$C$42</f>
        <v>8.3632021536400242E-5</v>
      </c>
    </row>
    <row r="14" spans="2:13">
      <c r="B14" s="86" t="s">
        <v>1856</v>
      </c>
      <c r="C14" s="83" t="s">
        <v>1857</v>
      </c>
      <c r="D14" s="96" t="s">
        <v>128</v>
      </c>
      <c r="E14" s="96" t="s">
        <v>1858</v>
      </c>
      <c r="F14" s="96" t="s">
        <v>141</v>
      </c>
      <c r="G14" s="93">
        <v>3560.4553699999997</v>
      </c>
      <c r="H14" s="95">
        <v>200000</v>
      </c>
      <c r="I14" s="93">
        <v>7120.9107399999984</v>
      </c>
      <c r="J14" s="83"/>
      <c r="K14" s="94">
        <v>0.92211127597854625</v>
      </c>
      <c r="L14" s="94">
        <f>I14/'סכום נכסי הקרן'!$C$42</f>
        <v>9.2411073520884225E-5</v>
      </c>
    </row>
    <row r="15" spans="2:13">
      <c r="B15" s="86" t="s">
        <v>1859</v>
      </c>
      <c r="C15" s="83" t="s">
        <v>1860</v>
      </c>
      <c r="D15" s="96" t="s">
        <v>128</v>
      </c>
      <c r="E15" s="96" t="s">
        <v>1858</v>
      </c>
      <c r="F15" s="96" t="s">
        <v>141</v>
      </c>
      <c r="G15" s="93">
        <v>-3560.4553699999997</v>
      </c>
      <c r="H15" s="95">
        <v>19000</v>
      </c>
      <c r="I15" s="93">
        <v>-676.48652029999994</v>
      </c>
      <c r="J15" s="83"/>
      <c r="K15" s="94">
        <v>-8.7600571217961901E-2</v>
      </c>
      <c r="L15" s="94">
        <f>I15/'סכום נכסי הקרן'!$C$42</f>
        <v>-8.7790519844840038E-6</v>
      </c>
    </row>
    <row r="16" spans="2:13">
      <c r="B16" s="82"/>
      <c r="C16" s="83"/>
      <c r="D16" s="83"/>
      <c r="E16" s="83"/>
      <c r="F16" s="83"/>
      <c r="G16" s="93"/>
      <c r="H16" s="95"/>
      <c r="I16" s="83"/>
      <c r="J16" s="83"/>
      <c r="K16" s="94"/>
      <c r="L16" s="83"/>
    </row>
    <row r="17" spans="2:12">
      <c r="B17" s="119" t="s">
        <v>209</v>
      </c>
      <c r="C17" s="83"/>
      <c r="D17" s="83"/>
      <c r="E17" s="83"/>
      <c r="F17" s="83"/>
      <c r="G17" s="93"/>
      <c r="H17" s="95"/>
      <c r="I17" s="93">
        <v>1277.9742863190002</v>
      </c>
      <c r="J17" s="83"/>
      <c r="K17" s="94">
        <v>0.16548929523941561</v>
      </c>
      <c r="L17" s="94">
        <f>I17/'סכום נכסי הקרן'!$C$42</f>
        <v>1.658481338172548E-5</v>
      </c>
    </row>
    <row r="18" spans="2:12">
      <c r="B18" s="99" t="s">
        <v>202</v>
      </c>
      <c r="C18" s="81"/>
      <c r="D18" s="81"/>
      <c r="E18" s="81"/>
      <c r="F18" s="81"/>
      <c r="G18" s="90"/>
      <c r="H18" s="92"/>
      <c r="I18" s="90">
        <v>1277.9742863190002</v>
      </c>
      <c r="J18" s="81"/>
      <c r="K18" s="91">
        <v>0.16548929523941561</v>
      </c>
      <c r="L18" s="91">
        <f>I18/'סכום נכסי הקרן'!$C$42</f>
        <v>1.658481338172548E-5</v>
      </c>
    </row>
    <row r="19" spans="2:12">
      <c r="B19" s="86" t="s">
        <v>1861</v>
      </c>
      <c r="C19" s="83" t="s">
        <v>1862</v>
      </c>
      <c r="D19" s="96" t="s">
        <v>30</v>
      </c>
      <c r="E19" s="96" t="s">
        <v>1858</v>
      </c>
      <c r="F19" s="96" t="s">
        <v>140</v>
      </c>
      <c r="G19" s="93">
        <v>-2097.0276870000002</v>
      </c>
      <c r="H19" s="95">
        <v>526</v>
      </c>
      <c r="I19" s="93">
        <v>-3812.0943650969998</v>
      </c>
      <c r="J19" s="83"/>
      <c r="K19" s="94">
        <v>-0.4936412388101668</v>
      </c>
      <c r="L19" s="94">
        <f>I19/'סכום נכסי הקרן'!$C$42</f>
        <v>-4.9471162538617556E-5</v>
      </c>
    </row>
    <row r="20" spans="2:12">
      <c r="B20" s="86" t="s">
        <v>1863</v>
      </c>
      <c r="C20" s="83" t="s">
        <v>1864</v>
      </c>
      <c r="D20" s="96" t="s">
        <v>30</v>
      </c>
      <c r="E20" s="96" t="s">
        <v>1858</v>
      </c>
      <c r="F20" s="96" t="s">
        <v>140</v>
      </c>
      <c r="G20" s="93">
        <v>2097.0276870000002</v>
      </c>
      <c r="H20" s="95">
        <v>2065</v>
      </c>
      <c r="I20" s="93">
        <v>14965.731665777999</v>
      </c>
      <c r="J20" s="83"/>
      <c r="K20" s="94">
        <v>1.9379641770770306</v>
      </c>
      <c r="L20" s="94">
        <f>I20/'סכום נכסי הקרן'!$C$42</f>
        <v>1.9421663601137013E-4</v>
      </c>
    </row>
    <row r="21" spans="2:12">
      <c r="B21" s="86" t="s">
        <v>1865</v>
      </c>
      <c r="C21" s="83" t="s">
        <v>1866</v>
      </c>
      <c r="D21" s="96" t="s">
        <v>30</v>
      </c>
      <c r="E21" s="96" t="s">
        <v>1858</v>
      </c>
      <c r="F21" s="96" t="s">
        <v>140</v>
      </c>
      <c r="G21" s="93">
        <v>-358.8875809999999</v>
      </c>
      <c r="H21" s="95">
        <v>7837</v>
      </c>
      <c r="I21" s="93">
        <v>-9720.352398256</v>
      </c>
      <c r="J21" s="83"/>
      <c r="K21" s="94">
        <v>-1.258721936025414</v>
      </c>
      <c r="L21" s="94">
        <f>I21/'סכום נכסי הקרן'!$C$42</f>
        <v>-1.2614512847048252E-4</v>
      </c>
    </row>
    <row r="22" spans="2:12">
      <c r="B22" s="86" t="s">
        <v>1867</v>
      </c>
      <c r="C22" s="83" t="s">
        <v>1868</v>
      </c>
      <c r="D22" s="96" t="s">
        <v>1418</v>
      </c>
      <c r="E22" s="96" t="s">
        <v>1858</v>
      </c>
      <c r="F22" s="96" t="s">
        <v>140</v>
      </c>
      <c r="G22" s="93">
        <v>-670.737528</v>
      </c>
      <c r="H22" s="95">
        <v>67</v>
      </c>
      <c r="I22" s="93">
        <v>-155.310616106</v>
      </c>
      <c r="J22" s="83"/>
      <c r="K22" s="94">
        <v>-2.0111707002034102E-2</v>
      </c>
      <c r="L22" s="94">
        <f>I22/'סכום נכסי הקרן'!$C$42</f>
        <v>-2.0155316205445646E-6</v>
      </c>
    </row>
    <row r="23" spans="2:12">
      <c r="B23" s="82"/>
      <c r="C23" s="83"/>
      <c r="D23" s="83"/>
      <c r="E23" s="83"/>
      <c r="F23" s="83"/>
      <c r="G23" s="93"/>
      <c r="H23" s="95"/>
      <c r="I23" s="83"/>
      <c r="J23" s="83"/>
      <c r="K23" s="94"/>
      <c r="L23" s="83"/>
    </row>
    <row r="24" spans="2:12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</row>
    <row r="25" spans="2:12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</row>
    <row r="26" spans="2:12">
      <c r="B26" s="123" t="s">
        <v>232</v>
      </c>
      <c r="C26" s="98"/>
      <c r="D26" s="98"/>
      <c r="E26" s="98"/>
      <c r="F26" s="98"/>
      <c r="G26" s="98"/>
      <c r="H26" s="98"/>
      <c r="I26" s="98"/>
      <c r="J26" s="98"/>
      <c r="K26" s="98"/>
      <c r="L26" s="98"/>
    </row>
    <row r="27" spans="2:12">
      <c r="B27" s="123" t="s">
        <v>120</v>
      </c>
      <c r="C27" s="98"/>
      <c r="D27" s="98"/>
      <c r="E27" s="98"/>
      <c r="F27" s="98"/>
      <c r="G27" s="98"/>
      <c r="H27" s="98"/>
      <c r="I27" s="98"/>
      <c r="J27" s="98"/>
      <c r="K27" s="98"/>
      <c r="L27" s="98"/>
    </row>
    <row r="28" spans="2:12">
      <c r="B28" s="123" t="s">
        <v>214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</row>
    <row r="29" spans="2:12">
      <c r="B29" s="123" t="s">
        <v>222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2:12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2:12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</row>
    <row r="32" spans="2:12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</row>
    <row r="33" spans="2:12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</row>
    <row r="34" spans="2:12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</row>
    <row r="35" spans="2:12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</row>
    <row r="36" spans="2:12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</row>
    <row r="37" spans="2:12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</row>
    <row r="38" spans="2:12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</row>
    <row r="39" spans="2:12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</row>
    <row r="40" spans="2:12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</row>
    <row r="41" spans="2:12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</row>
    <row r="42" spans="2:12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</row>
    <row r="43" spans="2:12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</row>
    <row r="44" spans="2:12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</row>
    <row r="45" spans="2:12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</row>
    <row r="46" spans="2:12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</row>
    <row r="47" spans="2:12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</row>
    <row r="48" spans="2:12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</row>
    <row r="49" spans="2:12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</row>
    <row r="50" spans="2:12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</row>
    <row r="51" spans="2:12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</row>
    <row r="52" spans="2:12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</row>
    <row r="53" spans="2:12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</row>
    <row r="54" spans="2:12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</row>
    <row r="55" spans="2:12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</row>
    <row r="56" spans="2:12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</row>
    <row r="57" spans="2:12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</row>
    <row r="58" spans="2:12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</row>
    <row r="59" spans="2:12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</row>
    <row r="60" spans="2:12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</row>
    <row r="61" spans="2:12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</row>
    <row r="62" spans="2:12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</row>
    <row r="63" spans="2:12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</row>
    <row r="64" spans="2:12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</row>
    <row r="65" spans="2:12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</row>
    <row r="66" spans="2:12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</row>
    <row r="67" spans="2:12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</row>
    <row r="68" spans="2:12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</row>
    <row r="69" spans="2:12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</row>
    <row r="70" spans="2:12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</row>
    <row r="71" spans="2:12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</row>
    <row r="72" spans="2:12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</row>
    <row r="73" spans="2:12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</row>
    <row r="74" spans="2:12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</row>
    <row r="75" spans="2:12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</row>
    <row r="76" spans="2:12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</row>
    <row r="77" spans="2:12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</row>
    <row r="78" spans="2:12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</row>
    <row r="79" spans="2:12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</row>
    <row r="80" spans="2:12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12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</row>
    <row r="82" spans="2:12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</row>
    <row r="83" spans="2:12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</row>
    <row r="84" spans="2:12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</row>
    <row r="85" spans="2:12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</row>
    <row r="86" spans="2:12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</row>
    <row r="87" spans="2:12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</row>
    <row r="88" spans="2:12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</row>
    <row r="89" spans="2:12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</row>
    <row r="90" spans="2:12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</row>
    <row r="91" spans="2:12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</row>
    <row r="92" spans="2:12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</row>
    <row r="93" spans="2:12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</row>
    <row r="94" spans="2:12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</row>
    <row r="95" spans="2:12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</row>
    <row r="96" spans="2:12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</row>
    <row r="97" spans="2:12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</row>
    <row r="98" spans="2:12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</row>
    <row r="99" spans="2:12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</row>
    <row r="100" spans="2:12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</row>
    <row r="101" spans="2:12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</row>
    <row r="102" spans="2:12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</row>
    <row r="103" spans="2:12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</row>
    <row r="104" spans="2:12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</row>
    <row r="105" spans="2:12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</row>
    <row r="106" spans="2:12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</row>
    <row r="107" spans="2:12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</row>
    <row r="108" spans="2:12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</row>
    <row r="109" spans="2:12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</row>
    <row r="110" spans="2:12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</row>
    <row r="111" spans="2:12"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</row>
    <row r="112" spans="2:12"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</row>
    <row r="113" spans="2:12"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</row>
    <row r="114" spans="2:12"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</row>
    <row r="115" spans="2:12"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</row>
    <row r="116" spans="2:12"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</row>
    <row r="117" spans="2:12"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</row>
    <row r="118" spans="2:12"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</row>
    <row r="119" spans="2:12"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</row>
    <row r="120" spans="2:12"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</row>
    <row r="121" spans="2:12"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</row>
    <row r="122" spans="2:12"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</row>
    <row r="123" spans="2:12">
      <c r="B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</row>
    <row r="124" spans="2:12">
      <c r="B124" s="122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</row>
    <row r="125" spans="2:12">
      <c r="B125" s="122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</row>
    <row r="126" spans="2:12">
      <c r="B126" s="122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</row>
    <row r="127" spans="2:12">
      <c r="B127" s="122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</row>
    <row r="128" spans="2:12">
      <c r="B128" s="122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</row>
    <row r="129" spans="2:12">
      <c r="B129" s="122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</row>
    <row r="130" spans="2:12">
      <c r="B130" s="122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</row>
    <row r="131" spans="2:12">
      <c r="B131" s="122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</row>
    <row r="132" spans="2:12">
      <c r="B132" s="122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</row>
    <row r="133" spans="2:12">
      <c r="B133" s="122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</row>
    <row r="134" spans="2:12">
      <c r="B134" s="122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</row>
    <row r="135" spans="2:12">
      <c r="B135" s="122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</row>
    <row r="136" spans="2:12">
      <c r="B136" s="122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</row>
    <row r="137" spans="2:12">
      <c r="B137" s="122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</row>
    <row r="138" spans="2:12">
      <c r="B138" s="122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</row>
    <row r="139" spans="2:12">
      <c r="B139" s="122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</row>
    <row r="140" spans="2:12">
      <c r="B140" s="122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</row>
    <row r="141" spans="2:12">
      <c r="B141" s="122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</row>
    <row r="142" spans="2:12">
      <c r="B142" s="122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</row>
    <row r="143" spans="2:12">
      <c r="B143" s="122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</row>
    <row r="144" spans="2:12">
      <c r="B144" s="122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</row>
    <row r="145" spans="2:12">
      <c r="B145" s="122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</row>
    <row r="146" spans="2:12">
      <c r="B146" s="122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</row>
    <row r="147" spans="2:12">
      <c r="B147" s="122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</row>
    <row r="148" spans="2:12">
      <c r="B148" s="122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</row>
    <row r="149" spans="2:12">
      <c r="B149" s="122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</row>
    <row r="150" spans="2:12">
      <c r="B150" s="122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</row>
    <row r="151" spans="2:12">
      <c r="B151" s="122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</row>
    <row r="152" spans="2:12">
      <c r="B152" s="122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</row>
    <row r="153" spans="2:12">
      <c r="B153" s="122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</row>
    <row r="154" spans="2:12">
      <c r="B154" s="122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</row>
    <row r="155" spans="2:12">
      <c r="B155" s="122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</row>
    <row r="156" spans="2:12">
      <c r="B156" s="122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</row>
    <row r="157" spans="2:12">
      <c r="B157" s="122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</row>
    <row r="158" spans="2:12">
      <c r="B158" s="122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</row>
    <row r="159" spans="2:12">
      <c r="B159" s="122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</row>
    <row r="160" spans="2:12">
      <c r="B160" s="122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</row>
    <row r="161" spans="2:12">
      <c r="B161" s="122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</row>
    <row r="162" spans="2:12">
      <c r="B162" s="122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</row>
    <row r="163" spans="2:12">
      <c r="B163" s="122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</row>
    <row r="164" spans="2:12">
      <c r="B164" s="122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</row>
    <row r="165" spans="2:12">
      <c r="B165" s="122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</row>
    <row r="166" spans="2:12">
      <c r="B166" s="122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</row>
    <row r="167" spans="2:12">
      <c r="B167" s="122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</row>
    <row r="168" spans="2:12">
      <c r="B168" s="122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</row>
    <row r="169" spans="2:12">
      <c r="B169" s="122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</row>
    <row r="170" spans="2:12">
      <c r="B170" s="122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</row>
    <row r="171" spans="2:12">
      <c r="B171" s="122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</row>
    <row r="172" spans="2:12">
      <c r="B172" s="122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</row>
    <row r="173" spans="2:12">
      <c r="B173" s="122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</row>
    <row r="174" spans="2:12">
      <c r="B174" s="122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</row>
    <row r="175" spans="2:12">
      <c r="B175" s="122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</row>
    <row r="176" spans="2:12">
      <c r="B176" s="122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</row>
    <row r="177" spans="2:12">
      <c r="B177" s="122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</row>
    <row r="178" spans="2:12">
      <c r="B178" s="122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</row>
    <row r="179" spans="2:12">
      <c r="B179" s="122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</row>
    <row r="180" spans="2:12">
      <c r="B180" s="122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</row>
    <row r="181" spans="2:12">
      <c r="B181" s="122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</row>
    <row r="182" spans="2:12">
      <c r="B182" s="122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</row>
    <row r="183" spans="2:12">
      <c r="B183" s="122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</row>
    <row r="184" spans="2:12">
      <c r="B184" s="122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</row>
    <row r="185" spans="2:12">
      <c r="B185" s="122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</row>
    <row r="186" spans="2:12">
      <c r="B186" s="122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</row>
    <row r="187" spans="2:12">
      <c r="B187" s="122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</row>
    <row r="188" spans="2:12">
      <c r="B188" s="122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</row>
    <row r="189" spans="2:12">
      <c r="B189" s="122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</row>
    <row r="190" spans="2:12">
      <c r="B190" s="122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</row>
    <row r="191" spans="2:12">
      <c r="B191" s="122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2:12">
      <c r="B192" s="122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</row>
    <row r="193" spans="2:12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</row>
    <row r="194" spans="2:12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</row>
    <row r="195" spans="2:12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</row>
    <row r="196" spans="2:12">
      <c r="B196" s="122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</row>
    <row r="197" spans="2:12">
      <c r="B197" s="122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</row>
    <row r="198" spans="2:12">
      <c r="B198" s="122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</row>
    <row r="199" spans="2:12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</row>
    <row r="200" spans="2:12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</row>
    <row r="201" spans="2:12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</row>
    <row r="202" spans="2:12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</row>
    <row r="203" spans="2:12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</row>
    <row r="204" spans="2:12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</row>
    <row r="205" spans="2:12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</row>
    <row r="206" spans="2:12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</row>
    <row r="207" spans="2:12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</row>
    <row r="208" spans="2:12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</row>
    <row r="209" spans="2:12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</row>
    <row r="210" spans="2:12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</row>
    <row r="211" spans="2:12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</row>
    <row r="212" spans="2:12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</row>
    <row r="213" spans="2:12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</row>
    <row r="214" spans="2:12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</row>
    <row r="215" spans="2:12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</row>
    <row r="216" spans="2:12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</row>
    <row r="217" spans="2:12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</row>
    <row r="218" spans="2:12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</row>
    <row r="219" spans="2:12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</row>
    <row r="220" spans="2:12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</row>
    <row r="221" spans="2:12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</row>
    <row r="222" spans="2:12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</row>
    <row r="223" spans="2:12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</row>
    <row r="224" spans="2:12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</row>
    <row r="225" spans="2:12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</row>
    <row r="226" spans="2:12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</row>
    <row r="227" spans="2:12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</row>
    <row r="228" spans="2:12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</row>
    <row r="229" spans="2:12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</row>
    <row r="230" spans="2:12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</row>
    <row r="231" spans="2:12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</row>
    <row r="232" spans="2:12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</row>
    <row r="233" spans="2:12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</row>
    <row r="234" spans="2:12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</row>
    <row r="235" spans="2:12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</row>
    <row r="236" spans="2:12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</row>
    <row r="237" spans="2:12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</row>
    <row r="238" spans="2:12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</row>
    <row r="239" spans="2:12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</row>
    <row r="240" spans="2:12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</row>
    <row r="241" spans="2:12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</row>
    <row r="242" spans="2:12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</row>
    <row r="243" spans="2:12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</row>
    <row r="244" spans="2:12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</row>
    <row r="245" spans="2:12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</row>
    <row r="246" spans="2:12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</row>
    <row r="247" spans="2:12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</row>
    <row r="248" spans="2:12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</row>
    <row r="249" spans="2:12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</row>
    <row r="250" spans="2:12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</row>
    <row r="251" spans="2:12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</row>
    <row r="252" spans="2:12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</row>
    <row r="253" spans="2:12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</row>
    <row r="254" spans="2:12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</row>
    <row r="255" spans="2:12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</row>
    <row r="256" spans="2:12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</row>
    <row r="257" spans="2:12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</row>
    <row r="258" spans="2:12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</row>
    <row r="259" spans="2:12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</row>
    <row r="260" spans="2:12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</row>
    <row r="261" spans="2:12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</row>
    <row r="262" spans="2:12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</row>
    <row r="263" spans="2:12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</row>
    <row r="264" spans="2:12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</row>
    <row r="265" spans="2:12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</row>
    <row r="266" spans="2:12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</row>
    <row r="267" spans="2:12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</row>
    <row r="268" spans="2:12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</row>
    <row r="269" spans="2:12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</row>
    <row r="270" spans="2:12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</row>
    <row r="271" spans="2:12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</row>
    <row r="272" spans="2:12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</row>
    <row r="273" spans="2:12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</row>
    <row r="274" spans="2:12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</row>
    <row r="275" spans="2:12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</row>
    <row r="276" spans="2:12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</row>
    <row r="277" spans="2:12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</row>
    <row r="278" spans="2:12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</row>
    <row r="279" spans="2:12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</row>
    <row r="280" spans="2:12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</row>
    <row r="281" spans="2:12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</row>
    <row r="282" spans="2:12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</row>
    <row r="283" spans="2:12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</row>
    <row r="284" spans="2:12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</row>
    <row r="285" spans="2:12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</row>
    <row r="286" spans="2:12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</row>
    <row r="287" spans="2:12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</row>
    <row r="288" spans="2:12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</row>
    <row r="289" spans="2:12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</row>
    <row r="290" spans="2:12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</row>
    <row r="291" spans="2:12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</row>
    <row r="292" spans="2:12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</row>
    <row r="293" spans="2:12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</row>
    <row r="294" spans="2:12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</row>
    <row r="295" spans="2:12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</row>
    <row r="296" spans="2:12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</row>
    <row r="297" spans="2:12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</row>
    <row r="298" spans="2:12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</row>
    <row r="299" spans="2:12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</row>
    <row r="300" spans="2:12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</row>
    <row r="301" spans="2:12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</row>
    <row r="302" spans="2:12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</row>
    <row r="303" spans="2:12">
      <c r="B303" s="122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</row>
    <row r="304" spans="2:12">
      <c r="B304" s="122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</row>
    <row r="305" spans="2:12">
      <c r="B305" s="122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</row>
    <row r="306" spans="2:12">
      <c r="B306" s="122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</row>
    <row r="307" spans="2:12">
      <c r="B307" s="122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</row>
    <row r="308" spans="2:12">
      <c r="B308" s="122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</row>
    <row r="309" spans="2:12">
      <c r="B309" s="122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</row>
    <row r="310" spans="2:12">
      <c r="B310" s="122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</row>
    <row r="311" spans="2:12">
      <c r="B311" s="122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</row>
    <row r="312" spans="2:12">
      <c r="B312" s="122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</row>
    <row r="313" spans="2:12">
      <c r="B313" s="122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</row>
    <row r="314" spans="2:12">
      <c r="B314" s="122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</row>
    <row r="315" spans="2:12">
      <c r="B315" s="122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</row>
    <row r="316" spans="2:12">
      <c r="B316" s="122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</row>
    <row r="317" spans="2:12">
      <c r="B317" s="122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</row>
    <row r="318" spans="2:12">
      <c r="B318" s="122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</row>
    <row r="319" spans="2:12">
      <c r="B319" s="122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</row>
    <row r="320" spans="2:12">
      <c r="B320" s="122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</row>
    <row r="321" spans="2:12">
      <c r="B321" s="122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</row>
    <row r="322" spans="2:12">
      <c r="B322" s="122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</row>
    <row r="323" spans="2:12">
      <c r="B323" s="122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</row>
    <row r="324" spans="2:12">
      <c r="B324" s="122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</row>
    <row r="325" spans="2:12">
      <c r="B325" s="122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</row>
    <row r="326" spans="2:12">
      <c r="B326" s="122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</row>
    <row r="327" spans="2:12">
      <c r="B327" s="122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</row>
    <row r="328" spans="2:12">
      <c r="B328" s="122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</row>
    <row r="329" spans="2:12">
      <c r="B329" s="122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</row>
    <row r="330" spans="2:12">
      <c r="B330" s="122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</row>
    <row r="331" spans="2:12">
      <c r="B331" s="122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</row>
    <row r="332" spans="2:12">
      <c r="B332" s="122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</row>
    <row r="333" spans="2:12">
      <c r="B333" s="122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</row>
    <row r="334" spans="2:12">
      <c r="B334" s="122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</row>
    <row r="335" spans="2:12">
      <c r="B335" s="122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</row>
    <row r="336" spans="2:12">
      <c r="B336" s="122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</row>
    <row r="337" spans="2:12">
      <c r="B337" s="122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</row>
    <row r="338" spans="2:12">
      <c r="B338" s="122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</row>
    <row r="339" spans="2:12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</row>
    <row r="340" spans="2:12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</row>
    <row r="341" spans="2:12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</row>
    <row r="342" spans="2:12">
      <c r="B342" s="122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</row>
    <row r="343" spans="2:12">
      <c r="B343" s="122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</row>
    <row r="344" spans="2:12">
      <c r="B344" s="122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</row>
    <row r="345" spans="2:12">
      <c r="B345" s="122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</row>
    <row r="346" spans="2:12">
      <c r="B346" s="122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</row>
    <row r="347" spans="2:12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</row>
    <row r="348" spans="2:12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</row>
    <row r="349" spans="2:12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</row>
    <row r="350" spans="2:12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</row>
    <row r="351" spans="2:12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</row>
    <row r="352" spans="2:12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</row>
    <row r="353" spans="2:12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</row>
    <row r="354" spans="2:12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</row>
    <row r="355" spans="2:12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</row>
    <row r="356" spans="2:12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</row>
    <row r="357" spans="2:12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</row>
    <row r="358" spans="2:12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</row>
    <row r="359" spans="2:12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</row>
    <row r="360" spans="2:12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</row>
    <row r="361" spans="2:12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</row>
    <row r="362" spans="2:12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</row>
    <row r="363" spans="2:12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</row>
    <row r="364" spans="2:12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</row>
    <row r="365" spans="2:12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</row>
    <row r="366" spans="2:12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</row>
    <row r="367" spans="2:12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</row>
    <row r="368" spans="2:12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</row>
    <row r="369" spans="2:12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</row>
    <row r="370" spans="2:12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</row>
    <row r="371" spans="2:12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</row>
    <row r="372" spans="2:12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</row>
    <row r="373" spans="2:12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</row>
    <row r="374" spans="2:12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</row>
    <row r="375" spans="2:12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</row>
    <row r="376" spans="2:12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</row>
    <row r="377" spans="2:12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</row>
    <row r="378" spans="2:12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</row>
    <row r="379" spans="2:12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</row>
    <row r="380" spans="2:12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</row>
    <row r="381" spans="2:12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</row>
    <row r="382" spans="2:12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</row>
    <row r="383" spans="2:12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</row>
    <row r="384" spans="2:12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</row>
    <row r="385" spans="2:12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</row>
    <row r="386" spans="2:12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</row>
    <row r="387" spans="2:12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</row>
    <row r="388" spans="2:12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</row>
    <row r="389" spans="2:12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</row>
    <row r="390" spans="2:12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</row>
    <row r="391" spans="2:12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</row>
    <row r="392" spans="2:12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</row>
    <row r="393" spans="2:12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</row>
    <row r="394" spans="2:12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</row>
    <row r="395" spans="2:12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</row>
    <row r="396" spans="2:12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</row>
    <row r="397" spans="2:12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</row>
    <row r="398" spans="2:12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</row>
    <row r="399" spans="2:12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</row>
    <row r="400" spans="2:12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</row>
    <row r="401" spans="2:12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</row>
    <row r="402" spans="2:12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</row>
    <row r="403" spans="2:12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</row>
    <row r="404" spans="2:12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</row>
    <row r="405" spans="2:12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</row>
    <row r="406" spans="2:12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</row>
    <row r="407" spans="2:12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</row>
    <row r="408" spans="2:12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</row>
    <row r="409" spans="2:12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</row>
    <row r="410" spans="2:12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</row>
    <row r="411" spans="2:12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</row>
    <row r="412" spans="2:12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</row>
    <row r="413" spans="2:12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</row>
    <row r="414" spans="2:12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</row>
    <row r="415" spans="2:12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</row>
    <row r="416" spans="2:12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</row>
    <row r="417" spans="2:12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</row>
    <row r="418" spans="2:12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</row>
    <row r="419" spans="2:12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</row>
    <row r="420" spans="2:12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</row>
    <row r="421" spans="2:12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</row>
    <row r="422" spans="2:12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</row>
    <row r="423" spans="2:12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</row>
    <row r="424" spans="2:12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</row>
    <row r="425" spans="2:12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</row>
    <row r="426" spans="2:12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</row>
    <row r="427" spans="2:12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</row>
    <row r="428" spans="2:12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</row>
    <row r="429" spans="2:12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</row>
    <row r="430" spans="2:12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</row>
    <row r="431" spans="2:12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</row>
    <row r="432" spans="2:12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</row>
    <row r="433" spans="2:12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</row>
    <row r="434" spans="2:12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</row>
    <row r="435" spans="2:12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</row>
    <row r="436" spans="2:12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</row>
    <row r="437" spans="2:12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</row>
    <row r="438" spans="2:12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</row>
    <row r="439" spans="2:12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</row>
    <row r="440" spans="2:12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</row>
    <row r="441" spans="2:12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</row>
    <row r="442" spans="2:12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</row>
    <row r="443" spans="2:12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</row>
    <row r="444" spans="2:12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</row>
    <row r="445" spans="2:12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</row>
    <row r="446" spans="2:12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</row>
    <row r="447" spans="2:12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</row>
    <row r="448" spans="2:12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</row>
    <row r="449" spans="2:12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</row>
    <row r="450" spans="2:12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</row>
    <row r="451" spans="2:12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</row>
    <row r="452" spans="2:12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</row>
    <row r="453" spans="2:12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</row>
    <row r="454" spans="2:12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</row>
    <row r="455" spans="2:12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</row>
    <row r="456" spans="2:12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</row>
    <row r="457" spans="2:12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</row>
    <row r="458" spans="2:12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</row>
    <row r="459" spans="2:12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</row>
    <row r="460" spans="2:12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</row>
    <row r="461" spans="2:12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</row>
    <row r="462" spans="2:12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</row>
    <row r="463" spans="2:12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</row>
    <row r="464" spans="2:12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</row>
    <row r="465" spans="2:12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</row>
    <row r="466" spans="2:12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</row>
    <row r="467" spans="2:12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</row>
    <row r="468" spans="2:12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</row>
    <row r="469" spans="2:12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</row>
    <row r="470" spans="2:12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</row>
    <row r="471" spans="2:12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</row>
    <row r="472" spans="2:12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</row>
    <row r="473" spans="2:12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</row>
    <row r="474" spans="2:12">
      <c r="B474" s="122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</row>
    <row r="475" spans="2:12">
      <c r="B475" s="122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</row>
    <row r="476" spans="2:12">
      <c r="B476" s="122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</row>
    <row r="477" spans="2:12">
      <c r="B477" s="122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</row>
    <row r="478" spans="2:12">
      <c r="B478" s="122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</row>
    <row r="479" spans="2:12">
      <c r="B479" s="122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</row>
    <row r="480" spans="2:12">
      <c r="B480" s="122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</row>
    <row r="481" spans="2:12">
      <c r="B481" s="122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</row>
    <row r="482" spans="2:12">
      <c r="B482" s="122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</row>
    <row r="483" spans="2:12">
      <c r="B483" s="122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</row>
    <row r="484" spans="2:12">
      <c r="B484" s="122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</row>
    <row r="485" spans="2:12">
      <c r="B485" s="122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</row>
    <row r="486" spans="2:12">
      <c r="B486" s="122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</row>
    <row r="487" spans="2:12">
      <c r="B487" s="122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</row>
    <row r="488" spans="2:12">
      <c r="B488" s="122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</row>
    <row r="489" spans="2:12">
      <c r="B489" s="122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</row>
    <row r="490" spans="2:12">
      <c r="B490" s="122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</row>
    <row r="491" spans="2:12">
      <c r="B491" s="122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</row>
    <row r="492" spans="2:12">
      <c r="B492" s="122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</row>
    <row r="493" spans="2:12">
      <c r="B493" s="122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</row>
    <row r="494" spans="2:12">
      <c r="B494" s="122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</row>
    <row r="495" spans="2:12">
      <c r="B495" s="122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</row>
    <row r="496" spans="2:12">
      <c r="B496" s="122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</row>
    <row r="497" spans="2:12">
      <c r="B497" s="122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</row>
    <row r="498" spans="2:12">
      <c r="B498" s="122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</row>
    <row r="499" spans="2:12">
      <c r="B499" s="122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</row>
    <row r="500" spans="2:12">
      <c r="B500" s="122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</row>
    <row r="501" spans="2:12">
      <c r="B501" s="122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</row>
    <row r="502" spans="2:12">
      <c r="B502" s="122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</row>
    <row r="503" spans="2:12">
      <c r="B503" s="122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</row>
    <row r="504" spans="2:12">
      <c r="B504" s="122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</row>
    <row r="505" spans="2:12">
      <c r="B505" s="122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</row>
    <row r="506" spans="2:12">
      <c r="B506" s="122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</row>
    <row r="507" spans="2:12">
      <c r="B507" s="122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</row>
    <row r="508" spans="2:12">
      <c r="B508" s="122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</row>
    <row r="509" spans="2:12">
      <c r="B509" s="122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</row>
    <row r="510" spans="2:12">
      <c r="B510" s="122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</row>
    <row r="511" spans="2:12">
      <c r="B511" s="122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</row>
    <row r="512" spans="2:12">
      <c r="B512" s="122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</row>
    <row r="513" spans="2:12">
      <c r="B513" s="122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</row>
    <row r="514" spans="2:12">
      <c r="B514" s="122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</row>
    <row r="515" spans="2:12">
      <c r="B515" s="122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</row>
    <row r="516" spans="2:12">
      <c r="B516" s="122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</row>
    <row r="517" spans="2:12">
      <c r="B517" s="122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</row>
    <row r="518" spans="2:12">
      <c r="B518" s="122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</row>
    <row r="519" spans="2:12">
      <c r="B519" s="122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</row>
    <row r="520" spans="2:12">
      <c r="B520" s="122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</row>
    <row r="521" spans="2:12">
      <c r="B521" s="122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</row>
    <row r="522" spans="2:12">
      <c r="B522" s="122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</row>
    <row r="523" spans="2:12">
      <c r="B523" s="122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</row>
    <row r="524" spans="2:12">
      <c r="B524" s="122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</row>
    <row r="525" spans="2:12">
      <c r="B525" s="122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</row>
    <row r="526" spans="2:12">
      <c r="B526" s="122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</row>
    <row r="527" spans="2:12">
      <c r="B527" s="122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</row>
    <row r="528" spans="2:12">
      <c r="B528" s="122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</row>
    <row r="529" spans="2:12">
      <c r="B529" s="122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</row>
    <row r="530" spans="2:12">
      <c r="B530" s="122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</row>
    <row r="531" spans="2:12">
      <c r="B531" s="122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</row>
    <row r="532" spans="2:12">
      <c r="B532" s="122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</row>
    <row r="533" spans="2:12">
      <c r="B533" s="122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</row>
    <row r="534" spans="2:12">
      <c r="B534" s="122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</row>
    <row r="535" spans="2:12">
      <c r="B535" s="122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</row>
    <row r="536" spans="2:12">
      <c r="B536" s="122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</row>
    <row r="537" spans="2:12">
      <c r="B537" s="122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</row>
    <row r="538" spans="2:12">
      <c r="B538" s="122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</row>
    <row r="539" spans="2:12">
      <c r="B539" s="122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</row>
    <row r="540" spans="2:12">
      <c r="B540" s="122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</row>
    <row r="541" spans="2:12">
      <c r="B541" s="122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</row>
    <row r="542" spans="2:12">
      <c r="B542" s="122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</row>
    <row r="543" spans="2:12">
      <c r="B543" s="122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</row>
    <row r="544" spans="2:12">
      <c r="B544" s="122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</row>
    <row r="545" spans="2:12">
      <c r="B545" s="122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</row>
    <row r="546" spans="2:12">
      <c r="B546" s="122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</row>
    <row r="547" spans="2:12">
      <c r="B547" s="122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</row>
    <row r="548" spans="2:12">
      <c r="B548" s="122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</row>
    <row r="549" spans="2:12">
      <c r="B549" s="122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</row>
    <row r="550" spans="2:12">
      <c r="B550" s="122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</row>
    <row r="551" spans="2:12">
      <c r="B551" s="122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</row>
    <row r="552" spans="2:12">
      <c r="B552" s="122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</row>
    <row r="553" spans="2:12">
      <c r="B553" s="122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</row>
    <row r="554" spans="2:12">
      <c r="B554" s="122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</row>
    <row r="555" spans="2:12">
      <c r="B555" s="122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</row>
    <row r="556" spans="2:12">
      <c r="B556" s="122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</row>
    <row r="557" spans="2:12">
      <c r="B557" s="122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</row>
    <row r="558" spans="2:12">
      <c r="B558" s="122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</row>
    <row r="559" spans="2:12">
      <c r="B559" s="122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</row>
    <row r="560" spans="2:12">
      <c r="B560" s="122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</row>
    <row r="561" spans="2:12">
      <c r="B561" s="122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</row>
    <row r="562" spans="2:12">
      <c r="B562" s="122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</row>
    <row r="563" spans="2:12">
      <c r="B563" s="122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</row>
    <row r="564" spans="2:12">
      <c r="B564" s="122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</row>
    <row r="565" spans="2:12">
      <c r="B565" s="122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</row>
    <row r="566" spans="2:12">
      <c r="B566" s="122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</row>
    <row r="567" spans="2:12">
      <c r="B567" s="122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</row>
    <row r="568" spans="2:12">
      <c r="B568" s="122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</row>
    <row r="569" spans="2:12">
      <c r="B569" s="122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</row>
    <row r="570" spans="2:12">
      <c r="B570" s="122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</row>
    <row r="571" spans="2:12">
      <c r="B571" s="122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</row>
    <row r="572" spans="2:12">
      <c r="B572" s="122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</row>
    <row r="573" spans="2:12">
      <c r="B573" s="122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</row>
    <row r="574" spans="2:12">
      <c r="B574" s="122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</row>
    <row r="575" spans="2:12">
      <c r="B575" s="122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</row>
    <row r="576" spans="2:12">
      <c r="B576" s="122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</row>
    <row r="577" spans="2:12">
      <c r="B577" s="122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</row>
    <row r="578" spans="2:12">
      <c r="B578" s="122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</row>
    <row r="579" spans="2:12">
      <c r="B579" s="122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</row>
    <row r="580" spans="2:12">
      <c r="B580" s="122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</row>
    <row r="581" spans="2:12">
      <c r="B581" s="122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</row>
    <row r="582" spans="2:12">
      <c r="B582" s="122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</row>
    <row r="583" spans="2:12">
      <c r="B583" s="122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</row>
    <row r="584" spans="2:12">
      <c r="B584" s="122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</row>
    <row r="585" spans="2:12">
      <c r="B585" s="122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</row>
    <row r="586" spans="2:12">
      <c r="B586" s="122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K580"/>
  <sheetViews>
    <sheetView rightToLeft="1" zoomScale="85" zoomScaleNormal="85" workbookViewId="0"/>
  </sheetViews>
  <sheetFormatPr defaultColWidth="9.140625" defaultRowHeight="18"/>
  <cols>
    <col min="1" max="1" width="6.28515625" style="2" customWidth="1"/>
    <col min="2" max="2" width="33" style="2" bestFit="1" customWidth="1"/>
    <col min="3" max="3" width="41.7109375" style="2" bestFit="1" customWidth="1"/>
    <col min="4" max="4" width="5.42578125" style="2" bestFit="1" customWidth="1"/>
    <col min="5" max="5" width="5.28515625" style="2" bestFit="1" customWidth="1"/>
    <col min="6" max="6" width="12" style="1" bestFit="1" customWidth="1"/>
    <col min="7" max="7" width="10.140625" style="1" bestFit="1" customWidth="1"/>
    <col min="8" max="8" width="10.7109375" style="1" bestFit="1" customWidth="1"/>
    <col min="9" max="9" width="11.28515625" style="1" bestFit="1" customWidth="1"/>
    <col min="10" max="10" width="9.140625" style="1" bestFit="1" customWidth="1"/>
    <col min="11" max="11" width="9" style="3" bestFit="1" customWidth="1"/>
    <col min="12" max="16384" width="9.140625" style="1"/>
  </cols>
  <sheetData>
    <row r="1" spans="1:11">
      <c r="B1" s="56" t="s">
        <v>154</v>
      </c>
      <c r="C1" s="77" t="s" vm="1">
        <v>240</v>
      </c>
    </row>
    <row r="2" spans="1:11">
      <c r="B2" s="56" t="s">
        <v>153</v>
      </c>
      <c r="C2" s="77" t="s">
        <v>241</v>
      </c>
    </row>
    <row r="3" spans="1:11">
      <c r="B3" s="56" t="s">
        <v>155</v>
      </c>
      <c r="C3" s="77" t="s">
        <v>242</v>
      </c>
    </row>
    <row r="4" spans="1:11">
      <c r="B4" s="56" t="s">
        <v>156</v>
      </c>
      <c r="C4" s="77" t="s">
        <v>243</v>
      </c>
    </row>
    <row r="6" spans="1:11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80"/>
    </row>
    <row r="7" spans="1:11" ht="26.25" customHeight="1">
      <c r="B7" s="178" t="s">
        <v>102</v>
      </c>
      <c r="C7" s="179"/>
      <c r="D7" s="179"/>
      <c r="E7" s="179"/>
      <c r="F7" s="179"/>
      <c r="G7" s="179"/>
      <c r="H7" s="179"/>
      <c r="I7" s="179"/>
      <c r="J7" s="179"/>
      <c r="K7" s="180"/>
    </row>
    <row r="8" spans="1:11" s="3" customFormat="1" ht="78.75">
      <c r="A8" s="2"/>
      <c r="B8" s="22" t="s">
        <v>124</v>
      </c>
      <c r="C8" s="30" t="s">
        <v>49</v>
      </c>
      <c r="D8" s="30" t="s">
        <v>127</v>
      </c>
      <c r="E8" s="30" t="s">
        <v>70</v>
      </c>
      <c r="F8" s="30" t="s">
        <v>109</v>
      </c>
      <c r="G8" s="30" t="s">
        <v>216</v>
      </c>
      <c r="H8" s="30" t="s">
        <v>215</v>
      </c>
      <c r="I8" s="30" t="s">
        <v>67</v>
      </c>
      <c r="J8" s="30" t="s">
        <v>157</v>
      </c>
      <c r="K8" s="30" t="s">
        <v>159</v>
      </c>
    </row>
    <row r="9" spans="1:11" s="3" customFormat="1" ht="18.75" customHeight="1">
      <c r="A9" s="2"/>
      <c r="B9" s="15"/>
      <c r="C9" s="16"/>
      <c r="D9" s="16"/>
      <c r="E9" s="16"/>
      <c r="F9" s="16"/>
      <c r="G9" s="16" t="s">
        <v>223</v>
      </c>
      <c r="H9" s="16"/>
      <c r="I9" s="16" t="s">
        <v>219</v>
      </c>
      <c r="J9" s="32" t="s">
        <v>20</v>
      </c>
      <c r="K9" s="57" t="s">
        <v>20</v>
      </c>
    </row>
    <row r="10" spans="1:11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3</v>
      </c>
      <c r="G10" s="19" t="s">
        <v>4</v>
      </c>
      <c r="H10" s="19" t="s">
        <v>5</v>
      </c>
      <c r="I10" s="58" t="s">
        <v>6</v>
      </c>
      <c r="J10" s="58" t="s">
        <v>7</v>
      </c>
      <c r="K10" s="58" t="s">
        <v>8</v>
      </c>
    </row>
    <row r="11" spans="1:11" s="4" customFormat="1" ht="18" customHeight="1">
      <c r="A11" s="2"/>
      <c r="B11" s="98" t="s">
        <v>53</v>
      </c>
      <c r="C11" s="83"/>
      <c r="D11" s="83"/>
      <c r="E11" s="83"/>
      <c r="F11" s="83"/>
      <c r="G11" s="93"/>
      <c r="H11" s="95"/>
      <c r="I11" s="93">
        <v>143064.89995514916</v>
      </c>
      <c r="J11" s="94">
        <v>1</v>
      </c>
      <c r="K11" s="94">
        <f>I11/'סכום נכסי הקרן'!$C$42</f>
        <v>1.8566137774693183E-3</v>
      </c>
    </row>
    <row r="12" spans="1:11">
      <c r="B12" s="102" t="s">
        <v>212</v>
      </c>
      <c r="C12" s="83"/>
      <c r="D12" s="83"/>
      <c r="E12" s="83"/>
      <c r="F12" s="83"/>
      <c r="G12" s="93"/>
      <c r="H12" s="95"/>
      <c r="I12" s="93">
        <v>143064.89995514898</v>
      </c>
      <c r="J12" s="94">
        <v>0.99999999999999878</v>
      </c>
      <c r="K12" s="94">
        <f>I12/'סכום נכסי הקרן'!$C$42</f>
        <v>1.8566137774693162E-3</v>
      </c>
    </row>
    <row r="13" spans="1:11">
      <c r="B13" s="82" t="s">
        <v>1869</v>
      </c>
      <c r="C13" s="83" t="s">
        <v>1870</v>
      </c>
      <c r="D13" s="96" t="s">
        <v>30</v>
      </c>
      <c r="E13" s="96" t="s">
        <v>1858</v>
      </c>
      <c r="F13" s="96" t="s">
        <v>140</v>
      </c>
      <c r="G13" s="93">
        <v>608.27731200000005</v>
      </c>
      <c r="H13" s="95">
        <v>112020</v>
      </c>
      <c r="I13" s="93">
        <v>7305.1672282229956</v>
      </c>
      <c r="J13" s="94">
        <v>5.1061911276023435E-2</v>
      </c>
      <c r="K13" s="94">
        <f>I13/'סכום נכסי הקרן'!$C$42</f>
        <v>9.480224797898105E-5</v>
      </c>
    </row>
    <row r="14" spans="1:11">
      <c r="B14" s="82" t="s">
        <v>1871</v>
      </c>
      <c r="C14" s="83" t="s">
        <v>1872</v>
      </c>
      <c r="D14" s="96" t="s">
        <v>30</v>
      </c>
      <c r="E14" s="96" t="s">
        <v>1858</v>
      </c>
      <c r="F14" s="96" t="s">
        <v>140</v>
      </c>
      <c r="G14" s="93">
        <v>13495.09636</v>
      </c>
      <c r="H14" s="95">
        <v>323100</v>
      </c>
      <c r="I14" s="93">
        <v>130550.899036373</v>
      </c>
      <c r="J14" s="94">
        <v>0.91252920232216772</v>
      </c>
      <c r="K14" s="94">
        <f>I14/'סכום נכסי הקרן'!$C$42</f>
        <v>1.6942142893744238E-3</v>
      </c>
    </row>
    <row r="15" spans="1:11">
      <c r="B15" s="82" t="s">
        <v>1873</v>
      </c>
      <c r="C15" s="83" t="s">
        <v>1874</v>
      </c>
      <c r="D15" s="96" t="s">
        <v>30</v>
      </c>
      <c r="E15" s="96" t="s">
        <v>1858</v>
      </c>
      <c r="F15" s="96" t="s">
        <v>142</v>
      </c>
      <c r="G15" s="93">
        <v>23333.886752999999</v>
      </c>
      <c r="H15" s="95">
        <v>41380</v>
      </c>
      <c r="I15" s="93">
        <v>4771.9756950130004</v>
      </c>
      <c r="J15" s="94">
        <v>3.3355321231895559E-2</v>
      </c>
      <c r="K15" s="94">
        <f>I15/'סכום נכסי הקרן'!$C$42</f>
        <v>6.1927948951052169E-5</v>
      </c>
    </row>
    <row r="16" spans="1:11">
      <c r="B16" s="82" t="s">
        <v>1875</v>
      </c>
      <c r="C16" s="83" t="s">
        <v>1876</v>
      </c>
      <c r="D16" s="96" t="s">
        <v>30</v>
      </c>
      <c r="E16" s="96" t="s">
        <v>1858</v>
      </c>
      <c r="F16" s="96" t="s">
        <v>149</v>
      </c>
      <c r="G16" s="93">
        <v>364.824433</v>
      </c>
      <c r="H16" s="95">
        <v>172100</v>
      </c>
      <c r="I16" s="93">
        <v>436.85799553999999</v>
      </c>
      <c r="J16" s="94">
        <v>3.0535651699120816E-3</v>
      </c>
      <c r="K16" s="94">
        <f>I16/'סכום נכסי הקרן'!$C$42</f>
        <v>5.6692911648592105E-6</v>
      </c>
    </row>
    <row r="17" spans="2:11">
      <c r="B17" s="102"/>
      <c r="C17" s="83"/>
      <c r="D17" s="83"/>
      <c r="E17" s="83"/>
      <c r="F17" s="83"/>
      <c r="G17" s="93"/>
      <c r="H17" s="95"/>
      <c r="I17" s="83"/>
      <c r="J17" s="94"/>
      <c r="K17" s="83"/>
    </row>
    <row r="18" spans="2:11">
      <c r="B18" s="98"/>
      <c r="C18" s="98"/>
      <c r="D18" s="98"/>
      <c r="E18" s="98"/>
      <c r="F18" s="98"/>
      <c r="G18" s="98"/>
      <c r="H18" s="98"/>
      <c r="I18" s="98"/>
      <c r="J18" s="98"/>
      <c r="K18" s="98"/>
    </row>
    <row r="19" spans="2:11">
      <c r="B19" s="98"/>
      <c r="C19" s="98"/>
      <c r="D19" s="98"/>
      <c r="E19" s="98"/>
      <c r="F19" s="98"/>
      <c r="G19" s="98"/>
      <c r="H19" s="98"/>
      <c r="I19" s="98"/>
      <c r="J19" s="98"/>
      <c r="K19" s="98"/>
    </row>
    <row r="20" spans="2:11">
      <c r="B20" s="123" t="s">
        <v>232</v>
      </c>
      <c r="C20" s="98"/>
      <c r="D20" s="98"/>
      <c r="E20" s="98"/>
      <c r="F20" s="98"/>
      <c r="G20" s="98"/>
      <c r="H20" s="98"/>
      <c r="I20" s="98"/>
      <c r="J20" s="98"/>
      <c r="K20" s="98"/>
    </row>
    <row r="21" spans="2:11">
      <c r="B21" s="123" t="s">
        <v>120</v>
      </c>
      <c r="C21" s="98"/>
      <c r="D21" s="98"/>
      <c r="E21" s="98"/>
      <c r="F21" s="98"/>
      <c r="G21" s="98"/>
      <c r="H21" s="98"/>
      <c r="I21" s="98"/>
      <c r="J21" s="98"/>
      <c r="K21" s="98"/>
    </row>
    <row r="22" spans="2:11">
      <c r="B22" s="123" t="s">
        <v>214</v>
      </c>
      <c r="C22" s="98"/>
      <c r="D22" s="98"/>
      <c r="E22" s="98"/>
      <c r="F22" s="98"/>
      <c r="G22" s="98"/>
      <c r="H22" s="98"/>
      <c r="I22" s="98"/>
      <c r="J22" s="98"/>
      <c r="K22" s="98"/>
    </row>
    <row r="23" spans="2:11">
      <c r="B23" s="123" t="s">
        <v>222</v>
      </c>
      <c r="C23" s="98"/>
      <c r="D23" s="98"/>
      <c r="E23" s="98"/>
      <c r="F23" s="98"/>
      <c r="G23" s="98"/>
      <c r="H23" s="98"/>
      <c r="I23" s="98"/>
      <c r="J23" s="98"/>
      <c r="K23" s="98"/>
    </row>
    <row r="24" spans="2:11">
      <c r="B24" s="98"/>
      <c r="C24" s="98"/>
      <c r="D24" s="98"/>
      <c r="E24" s="98"/>
      <c r="F24" s="98"/>
      <c r="G24" s="98"/>
      <c r="H24" s="98"/>
      <c r="I24" s="98"/>
      <c r="J24" s="98"/>
      <c r="K24" s="98"/>
    </row>
    <row r="25" spans="2:11">
      <c r="B25" s="98"/>
      <c r="C25" s="98"/>
      <c r="D25" s="98"/>
      <c r="E25" s="98"/>
      <c r="F25" s="98"/>
      <c r="G25" s="98"/>
      <c r="H25" s="98"/>
      <c r="I25" s="98"/>
      <c r="J25" s="98"/>
      <c r="K25" s="98"/>
    </row>
    <row r="26" spans="2:11">
      <c r="B26" s="98"/>
      <c r="C26" s="98"/>
      <c r="D26" s="98"/>
      <c r="E26" s="98"/>
      <c r="F26" s="98"/>
      <c r="G26" s="98"/>
      <c r="H26" s="98"/>
      <c r="I26" s="98"/>
      <c r="J26" s="98"/>
      <c r="K26" s="98"/>
    </row>
    <row r="27" spans="2:11">
      <c r="B27" s="98"/>
      <c r="C27" s="98"/>
      <c r="D27" s="98"/>
      <c r="E27" s="98"/>
      <c r="F27" s="98"/>
      <c r="G27" s="98"/>
      <c r="H27" s="98"/>
      <c r="I27" s="98"/>
      <c r="J27" s="98"/>
      <c r="K27" s="98"/>
    </row>
    <row r="28" spans="2:11">
      <c r="B28" s="98"/>
      <c r="C28" s="98"/>
      <c r="D28" s="98"/>
      <c r="E28" s="98"/>
      <c r="F28" s="98"/>
      <c r="G28" s="98"/>
      <c r="H28" s="98"/>
      <c r="I28" s="98"/>
      <c r="J28" s="98"/>
      <c r="K28" s="98"/>
    </row>
    <row r="29" spans="2:11">
      <c r="B29" s="98"/>
      <c r="C29" s="98"/>
      <c r="D29" s="98"/>
      <c r="E29" s="98"/>
      <c r="F29" s="98"/>
      <c r="G29" s="98"/>
      <c r="H29" s="98"/>
      <c r="I29" s="98"/>
      <c r="J29" s="98"/>
      <c r="K29" s="98"/>
    </row>
    <row r="30" spans="2:11">
      <c r="B30" s="98"/>
      <c r="C30" s="98"/>
      <c r="D30" s="98"/>
      <c r="E30" s="98"/>
      <c r="F30" s="98"/>
      <c r="G30" s="98"/>
      <c r="H30" s="98"/>
      <c r="I30" s="98"/>
      <c r="J30" s="98"/>
      <c r="K30" s="98"/>
    </row>
    <row r="31" spans="2:11">
      <c r="B31" s="98"/>
      <c r="C31" s="98"/>
      <c r="D31" s="98"/>
      <c r="E31" s="98"/>
      <c r="F31" s="98"/>
      <c r="G31" s="98"/>
      <c r="H31" s="98"/>
      <c r="I31" s="98"/>
      <c r="J31" s="98"/>
      <c r="K31" s="98"/>
    </row>
    <row r="32" spans="2:11">
      <c r="B32" s="98"/>
      <c r="C32" s="98"/>
      <c r="D32" s="98"/>
      <c r="E32" s="98"/>
      <c r="F32" s="98"/>
      <c r="G32" s="98"/>
      <c r="H32" s="98"/>
      <c r="I32" s="98"/>
      <c r="J32" s="98"/>
      <c r="K32" s="98"/>
    </row>
    <row r="33" spans="2:11">
      <c r="B33" s="98"/>
      <c r="C33" s="98"/>
      <c r="D33" s="98"/>
      <c r="E33" s="98"/>
      <c r="F33" s="98"/>
      <c r="G33" s="98"/>
      <c r="H33" s="98"/>
      <c r="I33" s="98"/>
      <c r="J33" s="98"/>
      <c r="K33" s="98"/>
    </row>
    <row r="34" spans="2:11">
      <c r="B34" s="98"/>
      <c r="C34" s="98"/>
      <c r="D34" s="98"/>
      <c r="E34" s="98"/>
      <c r="F34" s="98"/>
      <c r="G34" s="98"/>
      <c r="H34" s="98"/>
      <c r="I34" s="98"/>
      <c r="J34" s="98"/>
      <c r="K34" s="98"/>
    </row>
    <row r="35" spans="2:11">
      <c r="B35" s="98"/>
      <c r="C35" s="98"/>
      <c r="D35" s="98"/>
      <c r="E35" s="98"/>
      <c r="F35" s="98"/>
      <c r="G35" s="98"/>
      <c r="H35" s="98"/>
      <c r="I35" s="98"/>
      <c r="J35" s="98"/>
      <c r="K35" s="98"/>
    </row>
    <row r="36" spans="2:11">
      <c r="B36" s="98"/>
      <c r="C36" s="98"/>
      <c r="D36" s="98"/>
      <c r="E36" s="98"/>
      <c r="F36" s="98"/>
      <c r="G36" s="98"/>
      <c r="H36" s="98"/>
      <c r="I36" s="98"/>
      <c r="J36" s="98"/>
      <c r="K36" s="98"/>
    </row>
    <row r="37" spans="2:11">
      <c r="B37" s="98"/>
      <c r="C37" s="98"/>
      <c r="D37" s="98"/>
      <c r="E37" s="98"/>
      <c r="F37" s="98"/>
      <c r="G37" s="98"/>
      <c r="H37" s="98"/>
      <c r="I37" s="98"/>
      <c r="J37" s="98"/>
      <c r="K37" s="98"/>
    </row>
    <row r="38" spans="2:11">
      <c r="B38" s="98"/>
      <c r="C38" s="98"/>
      <c r="D38" s="98"/>
      <c r="E38" s="98"/>
      <c r="F38" s="98"/>
      <c r="G38" s="98"/>
      <c r="H38" s="98"/>
      <c r="I38" s="98"/>
      <c r="J38" s="98"/>
      <c r="K38" s="98"/>
    </row>
    <row r="39" spans="2:11">
      <c r="B39" s="98"/>
      <c r="C39" s="98"/>
      <c r="D39" s="98"/>
      <c r="E39" s="98"/>
      <c r="F39" s="98"/>
      <c r="G39" s="98"/>
      <c r="H39" s="98"/>
      <c r="I39" s="98"/>
      <c r="J39" s="98"/>
      <c r="K39" s="98"/>
    </row>
    <row r="40" spans="2:11">
      <c r="B40" s="98"/>
      <c r="C40" s="98"/>
      <c r="D40" s="98"/>
      <c r="E40" s="98"/>
      <c r="F40" s="98"/>
      <c r="G40" s="98"/>
      <c r="H40" s="98"/>
      <c r="I40" s="98"/>
      <c r="J40" s="98"/>
      <c r="K40" s="98"/>
    </row>
    <row r="41" spans="2:11">
      <c r="B41" s="98"/>
      <c r="C41" s="98"/>
      <c r="D41" s="98"/>
      <c r="E41" s="98"/>
      <c r="F41" s="98"/>
      <c r="G41" s="98"/>
      <c r="H41" s="98"/>
      <c r="I41" s="98"/>
      <c r="J41" s="98"/>
      <c r="K41" s="98"/>
    </row>
    <row r="42" spans="2:11">
      <c r="B42" s="98"/>
      <c r="C42" s="98"/>
      <c r="D42" s="98"/>
      <c r="E42" s="98"/>
      <c r="F42" s="98"/>
      <c r="G42" s="98"/>
      <c r="H42" s="98"/>
      <c r="I42" s="98"/>
      <c r="J42" s="98"/>
      <c r="K42" s="98"/>
    </row>
    <row r="43" spans="2:11">
      <c r="B43" s="98"/>
      <c r="C43" s="98"/>
      <c r="D43" s="98"/>
      <c r="E43" s="98"/>
      <c r="F43" s="98"/>
      <c r="G43" s="98"/>
      <c r="H43" s="98"/>
      <c r="I43" s="98"/>
      <c r="J43" s="98"/>
      <c r="K43" s="98"/>
    </row>
    <row r="44" spans="2:11">
      <c r="B44" s="98"/>
      <c r="C44" s="98"/>
      <c r="D44" s="98"/>
      <c r="E44" s="98"/>
      <c r="F44" s="98"/>
      <c r="G44" s="98"/>
      <c r="H44" s="98"/>
      <c r="I44" s="98"/>
      <c r="J44" s="98"/>
      <c r="K44" s="98"/>
    </row>
    <row r="45" spans="2:11">
      <c r="B45" s="98"/>
      <c r="C45" s="98"/>
      <c r="D45" s="98"/>
      <c r="E45" s="98"/>
      <c r="F45" s="98"/>
      <c r="G45" s="98"/>
      <c r="H45" s="98"/>
      <c r="I45" s="98"/>
      <c r="J45" s="98"/>
      <c r="K45" s="98"/>
    </row>
    <row r="46" spans="2:11">
      <c r="B46" s="98"/>
      <c r="C46" s="98"/>
      <c r="D46" s="98"/>
      <c r="E46" s="98"/>
      <c r="F46" s="98"/>
      <c r="G46" s="98"/>
      <c r="H46" s="98"/>
      <c r="I46" s="98"/>
      <c r="J46" s="98"/>
      <c r="K46" s="98"/>
    </row>
    <row r="47" spans="2:11">
      <c r="B47" s="98"/>
      <c r="C47" s="98"/>
      <c r="D47" s="98"/>
      <c r="E47" s="98"/>
      <c r="F47" s="98"/>
      <c r="G47" s="98"/>
      <c r="H47" s="98"/>
      <c r="I47" s="98"/>
      <c r="J47" s="98"/>
      <c r="K47" s="98"/>
    </row>
    <row r="48" spans="2:11">
      <c r="B48" s="98"/>
      <c r="C48" s="98"/>
      <c r="D48" s="98"/>
      <c r="E48" s="98"/>
      <c r="F48" s="98"/>
      <c r="G48" s="98"/>
      <c r="H48" s="98"/>
      <c r="I48" s="98"/>
      <c r="J48" s="98"/>
      <c r="K48" s="98"/>
    </row>
    <row r="49" spans="2:11">
      <c r="B49" s="98"/>
      <c r="C49" s="98"/>
      <c r="D49" s="98"/>
      <c r="E49" s="98"/>
      <c r="F49" s="98"/>
      <c r="G49" s="98"/>
      <c r="H49" s="98"/>
      <c r="I49" s="98"/>
      <c r="J49" s="98"/>
      <c r="K49" s="98"/>
    </row>
    <row r="50" spans="2:11">
      <c r="B50" s="98"/>
      <c r="C50" s="98"/>
      <c r="D50" s="98"/>
      <c r="E50" s="98"/>
      <c r="F50" s="98"/>
      <c r="G50" s="98"/>
      <c r="H50" s="98"/>
      <c r="I50" s="98"/>
      <c r="J50" s="98"/>
      <c r="K50" s="98"/>
    </row>
    <row r="51" spans="2:11">
      <c r="B51" s="98"/>
      <c r="C51" s="98"/>
      <c r="D51" s="98"/>
      <c r="E51" s="98"/>
      <c r="F51" s="98"/>
      <c r="G51" s="98"/>
      <c r="H51" s="98"/>
      <c r="I51" s="98"/>
      <c r="J51" s="98"/>
      <c r="K51" s="98"/>
    </row>
    <row r="52" spans="2:11">
      <c r="B52" s="98"/>
      <c r="C52" s="98"/>
      <c r="D52" s="98"/>
      <c r="E52" s="98"/>
      <c r="F52" s="98"/>
      <c r="G52" s="98"/>
      <c r="H52" s="98"/>
      <c r="I52" s="98"/>
      <c r="J52" s="98"/>
      <c r="K52" s="98"/>
    </row>
    <row r="53" spans="2:11">
      <c r="B53" s="98"/>
      <c r="C53" s="98"/>
      <c r="D53" s="98"/>
      <c r="E53" s="98"/>
      <c r="F53" s="98"/>
      <c r="G53" s="98"/>
      <c r="H53" s="98"/>
      <c r="I53" s="98"/>
      <c r="J53" s="98"/>
      <c r="K53" s="98"/>
    </row>
    <row r="54" spans="2:11">
      <c r="B54" s="98"/>
      <c r="C54" s="98"/>
      <c r="D54" s="98"/>
      <c r="E54" s="98"/>
      <c r="F54" s="98"/>
      <c r="G54" s="98"/>
      <c r="H54" s="98"/>
      <c r="I54" s="98"/>
      <c r="J54" s="98"/>
      <c r="K54" s="98"/>
    </row>
    <row r="55" spans="2:11">
      <c r="B55" s="98"/>
      <c r="C55" s="98"/>
      <c r="D55" s="98"/>
      <c r="E55" s="98"/>
      <c r="F55" s="98"/>
      <c r="G55" s="98"/>
      <c r="H55" s="98"/>
      <c r="I55" s="98"/>
      <c r="J55" s="98"/>
      <c r="K55" s="98"/>
    </row>
    <row r="56" spans="2:11">
      <c r="B56" s="98"/>
      <c r="C56" s="98"/>
      <c r="D56" s="98"/>
      <c r="E56" s="98"/>
      <c r="F56" s="98"/>
      <c r="G56" s="98"/>
      <c r="H56" s="98"/>
      <c r="I56" s="98"/>
      <c r="J56" s="98"/>
      <c r="K56" s="98"/>
    </row>
    <row r="57" spans="2:11">
      <c r="B57" s="98"/>
      <c r="C57" s="98"/>
      <c r="D57" s="98"/>
      <c r="E57" s="98"/>
      <c r="F57" s="98"/>
      <c r="G57" s="98"/>
      <c r="H57" s="98"/>
      <c r="I57" s="98"/>
      <c r="J57" s="98"/>
      <c r="K57" s="98"/>
    </row>
    <row r="58" spans="2:11">
      <c r="B58" s="98"/>
      <c r="C58" s="98"/>
      <c r="D58" s="98"/>
      <c r="E58" s="98"/>
      <c r="F58" s="98"/>
      <c r="G58" s="98"/>
      <c r="H58" s="98"/>
      <c r="I58" s="98"/>
      <c r="J58" s="98"/>
      <c r="K58" s="98"/>
    </row>
    <row r="59" spans="2:11">
      <c r="B59" s="98"/>
      <c r="C59" s="98"/>
      <c r="D59" s="98"/>
      <c r="E59" s="98"/>
      <c r="F59" s="98"/>
      <c r="G59" s="98"/>
      <c r="H59" s="98"/>
      <c r="I59" s="98"/>
      <c r="J59" s="98"/>
      <c r="K59" s="98"/>
    </row>
    <row r="60" spans="2:11">
      <c r="B60" s="98"/>
      <c r="C60" s="98"/>
      <c r="D60" s="98"/>
      <c r="E60" s="98"/>
      <c r="F60" s="98"/>
      <c r="G60" s="98"/>
      <c r="H60" s="98"/>
      <c r="I60" s="98"/>
      <c r="J60" s="98"/>
      <c r="K60" s="98"/>
    </row>
    <row r="61" spans="2:11">
      <c r="B61" s="98"/>
      <c r="C61" s="98"/>
      <c r="D61" s="98"/>
      <c r="E61" s="98"/>
      <c r="F61" s="98"/>
      <c r="G61" s="98"/>
      <c r="H61" s="98"/>
      <c r="I61" s="98"/>
      <c r="J61" s="98"/>
      <c r="K61" s="98"/>
    </row>
    <row r="62" spans="2:11">
      <c r="B62" s="98"/>
      <c r="C62" s="98"/>
      <c r="D62" s="98"/>
      <c r="E62" s="98"/>
      <c r="F62" s="98"/>
      <c r="G62" s="98"/>
      <c r="H62" s="98"/>
      <c r="I62" s="98"/>
      <c r="J62" s="98"/>
      <c r="K62" s="98"/>
    </row>
    <row r="63" spans="2:11">
      <c r="B63" s="98"/>
      <c r="C63" s="98"/>
      <c r="D63" s="98"/>
      <c r="E63" s="98"/>
      <c r="F63" s="98"/>
      <c r="G63" s="98"/>
      <c r="H63" s="98"/>
      <c r="I63" s="98"/>
      <c r="J63" s="98"/>
      <c r="K63" s="98"/>
    </row>
    <row r="64" spans="2:11">
      <c r="B64" s="98"/>
      <c r="C64" s="98"/>
      <c r="D64" s="98"/>
      <c r="E64" s="98"/>
      <c r="F64" s="98"/>
      <c r="G64" s="98"/>
      <c r="H64" s="98"/>
      <c r="I64" s="98"/>
      <c r="J64" s="98"/>
      <c r="K64" s="98"/>
    </row>
    <row r="65" spans="2:11">
      <c r="B65" s="98"/>
      <c r="C65" s="98"/>
      <c r="D65" s="98"/>
      <c r="E65" s="98"/>
      <c r="F65" s="98"/>
      <c r="G65" s="98"/>
      <c r="H65" s="98"/>
      <c r="I65" s="98"/>
      <c r="J65" s="98"/>
      <c r="K65" s="98"/>
    </row>
    <row r="66" spans="2:11">
      <c r="B66" s="98"/>
      <c r="C66" s="98"/>
      <c r="D66" s="98"/>
      <c r="E66" s="98"/>
      <c r="F66" s="98"/>
      <c r="G66" s="98"/>
      <c r="H66" s="98"/>
      <c r="I66" s="98"/>
      <c r="J66" s="98"/>
      <c r="K66" s="98"/>
    </row>
    <row r="67" spans="2:11">
      <c r="B67" s="98"/>
      <c r="C67" s="98"/>
      <c r="D67" s="98"/>
      <c r="E67" s="98"/>
      <c r="F67" s="98"/>
      <c r="G67" s="98"/>
      <c r="H67" s="98"/>
      <c r="I67" s="98"/>
      <c r="J67" s="98"/>
      <c r="K67" s="98"/>
    </row>
    <row r="68" spans="2:11">
      <c r="B68" s="98"/>
      <c r="C68" s="98"/>
      <c r="D68" s="98"/>
      <c r="E68" s="98"/>
      <c r="F68" s="98"/>
      <c r="G68" s="98"/>
      <c r="H68" s="98"/>
      <c r="I68" s="98"/>
      <c r="J68" s="98"/>
      <c r="K68" s="98"/>
    </row>
    <row r="69" spans="2:11">
      <c r="B69" s="98"/>
      <c r="C69" s="98"/>
      <c r="D69" s="98"/>
      <c r="E69" s="98"/>
      <c r="F69" s="98"/>
      <c r="G69" s="98"/>
      <c r="H69" s="98"/>
      <c r="I69" s="98"/>
      <c r="J69" s="98"/>
      <c r="K69" s="98"/>
    </row>
    <row r="70" spans="2:11">
      <c r="B70" s="98"/>
      <c r="C70" s="98"/>
      <c r="D70" s="98"/>
      <c r="E70" s="98"/>
      <c r="F70" s="98"/>
      <c r="G70" s="98"/>
      <c r="H70" s="98"/>
      <c r="I70" s="98"/>
      <c r="J70" s="98"/>
      <c r="K70" s="98"/>
    </row>
    <row r="71" spans="2:11">
      <c r="B71" s="98"/>
      <c r="C71" s="98"/>
      <c r="D71" s="98"/>
      <c r="E71" s="98"/>
      <c r="F71" s="98"/>
      <c r="G71" s="98"/>
      <c r="H71" s="98"/>
      <c r="I71" s="98"/>
      <c r="J71" s="98"/>
      <c r="K71" s="98"/>
    </row>
    <row r="72" spans="2:11">
      <c r="B72" s="98"/>
      <c r="C72" s="98"/>
      <c r="D72" s="98"/>
      <c r="E72" s="98"/>
      <c r="F72" s="98"/>
      <c r="G72" s="98"/>
      <c r="H72" s="98"/>
      <c r="I72" s="98"/>
      <c r="J72" s="98"/>
      <c r="K72" s="98"/>
    </row>
    <row r="73" spans="2:11">
      <c r="B73" s="98"/>
      <c r="C73" s="98"/>
      <c r="D73" s="98"/>
      <c r="E73" s="98"/>
      <c r="F73" s="98"/>
      <c r="G73" s="98"/>
      <c r="H73" s="98"/>
      <c r="I73" s="98"/>
      <c r="J73" s="98"/>
      <c r="K73" s="98"/>
    </row>
    <row r="74" spans="2:11">
      <c r="B74" s="98"/>
      <c r="C74" s="98"/>
      <c r="D74" s="98"/>
      <c r="E74" s="98"/>
      <c r="F74" s="98"/>
      <c r="G74" s="98"/>
      <c r="H74" s="98"/>
      <c r="I74" s="98"/>
      <c r="J74" s="98"/>
      <c r="K74" s="98"/>
    </row>
    <row r="75" spans="2:11">
      <c r="B75" s="98"/>
      <c r="C75" s="98"/>
      <c r="D75" s="98"/>
      <c r="E75" s="98"/>
      <c r="F75" s="98"/>
      <c r="G75" s="98"/>
      <c r="H75" s="98"/>
      <c r="I75" s="98"/>
      <c r="J75" s="98"/>
      <c r="K75" s="98"/>
    </row>
    <row r="76" spans="2:11">
      <c r="B76" s="98"/>
      <c r="C76" s="98"/>
      <c r="D76" s="98"/>
      <c r="E76" s="98"/>
      <c r="F76" s="98"/>
      <c r="G76" s="98"/>
      <c r="H76" s="98"/>
      <c r="I76" s="98"/>
      <c r="J76" s="98"/>
      <c r="K76" s="98"/>
    </row>
    <row r="77" spans="2:11">
      <c r="B77" s="98"/>
      <c r="C77" s="98"/>
      <c r="D77" s="98"/>
      <c r="E77" s="98"/>
      <c r="F77" s="98"/>
      <c r="G77" s="98"/>
      <c r="H77" s="98"/>
      <c r="I77" s="98"/>
      <c r="J77" s="98"/>
      <c r="K77" s="98"/>
    </row>
    <row r="78" spans="2:11">
      <c r="B78" s="98"/>
      <c r="C78" s="98"/>
      <c r="D78" s="98"/>
      <c r="E78" s="98"/>
      <c r="F78" s="98"/>
      <c r="G78" s="98"/>
      <c r="H78" s="98"/>
      <c r="I78" s="98"/>
      <c r="J78" s="98"/>
      <c r="K78" s="98"/>
    </row>
    <row r="79" spans="2:11">
      <c r="B79" s="98"/>
      <c r="C79" s="98"/>
      <c r="D79" s="98"/>
      <c r="E79" s="98"/>
      <c r="F79" s="98"/>
      <c r="G79" s="98"/>
      <c r="H79" s="98"/>
      <c r="I79" s="98"/>
      <c r="J79" s="98"/>
      <c r="K79" s="98"/>
    </row>
    <row r="80" spans="2:11">
      <c r="B80" s="98"/>
      <c r="C80" s="98"/>
      <c r="D80" s="98"/>
      <c r="E80" s="98"/>
      <c r="F80" s="98"/>
      <c r="G80" s="98"/>
      <c r="H80" s="98"/>
      <c r="I80" s="98"/>
      <c r="J80" s="98"/>
      <c r="K80" s="98"/>
    </row>
    <row r="81" spans="2:11">
      <c r="B81" s="98"/>
      <c r="C81" s="98"/>
      <c r="D81" s="98"/>
      <c r="E81" s="98"/>
      <c r="F81" s="98"/>
      <c r="G81" s="98"/>
      <c r="H81" s="98"/>
      <c r="I81" s="98"/>
      <c r="J81" s="98"/>
      <c r="K81" s="98"/>
    </row>
    <row r="82" spans="2:11">
      <c r="B82" s="98"/>
      <c r="C82" s="98"/>
      <c r="D82" s="98"/>
      <c r="E82" s="98"/>
      <c r="F82" s="98"/>
      <c r="G82" s="98"/>
      <c r="H82" s="98"/>
      <c r="I82" s="98"/>
      <c r="J82" s="98"/>
      <c r="K82" s="98"/>
    </row>
    <row r="83" spans="2:11">
      <c r="B83" s="98"/>
      <c r="C83" s="98"/>
      <c r="D83" s="98"/>
      <c r="E83" s="98"/>
      <c r="F83" s="98"/>
      <c r="G83" s="98"/>
      <c r="H83" s="98"/>
      <c r="I83" s="98"/>
      <c r="J83" s="98"/>
      <c r="K83" s="98"/>
    </row>
    <row r="84" spans="2:11">
      <c r="B84" s="98"/>
      <c r="C84" s="98"/>
      <c r="D84" s="98"/>
      <c r="E84" s="98"/>
      <c r="F84" s="98"/>
      <c r="G84" s="98"/>
      <c r="H84" s="98"/>
      <c r="I84" s="98"/>
      <c r="J84" s="98"/>
      <c r="K84" s="98"/>
    </row>
    <row r="85" spans="2:11">
      <c r="B85" s="98"/>
      <c r="C85" s="98"/>
      <c r="D85" s="98"/>
      <c r="E85" s="98"/>
      <c r="F85" s="98"/>
      <c r="G85" s="98"/>
      <c r="H85" s="98"/>
      <c r="I85" s="98"/>
      <c r="J85" s="98"/>
      <c r="K85" s="98"/>
    </row>
    <row r="86" spans="2:11">
      <c r="B86" s="98"/>
      <c r="C86" s="98"/>
      <c r="D86" s="98"/>
      <c r="E86" s="98"/>
      <c r="F86" s="98"/>
      <c r="G86" s="98"/>
      <c r="H86" s="98"/>
      <c r="I86" s="98"/>
      <c r="J86" s="98"/>
      <c r="K86" s="98"/>
    </row>
    <row r="87" spans="2:11">
      <c r="B87" s="98"/>
      <c r="C87" s="98"/>
      <c r="D87" s="98"/>
      <c r="E87" s="98"/>
      <c r="F87" s="98"/>
      <c r="G87" s="98"/>
      <c r="H87" s="98"/>
      <c r="I87" s="98"/>
      <c r="J87" s="98"/>
      <c r="K87" s="98"/>
    </row>
    <row r="88" spans="2:11">
      <c r="B88" s="98"/>
      <c r="C88" s="98"/>
      <c r="D88" s="98"/>
      <c r="E88" s="98"/>
      <c r="F88" s="98"/>
      <c r="G88" s="98"/>
      <c r="H88" s="98"/>
      <c r="I88" s="98"/>
      <c r="J88" s="98"/>
      <c r="K88" s="98"/>
    </row>
    <row r="89" spans="2:11">
      <c r="B89" s="98"/>
      <c r="C89" s="98"/>
      <c r="D89" s="98"/>
      <c r="E89" s="98"/>
      <c r="F89" s="98"/>
      <c r="G89" s="98"/>
      <c r="H89" s="98"/>
      <c r="I89" s="98"/>
      <c r="J89" s="98"/>
      <c r="K89" s="98"/>
    </row>
    <row r="90" spans="2:11">
      <c r="B90" s="98"/>
      <c r="C90" s="98"/>
      <c r="D90" s="98"/>
      <c r="E90" s="98"/>
      <c r="F90" s="98"/>
      <c r="G90" s="98"/>
      <c r="H90" s="98"/>
      <c r="I90" s="98"/>
      <c r="J90" s="98"/>
      <c r="K90" s="98"/>
    </row>
    <row r="91" spans="2:11">
      <c r="B91" s="98"/>
      <c r="C91" s="98"/>
      <c r="D91" s="98"/>
      <c r="E91" s="98"/>
      <c r="F91" s="98"/>
      <c r="G91" s="98"/>
      <c r="H91" s="98"/>
      <c r="I91" s="98"/>
      <c r="J91" s="98"/>
      <c r="K91" s="98"/>
    </row>
    <row r="92" spans="2:11">
      <c r="B92" s="98"/>
      <c r="C92" s="98"/>
      <c r="D92" s="98"/>
      <c r="E92" s="98"/>
      <c r="F92" s="98"/>
      <c r="G92" s="98"/>
      <c r="H92" s="98"/>
      <c r="I92" s="98"/>
      <c r="J92" s="98"/>
      <c r="K92" s="98"/>
    </row>
    <row r="93" spans="2:11">
      <c r="B93" s="98"/>
      <c r="C93" s="98"/>
      <c r="D93" s="98"/>
      <c r="E93" s="98"/>
      <c r="F93" s="98"/>
      <c r="G93" s="98"/>
      <c r="H93" s="98"/>
      <c r="I93" s="98"/>
      <c r="J93" s="98"/>
      <c r="K93" s="98"/>
    </row>
    <row r="94" spans="2:11">
      <c r="B94" s="98"/>
      <c r="C94" s="98"/>
      <c r="D94" s="98"/>
      <c r="E94" s="98"/>
      <c r="F94" s="98"/>
      <c r="G94" s="98"/>
      <c r="H94" s="98"/>
      <c r="I94" s="98"/>
      <c r="J94" s="98"/>
      <c r="K94" s="98"/>
    </row>
    <row r="95" spans="2:11">
      <c r="B95" s="98"/>
      <c r="C95" s="98"/>
      <c r="D95" s="98"/>
      <c r="E95" s="98"/>
      <c r="F95" s="98"/>
      <c r="G95" s="98"/>
      <c r="H95" s="98"/>
      <c r="I95" s="98"/>
      <c r="J95" s="98"/>
      <c r="K95" s="98"/>
    </row>
    <row r="96" spans="2:11">
      <c r="B96" s="98"/>
      <c r="C96" s="98"/>
      <c r="D96" s="98"/>
      <c r="E96" s="98"/>
      <c r="F96" s="98"/>
      <c r="G96" s="98"/>
      <c r="H96" s="98"/>
      <c r="I96" s="98"/>
      <c r="J96" s="98"/>
      <c r="K96" s="98"/>
    </row>
    <row r="97" spans="2:11">
      <c r="B97" s="98"/>
      <c r="C97" s="98"/>
      <c r="D97" s="98"/>
      <c r="E97" s="98"/>
      <c r="F97" s="98"/>
      <c r="G97" s="98"/>
      <c r="H97" s="98"/>
      <c r="I97" s="98"/>
      <c r="J97" s="98"/>
      <c r="K97" s="98"/>
    </row>
    <row r="98" spans="2:11">
      <c r="B98" s="98"/>
      <c r="C98" s="98"/>
      <c r="D98" s="98"/>
      <c r="E98" s="98"/>
      <c r="F98" s="98"/>
      <c r="G98" s="98"/>
      <c r="H98" s="98"/>
      <c r="I98" s="98"/>
      <c r="J98" s="98"/>
      <c r="K98" s="98"/>
    </row>
    <row r="99" spans="2:11">
      <c r="B99" s="98"/>
      <c r="C99" s="98"/>
      <c r="D99" s="98"/>
      <c r="E99" s="98"/>
      <c r="F99" s="98"/>
      <c r="G99" s="98"/>
      <c r="H99" s="98"/>
      <c r="I99" s="98"/>
      <c r="J99" s="98"/>
      <c r="K99" s="98"/>
    </row>
    <row r="100" spans="2:11">
      <c r="B100" s="98"/>
      <c r="C100" s="98"/>
      <c r="D100" s="98"/>
      <c r="E100" s="98"/>
      <c r="F100" s="98"/>
      <c r="G100" s="98"/>
      <c r="H100" s="98"/>
      <c r="I100" s="98"/>
      <c r="J100" s="98"/>
      <c r="K100" s="98"/>
    </row>
    <row r="101" spans="2:11">
      <c r="B101" s="98"/>
      <c r="C101" s="98"/>
      <c r="D101" s="98"/>
      <c r="E101" s="98"/>
      <c r="F101" s="98"/>
      <c r="G101" s="98"/>
      <c r="H101" s="98"/>
      <c r="I101" s="98"/>
      <c r="J101" s="98"/>
      <c r="K101" s="98"/>
    </row>
    <row r="102" spans="2:11">
      <c r="B102" s="98"/>
      <c r="C102" s="98"/>
      <c r="D102" s="98"/>
      <c r="E102" s="98"/>
      <c r="F102" s="98"/>
      <c r="G102" s="98"/>
      <c r="H102" s="98"/>
      <c r="I102" s="98"/>
      <c r="J102" s="98"/>
      <c r="K102" s="98"/>
    </row>
    <row r="103" spans="2:11">
      <c r="B103" s="98"/>
      <c r="C103" s="98"/>
      <c r="D103" s="98"/>
      <c r="E103" s="98"/>
      <c r="F103" s="98"/>
      <c r="G103" s="98"/>
      <c r="H103" s="98"/>
      <c r="I103" s="98"/>
      <c r="J103" s="98"/>
      <c r="K103" s="98"/>
    </row>
    <row r="104" spans="2:11">
      <c r="B104" s="98"/>
      <c r="C104" s="98"/>
      <c r="D104" s="98"/>
      <c r="E104" s="98"/>
      <c r="F104" s="98"/>
      <c r="G104" s="98"/>
      <c r="H104" s="98"/>
      <c r="I104" s="98"/>
      <c r="J104" s="98"/>
      <c r="K104" s="98"/>
    </row>
    <row r="105" spans="2:11">
      <c r="B105" s="98"/>
      <c r="C105" s="98"/>
      <c r="D105" s="98"/>
      <c r="E105" s="98"/>
      <c r="F105" s="98"/>
      <c r="G105" s="98"/>
      <c r="H105" s="98"/>
      <c r="I105" s="98"/>
      <c r="J105" s="98"/>
      <c r="K105" s="98"/>
    </row>
    <row r="106" spans="2:11">
      <c r="B106" s="98"/>
      <c r="C106" s="98"/>
      <c r="D106" s="98"/>
      <c r="E106" s="98"/>
      <c r="F106" s="98"/>
      <c r="G106" s="98"/>
      <c r="H106" s="98"/>
      <c r="I106" s="98"/>
      <c r="J106" s="98"/>
      <c r="K106" s="98"/>
    </row>
    <row r="107" spans="2:11">
      <c r="B107" s="98"/>
      <c r="C107" s="98"/>
      <c r="D107" s="98"/>
      <c r="E107" s="98"/>
      <c r="F107" s="98"/>
      <c r="G107" s="98"/>
      <c r="H107" s="98"/>
      <c r="I107" s="98"/>
      <c r="J107" s="98"/>
      <c r="K107" s="98"/>
    </row>
    <row r="108" spans="2:11">
      <c r="B108" s="98"/>
      <c r="C108" s="98"/>
      <c r="D108" s="98"/>
      <c r="E108" s="98"/>
      <c r="F108" s="98"/>
      <c r="G108" s="98"/>
      <c r="H108" s="98"/>
      <c r="I108" s="98"/>
      <c r="J108" s="98"/>
      <c r="K108" s="98"/>
    </row>
    <row r="109" spans="2:11">
      <c r="B109" s="98"/>
      <c r="C109" s="98"/>
      <c r="D109" s="98"/>
      <c r="E109" s="98"/>
      <c r="F109" s="98"/>
      <c r="G109" s="98"/>
      <c r="H109" s="98"/>
      <c r="I109" s="98"/>
      <c r="J109" s="98"/>
      <c r="K109" s="98"/>
    </row>
    <row r="110" spans="2:11">
      <c r="B110" s="98"/>
      <c r="C110" s="98"/>
      <c r="D110" s="98"/>
      <c r="E110" s="98"/>
      <c r="F110" s="98"/>
      <c r="G110" s="98"/>
      <c r="H110" s="98"/>
      <c r="I110" s="98"/>
      <c r="J110" s="98"/>
      <c r="K110" s="98"/>
    </row>
    <row r="111" spans="2:11">
      <c r="B111" s="98"/>
      <c r="C111" s="98"/>
      <c r="D111" s="98"/>
      <c r="E111" s="98"/>
      <c r="F111" s="98"/>
      <c r="G111" s="98"/>
      <c r="H111" s="98"/>
      <c r="I111" s="98"/>
      <c r="J111" s="98"/>
      <c r="K111" s="98"/>
    </row>
    <row r="112" spans="2:11">
      <c r="B112" s="98"/>
      <c r="C112" s="98"/>
      <c r="D112" s="98"/>
      <c r="E112" s="98"/>
      <c r="F112" s="98"/>
      <c r="G112" s="98"/>
      <c r="H112" s="98"/>
      <c r="I112" s="98"/>
      <c r="J112" s="98"/>
      <c r="K112" s="98"/>
    </row>
    <row r="113" spans="2:11">
      <c r="B113" s="98"/>
      <c r="C113" s="98"/>
      <c r="D113" s="98"/>
      <c r="E113" s="98"/>
      <c r="F113" s="98"/>
      <c r="G113" s="98"/>
      <c r="H113" s="98"/>
      <c r="I113" s="98"/>
      <c r="J113" s="98"/>
      <c r="K113" s="98"/>
    </row>
    <row r="114" spans="2:11">
      <c r="B114" s="98"/>
      <c r="C114" s="98"/>
      <c r="D114" s="98"/>
      <c r="E114" s="98"/>
      <c r="F114" s="98"/>
      <c r="G114" s="98"/>
      <c r="H114" s="98"/>
      <c r="I114" s="98"/>
      <c r="J114" s="98"/>
      <c r="K114" s="98"/>
    </row>
    <row r="115" spans="2:11">
      <c r="B115" s="98"/>
      <c r="C115" s="98"/>
      <c r="D115" s="98"/>
      <c r="E115" s="98"/>
      <c r="F115" s="98"/>
      <c r="G115" s="98"/>
      <c r="H115" s="98"/>
      <c r="I115" s="98"/>
      <c r="J115" s="98"/>
      <c r="K115" s="98"/>
    </row>
    <row r="116" spans="2:11">
      <c r="B116" s="98"/>
      <c r="C116" s="98"/>
      <c r="D116" s="98"/>
      <c r="E116" s="98"/>
      <c r="F116" s="98"/>
      <c r="G116" s="98"/>
      <c r="H116" s="98"/>
      <c r="I116" s="98"/>
      <c r="J116" s="98"/>
      <c r="K116" s="98"/>
    </row>
    <row r="117" spans="2:11">
      <c r="B117" s="122"/>
      <c r="C117" s="125"/>
      <c r="D117" s="125"/>
      <c r="E117" s="125"/>
      <c r="F117" s="125"/>
      <c r="G117" s="125"/>
      <c r="H117" s="125"/>
      <c r="I117" s="121"/>
      <c r="J117" s="121"/>
      <c r="K117" s="125"/>
    </row>
    <row r="118" spans="2:11">
      <c r="B118" s="122"/>
      <c r="C118" s="125"/>
      <c r="D118" s="125"/>
      <c r="E118" s="125"/>
      <c r="F118" s="125"/>
      <c r="G118" s="125"/>
      <c r="H118" s="125"/>
      <c r="I118" s="121"/>
      <c r="J118" s="121"/>
      <c r="K118" s="125"/>
    </row>
    <row r="119" spans="2:11">
      <c r="B119" s="122"/>
      <c r="C119" s="125"/>
      <c r="D119" s="125"/>
      <c r="E119" s="125"/>
      <c r="F119" s="125"/>
      <c r="G119" s="125"/>
      <c r="H119" s="125"/>
      <c r="I119" s="121"/>
      <c r="J119" s="121"/>
      <c r="K119" s="125"/>
    </row>
    <row r="120" spans="2:11">
      <c r="B120" s="122"/>
      <c r="C120" s="125"/>
      <c r="D120" s="125"/>
      <c r="E120" s="125"/>
      <c r="F120" s="125"/>
      <c r="G120" s="125"/>
      <c r="H120" s="125"/>
      <c r="I120" s="121"/>
      <c r="J120" s="121"/>
      <c r="K120" s="125"/>
    </row>
    <row r="121" spans="2:11">
      <c r="B121" s="122"/>
      <c r="C121" s="125"/>
      <c r="D121" s="125"/>
      <c r="E121" s="125"/>
      <c r="F121" s="125"/>
      <c r="G121" s="125"/>
      <c r="H121" s="125"/>
      <c r="I121" s="121"/>
      <c r="J121" s="121"/>
      <c r="K121" s="125"/>
    </row>
    <row r="122" spans="2:11">
      <c r="B122" s="122"/>
      <c r="C122" s="125"/>
      <c r="D122" s="125"/>
      <c r="E122" s="125"/>
      <c r="F122" s="125"/>
      <c r="G122" s="125"/>
      <c r="H122" s="125"/>
      <c r="I122" s="121"/>
      <c r="J122" s="121"/>
      <c r="K122" s="125"/>
    </row>
    <row r="123" spans="2:11">
      <c r="B123" s="122"/>
      <c r="C123" s="125"/>
      <c r="D123" s="125"/>
      <c r="E123" s="125"/>
      <c r="F123" s="125"/>
      <c r="G123" s="125"/>
      <c r="H123" s="125"/>
      <c r="I123" s="121"/>
      <c r="J123" s="121"/>
      <c r="K123" s="125"/>
    </row>
    <row r="124" spans="2:11">
      <c r="B124" s="122"/>
      <c r="C124" s="125"/>
      <c r="D124" s="125"/>
      <c r="E124" s="125"/>
      <c r="F124" s="125"/>
      <c r="G124" s="125"/>
      <c r="H124" s="125"/>
      <c r="I124" s="121"/>
      <c r="J124" s="121"/>
      <c r="K124" s="125"/>
    </row>
    <row r="125" spans="2:11">
      <c r="B125" s="122"/>
      <c r="C125" s="125"/>
      <c r="D125" s="125"/>
      <c r="E125" s="125"/>
      <c r="F125" s="125"/>
      <c r="G125" s="125"/>
      <c r="H125" s="125"/>
      <c r="I125" s="121"/>
      <c r="J125" s="121"/>
      <c r="K125" s="125"/>
    </row>
    <row r="126" spans="2:11">
      <c r="B126" s="122"/>
      <c r="C126" s="125"/>
      <c r="D126" s="125"/>
      <c r="E126" s="125"/>
      <c r="F126" s="125"/>
      <c r="G126" s="125"/>
      <c r="H126" s="125"/>
      <c r="I126" s="121"/>
      <c r="J126" s="121"/>
      <c r="K126" s="125"/>
    </row>
    <row r="127" spans="2:11">
      <c r="B127" s="122"/>
      <c r="C127" s="125"/>
      <c r="D127" s="125"/>
      <c r="E127" s="125"/>
      <c r="F127" s="125"/>
      <c r="G127" s="125"/>
      <c r="H127" s="125"/>
      <c r="I127" s="121"/>
      <c r="J127" s="121"/>
      <c r="K127" s="125"/>
    </row>
    <row r="128" spans="2:11">
      <c r="B128" s="122"/>
      <c r="C128" s="125"/>
      <c r="D128" s="125"/>
      <c r="E128" s="125"/>
      <c r="F128" s="125"/>
      <c r="G128" s="125"/>
      <c r="H128" s="125"/>
      <c r="I128" s="121"/>
      <c r="J128" s="121"/>
      <c r="K128" s="125"/>
    </row>
    <row r="129" spans="2:11">
      <c r="B129" s="122"/>
      <c r="C129" s="125"/>
      <c r="D129" s="125"/>
      <c r="E129" s="125"/>
      <c r="F129" s="125"/>
      <c r="G129" s="125"/>
      <c r="H129" s="125"/>
      <c r="I129" s="121"/>
      <c r="J129" s="121"/>
      <c r="K129" s="125"/>
    </row>
    <row r="130" spans="2:11">
      <c r="B130" s="122"/>
      <c r="C130" s="125"/>
      <c r="D130" s="125"/>
      <c r="E130" s="125"/>
      <c r="F130" s="125"/>
      <c r="G130" s="125"/>
      <c r="H130" s="125"/>
      <c r="I130" s="121"/>
      <c r="J130" s="121"/>
      <c r="K130" s="125"/>
    </row>
    <row r="131" spans="2:11">
      <c r="B131" s="122"/>
      <c r="C131" s="125"/>
      <c r="D131" s="125"/>
      <c r="E131" s="125"/>
      <c r="F131" s="125"/>
      <c r="G131" s="125"/>
      <c r="H131" s="125"/>
      <c r="I131" s="121"/>
      <c r="J131" s="121"/>
      <c r="K131" s="125"/>
    </row>
    <row r="132" spans="2:11">
      <c r="B132" s="122"/>
      <c r="C132" s="125"/>
      <c r="D132" s="125"/>
      <c r="E132" s="125"/>
      <c r="F132" s="125"/>
      <c r="G132" s="125"/>
      <c r="H132" s="125"/>
      <c r="I132" s="121"/>
      <c r="J132" s="121"/>
      <c r="K132" s="125"/>
    </row>
    <row r="133" spans="2:11">
      <c r="B133" s="122"/>
      <c r="C133" s="125"/>
      <c r="D133" s="125"/>
      <c r="E133" s="125"/>
      <c r="F133" s="125"/>
      <c r="G133" s="125"/>
      <c r="H133" s="125"/>
      <c r="I133" s="121"/>
      <c r="J133" s="121"/>
      <c r="K133" s="125"/>
    </row>
    <row r="134" spans="2:11">
      <c r="B134" s="122"/>
      <c r="C134" s="125"/>
      <c r="D134" s="125"/>
      <c r="E134" s="125"/>
      <c r="F134" s="125"/>
      <c r="G134" s="125"/>
      <c r="H134" s="125"/>
      <c r="I134" s="121"/>
      <c r="J134" s="121"/>
      <c r="K134" s="125"/>
    </row>
    <row r="135" spans="2:11">
      <c r="B135" s="122"/>
      <c r="C135" s="125"/>
      <c r="D135" s="125"/>
      <c r="E135" s="125"/>
      <c r="F135" s="125"/>
      <c r="G135" s="125"/>
      <c r="H135" s="125"/>
      <c r="I135" s="121"/>
      <c r="J135" s="121"/>
      <c r="K135" s="125"/>
    </row>
    <row r="136" spans="2:11">
      <c r="B136" s="122"/>
      <c r="C136" s="125"/>
      <c r="D136" s="125"/>
      <c r="E136" s="125"/>
      <c r="F136" s="125"/>
      <c r="G136" s="125"/>
      <c r="H136" s="125"/>
      <c r="I136" s="121"/>
      <c r="J136" s="121"/>
      <c r="K136" s="125"/>
    </row>
    <row r="137" spans="2:11">
      <c r="B137" s="122"/>
      <c r="C137" s="125"/>
      <c r="D137" s="125"/>
      <c r="E137" s="125"/>
      <c r="F137" s="125"/>
      <c r="G137" s="125"/>
      <c r="H137" s="125"/>
      <c r="I137" s="121"/>
      <c r="J137" s="121"/>
      <c r="K137" s="125"/>
    </row>
    <row r="138" spans="2:11">
      <c r="B138" s="122"/>
      <c r="C138" s="125"/>
      <c r="D138" s="125"/>
      <c r="E138" s="125"/>
      <c r="F138" s="125"/>
      <c r="G138" s="125"/>
      <c r="H138" s="125"/>
      <c r="I138" s="121"/>
      <c r="J138" s="121"/>
      <c r="K138" s="125"/>
    </row>
    <row r="139" spans="2:11">
      <c r="B139" s="122"/>
      <c r="C139" s="125"/>
      <c r="D139" s="125"/>
      <c r="E139" s="125"/>
      <c r="F139" s="125"/>
      <c r="G139" s="125"/>
      <c r="H139" s="125"/>
      <c r="I139" s="121"/>
      <c r="J139" s="121"/>
      <c r="K139" s="125"/>
    </row>
    <row r="140" spans="2:11">
      <c r="B140" s="122"/>
      <c r="C140" s="125"/>
      <c r="D140" s="125"/>
      <c r="E140" s="125"/>
      <c r="F140" s="125"/>
      <c r="G140" s="125"/>
      <c r="H140" s="125"/>
      <c r="I140" s="121"/>
      <c r="J140" s="121"/>
      <c r="K140" s="125"/>
    </row>
    <row r="141" spans="2:11">
      <c r="B141" s="122"/>
      <c r="C141" s="125"/>
      <c r="D141" s="125"/>
      <c r="E141" s="125"/>
      <c r="F141" s="125"/>
      <c r="G141" s="125"/>
      <c r="H141" s="125"/>
      <c r="I141" s="121"/>
      <c r="J141" s="121"/>
      <c r="K141" s="125"/>
    </row>
    <row r="142" spans="2:11">
      <c r="B142" s="122"/>
      <c r="C142" s="125"/>
      <c r="D142" s="125"/>
      <c r="E142" s="125"/>
      <c r="F142" s="125"/>
      <c r="G142" s="125"/>
      <c r="H142" s="125"/>
      <c r="I142" s="121"/>
      <c r="J142" s="121"/>
      <c r="K142" s="125"/>
    </row>
    <row r="143" spans="2:11">
      <c r="B143" s="122"/>
      <c r="C143" s="125"/>
      <c r="D143" s="125"/>
      <c r="E143" s="125"/>
      <c r="F143" s="125"/>
      <c r="G143" s="125"/>
      <c r="H143" s="125"/>
      <c r="I143" s="121"/>
      <c r="J143" s="121"/>
      <c r="K143" s="125"/>
    </row>
    <row r="144" spans="2:11">
      <c r="B144" s="122"/>
      <c r="C144" s="125"/>
      <c r="D144" s="125"/>
      <c r="E144" s="125"/>
      <c r="F144" s="125"/>
      <c r="G144" s="125"/>
      <c r="H144" s="125"/>
      <c r="I144" s="121"/>
      <c r="J144" s="121"/>
      <c r="K144" s="125"/>
    </row>
    <row r="145" spans="2:11">
      <c r="B145" s="122"/>
      <c r="C145" s="125"/>
      <c r="D145" s="125"/>
      <c r="E145" s="125"/>
      <c r="F145" s="125"/>
      <c r="G145" s="125"/>
      <c r="H145" s="125"/>
      <c r="I145" s="121"/>
      <c r="J145" s="121"/>
      <c r="K145" s="125"/>
    </row>
    <row r="146" spans="2:11">
      <c r="B146" s="122"/>
      <c r="C146" s="125"/>
      <c r="D146" s="125"/>
      <c r="E146" s="125"/>
      <c r="F146" s="125"/>
      <c r="G146" s="125"/>
      <c r="H146" s="125"/>
      <c r="I146" s="121"/>
      <c r="J146" s="121"/>
      <c r="K146" s="125"/>
    </row>
    <row r="147" spans="2:11">
      <c r="B147" s="122"/>
      <c r="C147" s="125"/>
      <c r="D147" s="125"/>
      <c r="E147" s="125"/>
      <c r="F147" s="125"/>
      <c r="G147" s="125"/>
      <c r="H147" s="125"/>
      <c r="I147" s="121"/>
      <c r="J147" s="121"/>
      <c r="K147" s="125"/>
    </row>
    <row r="148" spans="2:11">
      <c r="B148" s="122"/>
      <c r="C148" s="125"/>
      <c r="D148" s="125"/>
      <c r="E148" s="125"/>
      <c r="F148" s="125"/>
      <c r="G148" s="125"/>
      <c r="H148" s="125"/>
      <c r="I148" s="121"/>
      <c r="J148" s="121"/>
      <c r="K148" s="125"/>
    </row>
    <row r="149" spans="2:11">
      <c r="B149" s="122"/>
      <c r="C149" s="125"/>
      <c r="D149" s="125"/>
      <c r="E149" s="125"/>
      <c r="F149" s="125"/>
      <c r="G149" s="125"/>
      <c r="H149" s="125"/>
      <c r="I149" s="121"/>
      <c r="J149" s="121"/>
      <c r="K149" s="125"/>
    </row>
    <row r="150" spans="2:11">
      <c r="B150" s="122"/>
      <c r="C150" s="125"/>
      <c r="D150" s="125"/>
      <c r="E150" s="125"/>
      <c r="F150" s="125"/>
      <c r="G150" s="125"/>
      <c r="H150" s="125"/>
      <c r="I150" s="121"/>
      <c r="J150" s="121"/>
      <c r="K150" s="125"/>
    </row>
    <row r="151" spans="2:11">
      <c r="B151" s="122"/>
      <c r="C151" s="125"/>
      <c r="D151" s="125"/>
      <c r="E151" s="125"/>
      <c r="F151" s="125"/>
      <c r="G151" s="125"/>
      <c r="H151" s="125"/>
      <c r="I151" s="121"/>
      <c r="J151" s="121"/>
      <c r="K151" s="125"/>
    </row>
    <row r="152" spans="2:11">
      <c r="B152" s="122"/>
      <c r="C152" s="125"/>
      <c r="D152" s="125"/>
      <c r="E152" s="125"/>
      <c r="F152" s="125"/>
      <c r="G152" s="125"/>
      <c r="H152" s="125"/>
      <c r="I152" s="121"/>
      <c r="J152" s="121"/>
      <c r="K152" s="125"/>
    </row>
    <row r="153" spans="2:11">
      <c r="B153" s="122"/>
      <c r="C153" s="125"/>
      <c r="D153" s="125"/>
      <c r="E153" s="125"/>
      <c r="F153" s="125"/>
      <c r="G153" s="125"/>
      <c r="H153" s="125"/>
      <c r="I153" s="121"/>
      <c r="J153" s="121"/>
      <c r="K153" s="125"/>
    </row>
    <row r="154" spans="2:11">
      <c r="B154" s="122"/>
      <c r="C154" s="125"/>
      <c r="D154" s="125"/>
      <c r="E154" s="125"/>
      <c r="F154" s="125"/>
      <c r="G154" s="125"/>
      <c r="H154" s="125"/>
      <c r="I154" s="121"/>
      <c r="J154" s="121"/>
      <c r="K154" s="125"/>
    </row>
    <row r="155" spans="2:11">
      <c r="B155" s="122"/>
      <c r="C155" s="125"/>
      <c r="D155" s="125"/>
      <c r="E155" s="125"/>
      <c r="F155" s="125"/>
      <c r="G155" s="125"/>
      <c r="H155" s="125"/>
      <c r="I155" s="121"/>
      <c r="J155" s="121"/>
      <c r="K155" s="125"/>
    </row>
    <row r="156" spans="2:11">
      <c r="B156" s="122"/>
      <c r="C156" s="125"/>
      <c r="D156" s="125"/>
      <c r="E156" s="125"/>
      <c r="F156" s="125"/>
      <c r="G156" s="125"/>
      <c r="H156" s="125"/>
      <c r="I156" s="121"/>
      <c r="J156" s="121"/>
      <c r="K156" s="125"/>
    </row>
    <row r="157" spans="2:11">
      <c r="B157" s="122"/>
      <c r="C157" s="125"/>
      <c r="D157" s="125"/>
      <c r="E157" s="125"/>
      <c r="F157" s="125"/>
      <c r="G157" s="125"/>
      <c r="H157" s="125"/>
      <c r="I157" s="121"/>
      <c r="J157" s="121"/>
      <c r="K157" s="125"/>
    </row>
    <row r="158" spans="2:11">
      <c r="B158" s="122"/>
      <c r="C158" s="125"/>
      <c r="D158" s="125"/>
      <c r="E158" s="125"/>
      <c r="F158" s="125"/>
      <c r="G158" s="125"/>
      <c r="H158" s="125"/>
      <c r="I158" s="121"/>
      <c r="J158" s="121"/>
      <c r="K158" s="125"/>
    </row>
    <row r="159" spans="2:11">
      <c r="B159" s="122"/>
      <c r="C159" s="125"/>
      <c r="D159" s="125"/>
      <c r="E159" s="125"/>
      <c r="F159" s="125"/>
      <c r="G159" s="125"/>
      <c r="H159" s="125"/>
      <c r="I159" s="121"/>
      <c r="J159" s="121"/>
      <c r="K159" s="125"/>
    </row>
    <row r="160" spans="2:11">
      <c r="B160" s="122"/>
      <c r="C160" s="125"/>
      <c r="D160" s="125"/>
      <c r="E160" s="125"/>
      <c r="F160" s="125"/>
      <c r="G160" s="125"/>
      <c r="H160" s="125"/>
      <c r="I160" s="121"/>
      <c r="J160" s="121"/>
      <c r="K160" s="125"/>
    </row>
    <row r="161" spans="2:11">
      <c r="B161" s="122"/>
      <c r="C161" s="125"/>
      <c r="D161" s="125"/>
      <c r="E161" s="125"/>
      <c r="F161" s="125"/>
      <c r="G161" s="125"/>
      <c r="H161" s="125"/>
      <c r="I161" s="121"/>
      <c r="J161" s="121"/>
      <c r="K161" s="125"/>
    </row>
    <row r="162" spans="2:11">
      <c r="B162" s="122"/>
      <c r="C162" s="125"/>
      <c r="D162" s="125"/>
      <c r="E162" s="125"/>
      <c r="F162" s="125"/>
      <c r="G162" s="125"/>
      <c r="H162" s="125"/>
      <c r="I162" s="121"/>
      <c r="J162" s="121"/>
      <c r="K162" s="125"/>
    </row>
    <row r="163" spans="2:11">
      <c r="B163" s="122"/>
      <c r="C163" s="125"/>
      <c r="D163" s="125"/>
      <c r="E163" s="125"/>
      <c r="F163" s="125"/>
      <c r="G163" s="125"/>
      <c r="H163" s="125"/>
      <c r="I163" s="121"/>
      <c r="J163" s="121"/>
      <c r="K163" s="125"/>
    </row>
    <row r="164" spans="2:11">
      <c r="B164" s="122"/>
      <c r="C164" s="125"/>
      <c r="D164" s="125"/>
      <c r="E164" s="125"/>
      <c r="F164" s="125"/>
      <c r="G164" s="125"/>
      <c r="H164" s="125"/>
      <c r="I164" s="121"/>
      <c r="J164" s="121"/>
      <c r="K164" s="125"/>
    </row>
    <row r="165" spans="2:11">
      <c r="B165" s="122"/>
      <c r="C165" s="125"/>
      <c r="D165" s="125"/>
      <c r="E165" s="125"/>
      <c r="F165" s="125"/>
      <c r="G165" s="125"/>
      <c r="H165" s="125"/>
      <c r="I165" s="121"/>
      <c r="J165" s="121"/>
      <c r="K165" s="125"/>
    </row>
    <row r="166" spans="2:11">
      <c r="B166" s="122"/>
      <c r="C166" s="125"/>
      <c r="D166" s="125"/>
      <c r="E166" s="125"/>
      <c r="F166" s="125"/>
      <c r="G166" s="125"/>
      <c r="H166" s="125"/>
      <c r="I166" s="121"/>
      <c r="J166" s="121"/>
      <c r="K166" s="125"/>
    </row>
    <row r="167" spans="2:11">
      <c r="B167" s="122"/>
      <c r="C167" s="125"/>
      <c r="D167" s="125"/>
      <c r="E167" s="125"/>
      <c r="F167" s="125"/>
      <c r="G167" s="125"/>
      <c r="H167" s="125"/>
      <c r="I167" s="121"/>
      <c r="J167" s="121"/>
      <c r="K167" s="125"/>
    </row>
    <row r="168" spans="2:11">
      <c r="B168" s="122"/>
      <c r="C168" s="125"/>
      <c r="D168" s="125"/>
      <c r="E168" s="125"/>
      <c r="F168" s="125"/>
      <c r="G168" s="125"/>
      <c r="H168" s="125"/>
      <c r="I168" s="121"/>
      <c r="J168" s="121"/>
      <c r="K168" s="125"/>
    </row>
    <row r="169" spans="2:11">
      <c r="B169" s="122"/>
      <c r="C169" s="125"/>
      <c r="D169" s="125"/>
      <c r="E169" s="125"/>
      <c r="F169" s="125"/>
      <c r="G169" s="125"/>
      <c r="H169" s="125"/>
      <c r="I169" s="121"/>
      <c r="J169" s="121"/>
      <c r="K169" s="125"/>
    </row>
    <row r="170" spans="2:11">
      <c r="B170" s="122"/>
      <c r="C170" s="125"/>
      <c r="D170" s="125"/>
      <c r="E170" s="125"/>
      <c r="F170" s="125"/>
      <c r="G170" s="125"/>
      <c r="H170" s="125"/>
      <c r="I170" s="121"/>
      <c r="J170" s="121"/>
      <c r="K170" s="125"/>
    </row>
    <row r="171" spans="2:11">
      <c r="B171" s="122"/>
      <c r="C171" s="125"/>
      <c r="D171" s="125"/>
      <c r="E171" s="125"/>
      <c r="F171" s="125"/>
      <c r="G171" s="125"/>
      <c r="H171" s="125"/>
      <c r="I171" s="121"/>
      <c r="J171" s="121"/>
      <c r="K171" s="125"/>
    </row>
    <row r="172" spans="2:11">
      <c r="B172" s="122"/>
      <c r="C172" s="125"/>
      <c r="D172" s="125"/>
      <c r="E172" s="125"/>
      <c r="F172" s="125"/>
      <c r="G172" s="125"/>
      <c r="H172" s="125"/>
      <c r="I172" s="121"/>
      <c r="J172" s="121"/>
      <c r="K172" s="125"/>
    </row>
    <row r="173" spans="2:11">
      <c r="B173" s="122"/>
      <c r="C173" s="125"/>
      <c r="D173" s="125"/>
      <c r="E173" s="125"/>
      <c r="F173" s="125"/>
      <c r="G173" s="125"/>
      <c r="H173" s="125"/>
      <c r="I173" s="121"/>
      <c r="J173" s="121"/>
      <c r="K173" s="125"/>
    </row>
    <row r="174" spans="2:11">
      <c r="B174" s="122"/>
      <c r="C174" s="125"/>
      <c r="D174" s="125"/>
      <c r="E174" s="125"/>
      <c r="F174" s="125"/>
      <c r="G174" s="125"/>
      <c r="H174" s="125"/>
      <c r="I174" s="121"/>
      <c r="J174" s="121"/>
      <c r="K174" s="125"/>
    </row>
    <row r="175" spans="2:11">
      <c r="B175" s="122"/>
      <c r="C175" s="125"/>
      <c r="D175" s="125"/>
      <c r="E175" s="125"/>
      <c r="F175" s="125"/>
      <c r="G175" s="125"/>
      <c r="H175" s="125"/>
      <c r="I175" s="121"/>
      <c r="J175" s="121"/>
      <c r="K175" s="125"/>
    </row>
    <row r="176" spans="2:11">
      <c r="B176" s="122"/>
      <c r="C176" s="125"/>
      <c r="D176" s="125"/>
      <c r="E176" s="125"/>
      <c r="F176" s="125"/>
      <c r="G176" s="125"/>
      <c r="H176" s="125"/>
      <c r="I176" s="121"/>
      <c r="J176" s="121"/>
      <c r="K176" s="125"/>
    </row>
    <row r="177" spans="2:11">
      <c r="B177" s="122"/>
      <c r="C177" s="125"/>
      <c r="D177" s="125"/>
      <c r="E177" s="125"/>
      <c r="F177" s="125"/>
      <c r="G177" s="125"/>
      <c r="H177" s="125"/>
      <c r="I177" s="121"/>
      <c r="J177" s="121"/>
      <c r="K177" s="125"/>
    </row>
    <row r="178" spans="2:11">
      <c r="B178" s="122"/>
      <c r="C178" s="125"/>
      <c r="D178" s="125"/>
      <c r="E178" s="125"/>
      <c r="F178" s="125"/>
      <c r="G178" s="125"/>
      <c r="H178" s="125"/>
      <c r="I178" s="121"/>
      <c r="J178" s="121"/>
      <c r="K178" s="125"/>
    </row>
    <row r="179" spans="2:11">
      <c r="B179" s="122"/>
      <c r="C179" s="125"/>
      <c r="D179" s="125"/>
      <c r="E179" s="125"/>
      <c r="F179" s="125"/>
      <c r="G179" s="125"/>
      <c r="H179" s="125"/>
      <c r="I179" s="121"/>
      <c r="J179" s="121"/>
      <c r="K179" s="125"/>
    </row>
    <row r="180" spans="2:11">
      <c r="B180" s="122"/>
      <c r="C180" s="125"/>
      <c r="D180" s="125"/>
      <c r="E180" s="125"/>
      <c r="F180" s="125"/>
      <c r="G180" s="125"/>
      <c r="H180" s="125"/>
      <c r="I180" s="121"/>
      <c r="J180" s="121"/>
      <c r="K180" s="125"/>
    </row>
    <row r="181" spans="2:11">
      <c r="B181" s="122"/>
      <c r="C181" s="125"/>
      <c r="D181" s="125"/>
      <c r="E181" s="125"/>
      <c r="F181" s="125"/>
      <c r="G181" s="125"/>
      <c r="H181" s="125"/>
      <c r="I181" s="121"/>
      <c r="J181" s="121"/>
      <c r="K181" s="125"/>
    </row>
    <row r="182" spans="2:11">
      <c r="B182" s="122"/>
      <c r="C182" s="125"/>
      <c r="D182" s="125"/>
      <c r="E182" s="125"/>
      <c r="F182" s="125"/>
      <c r="G182" s="125"/>
      <c r="H182" s="125"/>
      <c r="I182" s="121"/>
      <c r="J182" s="121"/>
      <c r="K182" s="125"/>
    </row>
    <row r="183" spans="2:11">
      <c r="B183" s="122"/>
      <c r="C183" s="125"/>
      <c r="D183" s="125"/>
      <c r="E183" s="125"/>
      <c r="F183" s="125"/>
      <c r="G183" s="125"/>
      <c r="H183" s="125"/>
      <c r="I183" s="121"/>
      <c r="J183" s="121"/>
      <c r="K183" s="125"/>
    </row>
    <row r="184" spans="2:11">
      <c r="B184" s="122"/>
      <c r="C184" s="125"/>
      <c r="D184" s="125"/>
      <c r="E184" s="125"/>
      <c r="F184" s="125"/>
      <c r="G184" s="125"/>
      <c r="H184" s="125"/>
      <c r="I184" s="121"/>
      <c r="J184" s="121"/>
      <c r="K184" s="125"/>
    </row>
    <row r="185" spans="2:11">
      <c r="B185" s="122"/>
      <c r="C185" s="125"/>
      <c r="D185" s="125"/>
      <c r="E185" s="125"/>
      <c r="F185" s="125"/>
      <c r="G185" s="125"/>
      <c r="H185" s="125"/>
      <c r="I185" s="121"/>
      <c r="J185" s="121"/>
      <c r="K185" s="125"/>
    </row>
    <row r="186" spans="2:11">
      <c r="B186" s="122"/>
      <c r="C186" s="125"/>
      <c r="D186" s="125"/>
      <c r="E186" s="125"/>
      <c r="F186" s="125"/>
      <c r="G186" s="125"/>
      <c r="H186" s="125"/>
      <c r="I186" s="121"/>
      <c r="J186" s="121"/>
      <c r="K186" s="125"/>
    </row>
    <row r="187" spans="2:11">
      <c r="B187" s="122"/>
      <c r="C187" s="125"/>
      <c r="D187" s="125"/>
      <c r="E187" s="125"/>
      <c r="F187" s="125"/>
      <c r="G187" s="125"/>
      <c r="H187" s="125"/>
      <c r="I187" s="121"/>
      <c r="J187" s="121"/>
      <c r="K187" s="125"/>
    </row>
    <row r="188" spans="2:11">
      <c r="B188" s="122"/>
      <c r="C188" s="125"/>
      <c r="D188" s="125"/>
      <c r="E188" s="125"/>
      <c r="F188" s="125"/>
      <c r="G188" s="125"/>
      <c r="H188" s="125"/>
      <c r="I188" s="121"/>
      <c r="J188" s="121"/>
      <c r="K188" s="125"/>
    </row>
    <row r="189" spans="2:11">
      <c r="B189" s="122"/>
      <c r="C189" s="125"/>
      <c r="D189" s="125"/>
      <c r="E189" s="125"/>
      <c r="F189" s="125"/>
      <c r="G189" s="125"/>
      <c r="H189" s="125"/>
      <c r="I189" s="121"/>
      <c r="J189" s="121"/>
      <c r="K189" s="125"/>
    </row>
    <row r="190" spans="2:11">
      <c r="B190" s="122"/>
      <c r="C190" s="125"/>
      <c r="D190" s="125"/>
      <c r="E190" s="125"/>
      <c r="F190" s="125"/>
      <c r="G190" s="125"/>
      <c r="H190" s="125"/>
      <c r="I190" s="121"/>
      <c r="J190" s="121"/>
      <c r="K190" s="125"/>
    </row>
    <row r="191" spans="2:11">
      <c r="B191" s="122"/>
      <c r="C191" s="125"/>
      <c r="D191" s="125"/>
      <c r="E191" s="125"/>
      <c r="F191" s="125"/>
      <c r="G191" s="125"/>
      <c r="H191" s="125"/>
      <c r="I191" s="121"/>
      <c r="J191" s="121"/>
      <c r="K191" s="125"/>
    </row>
    <row r="192" spans="2:11">
      <c r="B192" s="122"/>
      <c r="C192" s="125"/>
      <c r="D192" s="125"/>
      <c r="E192" s="125"/>
      <c r="F192" s="125"/>
      <c r="G192" s="125"/>
      <c r="H192" s="125"/>
      <c r="I192" s="121"/>
      <c r="J192" s="121"/>
      <c r="K192" s="125"/>
    </row>
    <row r="193" spans="2:11">
      <c r="B193" s="122"/>
      <c r="C193" s="125"/>
      <c r="D193" s="125"/>
      <c r="E193" s="125"/>
      <c r="F193" s="125"/>
      <c r="G193" s="125"/>
      <c r="H193" s="125"/>
      <c r="I193" s="121"/>
      <c r="J193" s="121"/>
      <c r="K193" s="125"/>
    </row>
    <row r="194" spans="2:11">
      <c r="B194" s="122"/>
      <c r="C194" s="125"/>
      <c r="D194" s="125"/>
      <c r="E194" s="125"/>
      <c r="F194" s="125"/>
      <c r="G194" s="125"/>
      <c r="H194" s="125"/>
      <c r="I194" s="121"/>
      <c r="J194" s="121"/>
      <c r="K194" s="125"/>
    </row>
    <row r="195" spans="2:11">
      <c r="B195" s="122"/>
      <c r="C195" s="125"/>
      <c r="D195" s="125"/>
      <c r="E195" s="125"/>
      <c r="F195" s="125"/>
      <c r="G195" s="125"/>
      <c r="H195" s="125"/>
      <c r="I195" s="121"/>
      <c r="J195" s="121"/>
      <c r="K195" s="125"/>
    </row>
    <row r="196" spans="2:11">
      <c r="B196" s="122"/>
      <c r="C196" s="125"/>
      <c r="D196" s="125"/>
      <c r="E196" s="125"/>
      <c r="F196" s="125"/>
      <c r="G196" s="125"/>
      <c r="H196" s="125"/>
      <c r="I196" s="121"/>
      <c r="J196" s="121"/>
      <c r="K196" s="125"/>
    </row>
    <row r="197" spans="2:11">
      <c r="B197" s="122"/>
      <c r="C197" s="125"/>
      <c r="D197" s="125"/>
      <c r="E197" s="125"/>
      <c r="F197" s="125"/>
      <c r="G197" s="125"/>
      <c r="H197" s="125"/>
      <c r="I197" s="121"/>
      <c r="J197" s="121"/>
      <c r="K197" s="125"/>
    </row>
    <row r="198" spans="2:11">
      <c r="B198" s="122"/>
      <c r="C198" s="125"/>
      <c r="D198" s="125"/>
      <c r="E198" s="125"/>
      <c r="F198" s="125"/>
      <c r="G198" s="125"/>
      <c r="H198" s="125"/>
      <c r="I198" s="121"/>
      <c r="J198" s="121"/>
      <c r="K198" s="125"/>
    </row>
    <row r="199" spans="2:11">
      <c r="B199" s="122"/>
      <c r="C199" s="125"/>
      <c r="D199" s="125"/>
      <c r="E199" s="125"/>
      <c r="F199" s="125"/>
      <c r="G199" s="125"/>
      <c r="H199" s="125"/>
      <c r="I199" s="121"/>
      <c r="J199" s="121"/>
      <c r="K199" s="125"/>
    </row>
    <row r="200" spans="2:11">
      <c r="B200" s="122"/>
      <c r="C200" s="125"/>
      <c r="D200" s="125"/>
      <c r="E200" s="125"/>
      <c r="F200" s="125"/>
      <c r="G200" s="125"/>
      <c r="H200" s="125"/>
      <c r="I200" s="121"/>
      <c r="J200" s="121"/>
      <c r="K200" s="125"/>
    </row>
    <row r="201" spans="2:11">
      <c r="B201" s="122"/>
      <c r="C201" s="125"/>
      <c r="D201" s="125"/>
      <c r="E201" s="125"/>
      <c r="F201" s="125"/>
      <c r="G201" s="125"/>
      <c r="H201" s="125"/>
      <c r="I201" s="121"/>
      <c r="J201" s="121"/>
      <c r="K201" s="125"/>
    </row>
    <row r="202" spans="2:11">
      <c r="B202" s="122"/>
      <c r="C202" s="125"/>
      <c r="D202" s="125"/>
      <c r="E202" s="125"/>
      <c r="F202" s="125"/>
      <c r="G202" s="125"/>
      <c r="H202" s="125"/>
      <c r="I202" s="121"/>
      <c r="J202" s="121"/>
      <c r="K202" s="125"/>
    </row>
    <row r="203" spans="2:11">
      <c r="B203" s="122"/>
      <c r="C203" s="125"/>
      <c r="D203" s="125"/>
      <c r="E203" s="125"/>
      <c r="F203" s="125"/>
      <c r="G203" s="125"/>
      <c r="H203" s="125"/>
      <c r="I203" s="121"/>
      <c r="J203" s="121"/>
      <c r="K203" s="125"/>
    </row>
    <row r="204" spans="2:11">
      <c r="B204" s="122"/>
      <c r="C204" s="125"/>
      <c r="D204" s="125"/>
      <c r="E204" s="125"/>
      <c r="F204" s="125"/>
      <c r="G204" s="125"/>
      <c r="H204" s="125"/>
      <c r="I204" s="121"/>
      <c r="J204" s="121"/>
      <c r="K204" s="125"/>
    </row>
    <row r="205" spans="2:11">
      <c r="B205" s="122"/>
      <c r="C205" s="125"/>
      <c r="D205" s="125"/>
      <c r="E205" s="125"/>
      <c r="F205" s="125"/>
      <c r="G205" s="125"/>
      <c r="H205" s="125"/>
      <c r="I205" s="121"/>
      <c r="J205" s="121"/>
      <c r="K205" s="125"/>
    </row>
    <row r="206" spans="2:11">
      <c r="B206" s="122"/>
      <c r="C206" s="125"/>
      <c r="D206" s="125"/>
      <c r="E206" s="125"/>
      <c r="F206" s="125"/>
      <c r="G206" s="125"/>
      <c r="H206" s="125"/>
      <c r="I206" s="121"/>
      <c r="J206" s="121"/>
      <c r="K206" s="125"/>
    </row>
    <row r="207" spans="2:11">
      <c r="B207" s="122"/>
      <c r="C207" s="125"/>
      <c r="D207" s="125"/>
      <c r="E207" s="125"/>
      <c r="F207" s="125"/>
      <c r="G207" s="125"/>
      <c r="H207" s="125"/>
      <c r="I207" s="121"/>
      <c r="J207" s="121"/>
      <c r="K207" s="125"/>
    </row>
    <row r="208" spans="2:11">
      <c r="B208" s="122"/>
      <c r="C208" s="125"/>
      <c r="D208" s="125"/>
      <c r="E208" s="125"/>
      <c r="F208" s="125"/>
      <c r="G208" s="125"/>
      <c r="H208" s="125"/>
      <c r="I208" s="121"/>
      <c r="J208" s="121"/>
      <c r="K208" s="125"/>
    </row>
    <row r="209" spans="2:11">
      <c r="B209" s="122"/>
      <c r="C209" s="125"/>
      <c r="D209" s="125"/>
      <c r="E209" s="125"/>
      <c r="F209" s="125"/>
      <c r="G209" s="125"/>
      <c r="H209" s="125"/>
      <c r="I209" s="121"/>
      <c r="J209" s="121"/>
      <c r="K209" s="125"/>
    </row>
    <row r="210" spans="2:11">
      <c r="B210" s="122"/>
      <c r="C210" s="125"/>
      <c r="D210" s="125"/>
      <c r="E210" s="125"/>
      <c r="F210" s="125"/>
      <c r="G210" s="125"/>
      <c r="H210" s="125"/>
      <c r="I210" s="121"/>
      <c r="J210" s="121"/>
      <c r="K210" s="125"/>
    </row>
    <row r="211" spans="2:11">
      <c r="B211" s="122"/>
      <c r="C211" s="125"/>
      <c r="D211" s="125"/>
      <c r="E211" s="125"/>
      <c r="F211" s="125"/>
      <c r="G211" s="125"/>
      <c r="H211" s="125"/>
      <c r="I211" s="121"/>
      <c r="J211" s="121"/>
      <c r="K211" s="125"/>
    </row>
    <row r="212" spans="2:11">
      <c r="B212" s="122"/>
      <c r="C212" s="125"/>
      <c r="D212" s="125"/>
      <c r="E212" s="125"/>
      <c r="F212" s="125"/>
      <c r="G212" s="125"/>
      <c r="H212" s="125"/>
      <c r="I212" s="121"/>
      <c r="J212" s="121"/>
      <c r="K212" s="125"/>
    </row>
    <row r="213" spans="2:11">
      <c r="B213" s="122"/>
      <c r="C213" s="125"/>
      <c r="D213" s="125"/>
      <c r="E213" s="125"/>
      <c r="F213" s="125"/>
      <c r="G213" s="125"/>
      <c r="H213" s="125"/>
      <c r="I213" s="121"/>
      <c r="J213" s="121"/>
      <c r="K213" s="125"/>
    </row>
    <row r="214" spans="2:11">
      <c r="B214" s="122"/>
      <c r="C214" s="125"/>
      <c r="D214" s="125"/>
      <c r="E214" s="125"/>
      <c r="F214" s="125"/>
      <c r="G214" s="125"/>
      <c r="H214" s="125"/>
      <c r="I214" s="121"/>
      <c r="J214" s="121"/>
      <c r="K214" s="125"/>
    </row>
    <row r="215" spans="2:11">
      <c r="B215" s="122"/>
      <c r="C215" s="125"/>
      <c r="D215" s="125"/>
      <c r="E215" s="125"/>
      <c r="F215" s="125"/>
      <c r="G215" s="125"/>
      <c r="H215" s="125"/>
      <c r="I215" s="121"/>
      <c r="J215" s="121"/>
      <c r="K215" s="125"/>
    </row>
    <row r="216" spans="2:11">
      <c r="B216" s="122"/>
      <c r="C216" s="125"/>
      <c r="D216" s="125"/>
      <c r="E216" s="125"/>
      <c r="F216" s="125"/>
      <c r="G216" s="125"/>
      <c r="H216" s="125"/>
      <c r="I216" s="121"/>
      <c r="J216" s="121"/>
      <c r="K216" s="125"/>
    </row>
    <row r="217" spans="2:11">
      <c r="B217" s="122"/>
      <c r="C217" s="125"/>
      <c r="D217" s="125"/>
      <c r="E217" s="125"/>
      <c r="F217" s="125"/>
      <c r="G217" s="125"/>
      <c r="H217" s="125"/>
      <c r="I217" s="121"/>
      <c r="J217" s="121"/>
      <c r="K217" s="125"/>
    </row>
    <row r="218" spans="2:11">
      <c r="B218" s="122"/>
      <c r="C218" s="125"/>
      <c r="D218" s="125"/>
      <c r="E218" s="125"/>
      <c r="F218" s="125"/>
      <c r="G218" s="125"/>
      <c r="H218" s="125"/>
      <c r="I218" s="121"/>
      <c r="J218" s="121"/>
      <c r="K218" s="125"/>
    </row>
    <row r="219" spans="2:11">
      <c r="B219" s="122"/>
      <c r="C219" s="125"/>
      <c r="D219" s="125"/>
      <c r="E219" s="125"/>
      <c r="F219" s="125"/>
      <c r="G219" s="125"/>
      <c r="H219" s="125"/>
      <c r="I219" s="121"/>
      <c r="J219" s="121"/>
      <c r="K219" s="125"/>
    </row>
    <row r="220" spans="2:11">
      <c r="B220" s="122"/>
      <c r="C220" s="125"/>
      <c r="D220" s="125"/>
      <c r="E220" s="125"/>
      <c r="F220" s="125"/>
      <c r="G220" s="125"/>
      <c r="H220" s="125"/>
      <c r="I220" s="121"/>
      <c r="J220" s="121"/>
      <c r="K220" s="125"/>
    </row>
    <row r="221" spans="2:11">
      <c r="B221" s="122"/>
      <c r="C221" s="125"/>
      <c r="D221" s="125"/>
      <c r="E221" s="125"/>
      <c r="F221" s="125"/>
      <c r="G221" s="125"/>
      <c r="H221" s="125"/>
      <c r="I221" s="121"/>
      <c r="J221" s="121"/>
      <c r="K221" s="125"/>
    </row>
    <row r="222" spans="2:11">
      <c r="B222" s="122"/>
      <c r="C222" s="125"/>
      <c r="D222" s="125"/>
      <c r="E222" s="125"/>
      <c r="F222" s="125"/>
      <c r="G222" s="125"/>
      <c r="H222" s="125"/>
      <c r="I222" s="121"/>
      <c r="J222" s="121"/>
      <c r="K222" s="125"/>
    </row>
    <row r="223" spans="2:11">
      <c r="B223" s="122"/>
      <c r="C223" s="125"/>
      <c r="D223" s="125"/>
      <c r="E223" s="125"/>
      <c r="F223" s="125"/>
      <c r="G223" s="125"/>
      <c r="H223" s="125"/>
      <c r="I223" s="121"/>
      <c r="J223" s="121"/>
      <c r="K223" s="125"/>
    </row>
    <row r="224" spans="2:11">
      <c r="B224" s="122"/>
      <c r="C224" s="125"/>
      <c r="D224" s="125"/>
      <c r="E224" s="125"/>
      <c r="F224" s="125"/>
      <c r="G224" s="125"/>
      <c r="H224" s="125"/>
      <c r="I224" s="121"/>
      <c r="J224" s="121"/>
      <c r="K224" s="125"/>
    </row>
    <row r="225" spans="2:11">
      <c r="B225" s="122"/>
      <c r="C225" s="125"/>
      <c r="D225" s="125"/>
      <c r="E225" s="125"/>
      <c r="F225" s="125"/>
      <c r="G225" s="125"/>
      <c r="H225" s="125"/>
      <c r="I225" s="121"/>
      <c r="J225" s="121"/>
      <c r="K225" s="125"/>
    </row>
    <row r="226" spans="2:11">
      <c r="B226" s="122"/>
      <c r="C226" s="125"/>
      <c r="D226" s="125"/>
      <c r="E226" s="125"/>
      <c r="F226" s="125"/>
      <c r="G226" s="125"/>
      <c r="H226" s="125"/>
      <c r="I226" s="121"/>
      <c r="J226" s="121"/>
      <c r="K226" s="125"/>
    </row>
    <row r="227" spans="2:11">
      <c r="B227" s="122"/>
      <c r="C227" s="125"/>
      <c r="D227" s="125"/>
      <c r="E227" s="125"/>
      <c r="F227" s="125"/>
      <c r="G227" s="125"/>
      <c r="H227" s="125"/>
      <c r="I227" s="121"/>
      <c r="J227" s="121"/>
      <c r="K227" s="125"/>
    </row>
    <row r="228" spans="2:11">
      <c r="B228" s="122"/>
      <c r="C228" s="125"/>
      <c r="D228" s="125"/>
      <c r="E228" s="125"/>
      <c r="F228" s="125"/>
      <c r="G228" s="125"/>
      <c r="H228" s="125"/>
      <c r="I228" s="121"/>
      <c r="J228" s="121"/>
      <c r="K228" s="125"/>
    </row>
    <row r="229" spans="2:11">
      <c r="B229" s="122"/>
      <c r="C229" s="125"/>
      <c r="D229" s="125"/>
      <c r="E229" s="125"/>
      <c r="F229" s="125"/>
      <c r="G229" s="125"/>
      <c r="H229" s="125"/>
      <c r="I229" s="121"/>
      <c r="J229" s="121"/>
      <c r="K229" s="125"/>
    </row>
    <row r="230" spans="2:11">
      <c r="B230" s="122"/>
      <c r="C230" s="125"/>
      <c r="D230" s="125"/>
      <c r="E230" s="125"/>
      <c r="F230" s="125"/>
      <c r="G230" s="125"/>
      <c r="H230" s="125"/>
      <c r="I230" s="121"/>
      <c r="J230" s="121"/>
      <c r="K230" s="125"/>
    </row>
    <row r="231" spans="2:11">
      <c r="B231" s="122"/>
      <c r="C231" s="125"/>
      <c r="D231" s="125"/>
      <c r="E231" s="125"/>
      <c r="F231" s="125"/>
      <c r="G231" s="125"/>
      <c r="H231" s="125"/>
      <c r="I231" s="121"/>
      <c r="J231" s="121"/>
      <c r="K231" s="125"/>
    </row>
    <row r="232" spans="2:11">
      <c r="B232" s="122"/>
      <c r="C232" s="125"/>
      <c r="D232" s="125"/>
      <c r="E232" s="125"/>
      <c r="F232" s="125"/>
      <c r="G232" s="125"/>
      <c r="H232" s="125"/>
      <c r="I232" s="121"/>
      <c r="J232" s="121"/>
      <c r="K232" s="125"/>
    </row>
    <row r="233" spans="2:11">
      <c r="B233" s="122"/>
      <c r="C233" s="125"/>
      <c r="D233" s="125"/>
      <c r="E233" s="125"/>
      <c r="F233" s="125"/>
      <c r="G233" s="125"/>
      <c r="H233" s="125"/>
      <c r="I233" s="121"/>
      <c r="J233" s="121"/>
      <c r="K233" s="125"/>
    </row>
    <row r="234" spans="2:11">
      <c r="B234" s="122"/>
      <c r="C234" s="125"/>
      <c r="D234" s="125"/>
      <c r="E234" s="125"/>
      <c r="F234" s="125"/>
      <c r="G234" s="125"/>
      <c r="H234" s="125"/>
      <c r="I234" s="121"/>
      <c r="J234" s="121"/>
      <c r="K234" s="125"/>
    </row>
    <row r="235" spans="2:11">
      <c r="B235" s="122"/>
      <c r="C235" s="125"/>
      <c r="D235" s="125"/>
      <c r="E235" s="125"/>
      <c r="F235" s="125"/>
      <c r="G235" s="125"/>
      <c r="H235" s="125"/>
      <c r="I235" s="121"/>
      <c r="J235" s="121"/>
      <c r="K235" s="125"/>
    </row>
    <row r="236" spans="2:11">
      <c r="B236" s="122"/>
      <c r="C236" s="125"/>
      <c r="D236" s="125"/>
      <c r="E236" s="125"/>
      <c r="F236" s="125"/>
      <c r="G236" s="125"/>
      <c r="H236" s="125"/>
      <c r="I236" s="121"/>
      <c r="J236" s="121"/>
      <c r="K236" s="125"/>
    </row>
    <row r="237" spans="2:11">
      <c r="B237" s="122"/>
      <c r="C237" s="125"/>
      <c r="D237" s="125"/>
      <c r="E237" s="125"/>
      <c r="F237" s="125"/>
      <c r="G237" s="125"/>
      <c r="H237" s="125"/>
      <c r="I237" s="121"/>
      <c r="J237" s="121"/>
      <c r="K237" s="125"/>
    </row>
    <row r="238" spans="2:11">
      <c r="B238" s="122"/>
      <c r="C238" s="125"/>
      <c r="D238" s="125"/>
      <c r="E238" s="125"/>
      <c r="F238" s="125"/>
      <c r="G238" s="125"/>
      <c r="H238" s="125"/>
      <c r="I238" s="121"/>
      <c r="J238" s="121"/>
      <c r="K238" s="125"/>
    </row>
    <row r="239" spans="2:11">
      <c r="B239" s="122"/>
      <c r="C239" s="125"/>
      <c r="D239" s="125"/>
      <c r="E239" s="125"/>
      <c r="F239" s="125"/>
      <c r="G239" s="125"/>
      <c r="H239" s="125"/>
      <c r="I239" s="121"/>
      <c r="J239" s="121"/>
      <c r="K239" s="125"/>
    </row>
    <row r="240" spans="2:11">
      <c r="B240" s="122"/>
      <c r="C240" s="125"/>
      <c r="D240" s="125"/>
      <c r="E240" s="125"/>
      <c r="F240" s="125"/>
      <c r="G240" s="125"/>
      <c r="H240" s="125"/>
      <c r="I240" s="121"/>
      <c r="J240" s="121"/>
      <c r="K240" s="125"/>
    </row>
    <row r="241" spans="2:11">
      <c r="B241" s="122"/>
      <c r="C241" s="125"/>
      <c r="D241" s="125"/>
      <c r="E241" s="125"/>
      <c r="F241" s="125"/>
      <c r="G241" s="125"/>
      <c r="H241" s="125"/>
      <c r="I241" s="121"/>
      <c r="J241" s="121"/>
      <c r="K241" s="125"/>
    </row>
    <row r="242" spans="2:11">
      <c r="B242" s="122"/>
      <c r="C242" s="125"/>
      <c r="D242" s="125"/>
      <c r="E242" s="125"/>
      <c r="F242" s="125"/>
      <c r="G242" s="125"/>
      <c r="H242" s="125"/>
      <c r="I242" s="121"/>
      <c r="J242" s="121"/>
      <c r="K242" s="125"/>
    </row>
    <row r="243" spans="2:11">
      <c r="B243" s="122"/>
      <c r="C243" s="125"/>
      <c r="D243" s="125"/>
      <c r="E243" s="125"/>
      <c r="F243" s="125"/>
      <c r="G243" s="125"/>
      <c r="H243" s="125"/>
      <c r="I243" s="121"/>
      <c r="J243" s="121"/>
      <c r="K243" s="125"/>
    </row>
    <row r="244" spans="2:11">
      <c r="B244" s="122"/>
      <c r="C244" s="125"/>
      <c r="D244" s="125"/>
      <c r="E244" s="125"/>
      <c r="F244" s="125"/>
      <c r="G244" s="125"/>
      <c r="H244" s="125"/>
      <c r="I244" s="121"/>
      <c r="J244" s="121"/>
      <c r="K244" s="125"/>
    </row>
    <row r="245" spans="2:11">
      <c r="B245" s="122"/>
      <c r="C245" s="125"/>
      <c r="D245" s="125"/>
      <c r="E245" s="125"/>
      <c r="F245" s="125"/>
      <c r="G245" s="125"/>
      <c r="H245" s="125"/>
      <c r="I245" s="121"/>
      <c r="J245" s="121"/>
      <c r="K245" s="125"/>
    </row>
    <row r="246" spans="2:11">
      <c r="B246" s="122"/>
      <c r="C246" s="125"/>
      <c r="D246" s="125"/>
      <c r="E246" s="125"/>
      <c r="F246" s="125"/>
      <c r="G246" s="125"/>
      <c r="H246" s="125"/>
      <c r="I246" s="121"/>
      <c r="J246" s="121"/>
      <c r="K246" s="125"/>
    </row>
    <row r="247" spans="2:11">
      <c r="B247" s="122"/>
      <c r="C247" s="125"/>
      <c r="D247" s="125"/>
      <c r="E247" s="125"/>
      <c r="F247" s="125"/>
      <c r="G247" s="125"/>
      <c r="H247" s="125"/>
      <c r="I247" s="121"/>
      <c r="J247" s="121"/>
      <c r="K247" s="125"/>
    </row>
    <row r="248" spans="2:11">
      <c r="B248" s="122"/>
      <c r="C248" s="125"/>
      <c r="D248" s="125"/>
      <c r="E248" s="125"/>
      <c r="F248" s="125"/>
      <c r="G248" s="125"/>
      <c r="H248" s="125"/>
      <c r="I248" s="121"/>
      <c r="J248" s="121"/>
      <c r="K248" s="125"/>
    </row>
    <row r="249" spans="2:11">
      <c r="B249" s="122"/>
      <c r="C249" s="125"/>
      <c r="D249" s="125"/>
      <c r="E249" s="125"/>
      <c r="F249" s="125"/>
      <c r="G249" s="125"/>
      <c r="H249" s="125"/>
      <c r="I249" s="121"/>
      <c r="J249" s="121"/>
      <c r="K249" s="125"/>
    </row>
    <row r="250" spans="2:11">
      <c r="B250" s="122"/>
      <c r="C250" s="125"/>
      <c r="D250" s="125"/>
      <c r="E250" s="125"/>
      <c r="F250" s="125"/>
      <c r="G250" s="125"/>
      <c r="H250" s="125"/>
      <c r="I250" s="121"/>
      <c r="J250" s="121"/>
      <c r="K250" s="125"/>
    </row>
    <row r="251" spans="2:11">
      <c r="B251" s="122"/>
      <c r="C251" s="125"/>
      <c r="D251" s="125"/>
      <c r="E251" s="125"/>
      <c r="F251" s="125"/>
      <c r="G251" s="125"/>
      <c r="H251" s="125"/>
      <c r="I251" s="121"/>
      <c r="J251" s="121"/>
      <c r="K251" s="125"/>
    </row>
    <row r="252" spans="2:11">
      <c r="B252" s="122"/>
      <c r="C252" s="125"/>
      <c r="D252" s="125"/>
      <c r="E252" s="125"/>
      <c r="F252" s="125"/>
      <c r="G252" s="125"/>
      <c r="H252" s="125"/>
      <c r="I252" s="121"/>
      <c r="J252" s="121"/>
      <c r="K252" s="125"/>
    </row>
    <row r="253" spans="2:11">
      <c r="B253" s="122"/>
      <c r="C253" s="125"/>
      <c r="D253" s="125"/>
      <c r="E253" s="125"/>
      <c r="F253" s="125"/>
      <c r="G253" s="125"/>
      <c r="H253" s="125"/>
      <c r="I253" s="121"/>
      <c r="J253" s="121"/>
      <c r="K253" s="125"/>
    </row>
    <row r="254" spans="2:11">
      <c r="B254" s="122"/>
      <c r="C254" s="125"/>
      <c r="D254" s="125"/>
      <c r="E254" s="125"/>
      <c r="F254" s="125"/>
      <c r="G254" s="125"/>
      <c r="H254" s="125"/>
      <c r="I254" s="121"/>
      <c r="J254" s="121"/>
      <c r="K254" s="125"/>
    </row>
    <row r="255" spans="2:11">
      <c r="B255" s="122"/>
      <c r="C255" s="125"/>
      <c r="D255" s="125"/>
      <c r="E255" s="125"/>
      <c r="F255" s="125"/>
      <c r="G255" s="125"/>
      <c r="H255" s="125"/>
      <c r="I255" s="121"/>
      <c r="J255" s="121"/>
      <c r="K255" s="125"/>
    </row>
    <row r="256" spans="2:11">
      <c r="B256" s="122"/>
      <c r="C256" s="125"/>
      <c r="D256" s="125"/>
      <c r="E256" s="125"/>
      <c r="F256" s="125"/>
      <c r="G256" s="125"/>
      <c r="H256" s="125"/>
      <c r="I256" s="121"/>
      <c r="J256" s="121"/>
      <c r="K256" s="125"/>
    </row>
    <row r="257" spans="2:11">
      <c r="B257" s="122"/>
      <c r="C257" s="125"/>
      <c r="D257" s="125"/>
      <c r="E257" s="125"/>
      <c r="F257" s="125"/>
      <c r="G257" s="125"/>
      <c r="H257" s="125"/>
      <c r="I257" s="121"/>
      <c r="J257" s="121"/>
      <c r="K257" s="125"/>
    </row>
    <row r="258" spans="2:11">
      <c r="B258" s="122"/>
      <c r="C258" s="125"/>
      <c r="D258" s="125"/>
      <c r="E258" s="125"/>
      <c r="F258" s="125"/>
      <c r="G258" s="125"/>
      <c r="H258" s="125"/>
      <c r="I258" s="121"/>
      <c r="J258" s="121"/>
      <c r="K258" s="125"/>
    </row>
    <row r="259" spans="2:11">
      <c r="B259" s="122"/>
      <c r="C259" s="125"/>
      <c r="D259" s="125"/>
      <c r="E259" s="125"/>
      <c r="F259" s="125"/>
      <c r="G259" s="125"/>
      <c r="H259" s="125"/>
      <c r="I259" s="121"/>
      <c r="J259" s="121"/>
      <c r="K259" s="125"/>
    </row>
    <row r="260" spans="2:11">
      <c r="B260" s="122"/>
      <c r="C260" s="125"/>
      <c r="D260" s="125"/>
      <c r="E260" s="125"/>
      <c r="F260" s="125"/>
      <c r="G260" s="125"/>
      <c r="H260" s="125"/>
      <c r="I260" s="121"/>
      <c r="J260" s="121"/>
      <c r="K260" s="125"/>
    </row>
    <row r="261" spans="2:11">
      <c r="B261" s="122"/>
      <c r="C261" s="125"/>
      <c r="D261" s="125"/>
      <c r="E261" s="125"/>
      <c r="F261" s="125"/>
      <c r="G261" s="125"/>
      <c r="H261" s="125"/>
      <c r="I261" s="121"/>
      <c r="J261" s="121"/>
      <c r="K261" s="125"/>
    </row>
    <row r="262" spans="2:11">
      <c r="B262" s="122"/>
      <c r="C262" s="125"/>
      <c r="D262" s="125"/>
      <c r="E262" s="125"/>
      <c r="F262" s="125"/>
      <c r="G262" s="125"/>
      <c r="H262" s="125"/>
      <c r="I262" s="121"/>
      <c r="J262" s="121"/>
      <c r="K262" s="125"/>
    </row>
    <row r="263" spans="2:11">
      <c r="B263" s="122"/>
      <c r="C263" s="125"/>
      <c r="D263" s="125"/>
      <c r="E263" s="125"/>
      <c r="F263" s="125"/>
      <c r="G263" s="125"/>
      <c r="H263" s="125"/>
      <c r="I263" s="121"/>
      <c r="J263" s="121"/>
      <c r="K263" s="125"/>
    </row>
    <row r="264" spans="2:11">
      <c r="B264" s="122"/>
      <c r="C264" s="125"/>
      <c r="D264" s="125"/>
      <c r="E264" s="125"/>
      <c r="F264" s="125"/>
      <c r="G264" s="125"/>
      <c r="H264" s="125"/>
      <c r="I264" s="121"/>
      <c r="J264" s="121"/>
      <c r="K264" s="125"/>
    </row>
    <row r="265" spans="2:11">
      <c r="B265" s="122"/>
      <c r="C265" s="125"/>
      <c r="D265" s="125"/>
      <c r="E265" s="125"/>
      <c r="F265" s="125"/>
      <c r="G265" s="125"/>
      <c r="H265" s="125"/>
      <c r="I265" s="121"/>
      <c r="J265" s="121"/>
      <c r="K265" s="125"/>
    </row>
    <row r="266" spans="2:11">
      <c r="B266" s="122"/>
      <c r="C266" s="125"/>
      <c r="D266" s="125"/>
      <c r="E266" s="125"/>
      <c r="F266" s="125"/>
      <c r="G266" s="125"/>
      <c r="H266" s="125"/>
      <c r="I266" s="121"/>
      <c r="J266" s="121"/>
      <c r="K266" s="125"/>
    </row>
    <row r="267" spans="2:11">
      <c r="B267" s="122"/>
      <c r="C267" s="125"/>
      <c r="D267" s="125"/>
      <c r="E267" s="125"/>
      <c r="F267" s="125"/>
      <c r="G267" s="125"/>
      <c r="H267" s="125"/>
      <c r="I267" s="121"/>
      <c r="J267" s="121"/>
      <c r="K267" s="125"/>
    </row>
    <row r="268" spans="2:11">
      <c r="B268" s="122"/>
      <c r="C268" s="125"/>
      <c r="D268" s="125"/>
      <c r="E268" s="125"/>
      <c r="F268" s="125"/>
      <c r="G268" s="125"/>
      <c r="H268" s="125"/>
      <c r="I268" s="121"/>
      <c r="J268" s="121"/>
      <c r="K268" s="125"/>
    </row>
    <row r="269" spans="2:11">
      <c r="B269" s="122"/>
      <c r="C269" s="125"/>
      <c r="D269" s="125"/>
      <c r="E269" s="125"/>
      <c r="F269" s="125"/>
      <c r="G269" s="125"/>
      <c r="H269" s="125"/>
      <c r="I269" s="121"/>
      <c r="J269" s="121"/>
      <c r="K269" s="125"/>
    </row>
    <row r="270" spans="2:11">
      <c r="B270" s="122"/>
      <c r="C270" s="125"/>
      <c r="D270" s="125"/>
      <c r="E270" s="125"/>
      <c r="F270" s="125"/>
      <c r="G270" s="125"/>
      <c r="H270" s="125"/>
      <c r="I270" s="121"/>
      <c r="J270" s="121"/>
      <c r="K270" s="125"/>
    </row>
    <row r="271" spans="2:11">
      <c r="B271" s="122"/>
      <c r="C271" s="125"/>
      <c r="D271" s="125"/>
      <c r="E271" s="125"/>
      <c r="F271" s="125"/>
      <c r="G271" s="125"/>
      <c r="H271" s="125"/>
      <c r="I271" s="121"/>
      <c r="J271" s="121"/>
      <c r="K271" s="125"/>
    </row>
    <row r="272" spans="2:11">
      <c r="B272" s="122"/>
      <c r="C272" s="125"/>
      <c r="D272" s="125"/>
      <c r="E272" s="125"/>
      <c r="F272" s="125"/>
      <c r="G272" s="125"/>
      <c r="H272" s="125"/>
      <c r="I272" s="121"/>
      <c r="J272" s="121"/>
      <c r="K272" s="125"/>
    </row>
    <row r="273" spans="2:11">
      <c r="B273" s="122"/>
      <c r="C273" s="125"/>
      <c r="D273" s="125"/>
      <c r="E273" s="125"/>
      <c r="F273" s="125"/>
      <c r="G273" s="125"/>
      <c r="H273" s="125"/>
      <c r="I273" s="121"/>
      <c r="J273" s="121"/>
      <c r="K273" s="125"/>
    </row>
    <row r="274" spans="2:11">
      <c r="B274" s="122"/>
      <c r="C274" s="125"/>
      <c r="D274" s="125"/>
      <c r="E274" s="125"/>
      <c r="F274" s="125"/>
      <c r="G274" s="125"/>
      <c r="H274" s="125"/>
      <c r="I274" s="121"/>
      <c r="J274" s="121"/>
      <c r="K274" s="125"/>
    </row>
    <row r="275" spans="2:11">
      <c r="B275" s="122"/>
      <c r="C275" s="125"/>
      <c r="D275" s="125"/>
      <c r="E275" s="125"/>
      <c r="F275" s="125"/>
      <c r="G275" s="125"/>
      <c r="H275" s="125"/>
      <c r="I275" s="121"/>
      <c r="J275" s="121"/>
      <c r="K275" s="125"/>
    </row>
    <row r="276" spans="2:11">
      <c r="B276" s="122"/>
      <c r="C276" s="125"/>
      <c r="D276" s="125"/>
      <c r="E276" s="125"/>
      <c r="F276" s="125"/>
      <c r="G276" s="125"/>
      <c r="H276" s="125"/>
      <c r="I276" s="121"/>
      <c r="J276" s="121"/>
      <c r="K276" s="125"/>
    </row>
    <row r="277" spans="2:11">
      <c r="B277" s="122"/>
      <c r="C277" s="125"/>
      <c r="D277" s="125"/>
      <c r="E277" s="125"/>
      <c r="F277" s="125"/>
      <c r="G277" s="125"/>
      <c r="H277" s="125"/>
      <c r="I277" s="121"/>
      <c r="J277" s="121"/>
      <c r="K277" s="125"/>
    </row>
    <row r="278" spans="2:11">
      <c r="B278" s="122"/>
      <c r="C278" s="125"/>
      <c r="D278" s="125"/>
      <c r="E278" s="125"/>
      <c r="F278" s="125"/>
      <c r="G278" s="125"/>
      <c r="H278" s="125"/>
      <c r="I278" s="121"/>
      <c r="J278" s="121"/>
      <c r="K278" s="125"/>
    </row>
    <row r="279" spans="2:11">
      <c r="B279" s="122"/>
      <c r="C279" s="125"/>
      <c r="D279" s="125"/>
      <c r="E279" s="125"/>
      <c r="F279" s="125"/>
      <c r="G279" s="125"/>
      <c r="H279" s="125"/>
      <c r="I279" s="121"/>
      <c r="J279" s="121"/>
      <c r="K279" s="125"/>
    </row>
    <row r="280" spans="2:11">
      <c r="B280" s="122"/>
      <c r="C280" s="125"/>
      <c r="D280" s="125"/>
      <c r="E280" s="125"/>
      <c r="F280" s="125"/>
      <c r="G280" s="125"/>
      <c r="H280" s="125"/>
      <c r="I280" s="121"/>
      <c r="J280" s="121"/>
      <c r="K280" s="125"/>
    </row>
    <row r="281" spans="2:11">
      <c r="B281" s="122"/>
      <c r="C281" s="125"/>
      <c r="D281" s="125"/>
      <c r="E281" s="125"/>
      <c r="F281" s="125"/>
      <c r="G281" s="125"/>
      <c r="H281" s="125"/>
      <c r="I281" s="121"/>
      <c r="J281" s="121"/>
      <c r="K281" s="125"/>
    </row>
    <row r="282" spans="2:11">
      <c r="B282" s="122"/>
      <c r="C282" s="125"/>
      <c r="D282" s="125"/>
      <c r="E282" s="125"/>
      <c r="F282" s="125"/>
      <c r="G282" s="125"/>
      <c r="H282" s="125"/>
      <c r="I282" s="121"/>
      <c r="J282" s="121"/>
      <c r="K282" s="125"/>
    </row>
    <row r="283" spans="2:11">
      <c r="B283" s="122"/>
      <c r="C283" s="125"/>
      <c r="D283" s="125"/>
      <c r="E283" s="125"/>
      <c r="F283" s="125"/>
      <c r="G283" s="125"/>
      <c r="H283" s="125"/>
      <c r="I283" s="121"/>
      <c r="J283" s="121"/>
      <c r="K283" s="125"/>
    </row>
    <row r="284" spans="2:11">
      <c r="B284" s="122"/>
      <c r="C284" s="125"/>
      <c r="D284" s="125"/>
      <c r="E284" s="125"/>
      <c r="F284" s="125"/>
      <c r="G284" s="125"/>
      <c r="H284" s="125"/>
      <c r="I284" s="121"/>
      <c r="J284" s="121"/>
      <c r="K284" s="125"/>
    </row>
    <row r="285" spans="2:11">
      <c r="B285" s="122"/>
      <c r="C285" s="125"/>
      <c r="D285" s="125"/>
      <c r="E285" s="125"/>
      <c r="F285" s="125"/>
      <c r="G285" s="125"/>
      <c r="H285" s="125"/>
      <c r="I285" s="121"/>
      <c r="J285" s="121"/>
      <c r="K285" s="125"/>
    </row>
    <row r="286" spans="2:11">
      <c r="B286" s="122"/>
      <c r="C286" s="125"/>
      <c r="D286" s="125"/>
      <c r="E286" s="125"/>
      <c r="F286" s="125"/>
      <c r="G286" s="125"/>
      <c r="H286" s="125"/>
      <c r="I286" s="121"/>
      <c r="J286" s="121"/>
      <c r="K286" s="125"/>
    </row>
    <row r="287" spans="2:11">
      <c r="B287" s="122"/>
      <c r="C287" s="125"/>
      <c r="D287" s="125"/>
      <c r="E287" s="125"/>
      <c r="F287" s="125"/>
      <c r="G287" s="125"/>
      <c r="H287" s="125"/>
      <c r="I287" s="121"/>
      <c r="J287" s="121"/>
      <c r="K287" s="125"/>
    </row>
    <row r="288" spans="2:11">
      <c r="B288" s="122"/>
      <c r="C288" s="125"/>
      <c r="D288" s="125"/>
      <c r="E288" s="125"/>
      <c r="F288" s="125"/>
      <c r="G288" s="125"/>
      <c r="H288" s="125"/>
      <c r="I288" s="121"/>
      <c r="J288" s="121"/>
      <c r="K288" s="125"/>
    </row>
    <row r="289" spans="2:11">
      <c r="B289" s="122"/>
      <c r="C289" s="125"/>
      <c r="D289" s="125"/>
      <c r="E289" s="125"/>
      <c r="F289" s="125"/>
      <c r="G289" s="125"/>
      <c r="H289" s="125"/>
      <c r="I289" s="121"/>
      <c r="J289" s="121"/>
      <c r="K289" s="125"/>
    </row>
    <row r="290" spans="2:11">
      <c r="B290" s="122"/>
      <c r="C290" s="125"/>
      <c r="D290" s="125"/>
      <c r="E290" s="125"/>
      <c r="F290" s="125"/>
      <c r="G290" s="125"/>
      <c r="H290" s="125"/>
      <c r="I290" s="121"/>
      <c r="J290" s="121"/>
      <c r="K290" s="125"/>
    </row>
    <row r="291" spans="2:11">
      <c r="B291" s="122"/>
      <c r="C291" s="125"/>
      <c r="D291" s="125"/>
      <c r="E291" s="125"/>
      <c r="F291" s="125"/>
      <c r="G291" s="125"/>
      <c r="H291" s="125"/>
      <c r="I291" s="121"/>
      <c r="J291" s="121"/>
      <c r="K291" s="125"/>
    </row>
    <row r="292" spans="2:11">
      <c r="B292" s="122"/>
      <c r="C292" s="125"/>
      <c r="D292" s="125"/>
      <c r="E292" s="125"/>
      <c r="F292" s="125"/>
      <c r="G292" s="125"/>
      <c r="H292" s="125"/>
      <c r="I292" s="121"/>
      <c r="J292" s="121"/>
      <c r="K292" s="125"/>
    </row>
    <row r="293" spans="2:11">
      <c r="B293" s="122"/>
      <c r="C293" s="125"/>
      <c r="D293" s="125"/>
      <c r="E293" s="125"/>
      <c r="F293" s="125"/>
      <c r="G293" s="125"/>
      <c r="H293" s="125"/>
      <c r="I293" s="121"/>
      <c r="J293" s="121"/>
      <c r="K293" s="125"/>
    </row>
    <row r="294" spans="2:11">
      <c r="B294" s="122"/>
      <c r="C294" s="125"/>
      <c r="D294" s="125"/>
      <c r="E294" s="125"/>
      <c r="F294" s="125"/>
      <c r="G294" s="125"/>
      <c r="H294" s="125"/>
      <c r="I294" s="121"/>
      <c r="J294" s="121"/>
      <c r="K294" s="125"/>
    </row>
    <row r="295" spans="2:11">
      <c r="B295" s="122"/>
      <c r="C295" s="125"/>
      <c r="D295" s="125"/>
      <c r="E295" s="125"/>
      <c r="F295" s="125"/>
      <c r="G295" s="125"/>
      <c r="H295" s="125"/>
      <c r="I295" s="121"/>
      <c r="J295" s="121"/>
      <c r="K295" s="125"/>
    </row>
    <row r="296" spans="2:11">
      <c r="B296" s="122"/>
      <c r="C296" s="125"/>
      <c r="D296" s="125"/>
      <c r="E296" s="125"/>
      <c r="F296" s="125"/>
      <c r="G296" s="125"/>
      <c r="H296" s="125"/>
      <c r="I296" s="121"/>
      <c r="J296" s="121"/>
      <c r="K296" s="125"/>
    </row>
    <row r="297" spans="2:11">
      <c r="B297" s="122"/>
      <c r="C297" s="125"/>
      <c r="D297" s="125"/>
      <c r="E297" s="125"/>
      <c r="F297" s="125"/>
      <c r="G297" s="125"/>
      <c r="H297" s="125"/>
      <c r="I297" s="121"/>
      <c r="J297" s="121"/>
      <c r="K297" s="125"/>
    </row>
    <row r="298" spans="2:11">
      <c r="B298" s="122"/>
      <c r="C298" s="125"/>
      <c r="D298" s="125"/>
      <c r="E298" s="125"/>
      <c r="F298" s="125"/>
      <c r="G298" s="125"/>
      <c r="H298" s="125"/>
      <c r="I298" s="121"/>
      <c r="J298" s="121"/>
      <c r="K298" s="125"/>
    </row>
    <row r="299" spans="2:11">
      <c r="B299" s="122"/>
      <c r="C299" s="125"/>
      <c r="D299" s="125"/>
      <c r="E299" s="125"/>
      <c r="F299" s="125"/>
      <c r="G299" s="125"/>
      <c r="H299" s="125"/>
      <c r="I299" s="121"/>
      <c r="J299" s="121"/>
      <c r="K299" s="125"/>
    </row>
    <row r="300" spans="2:11">
      <c r="B300" s="122"/>
      <c r="C300" s="125"/>
      <c r="D300" s="125"/>
      <c r="E300" s="125"/>
      <c r="F300" s="125"/>
      <c r="G300" s="125"/>
      <c r="H300" s="125"/>
      <c r="I300" s="121"/>
      <c r="J300" s="121"/>
      <c r="K300" s="125"/>
    </row>
    <row r="301" spans="2:11">
      <c r="B301" s="122"/>
      <c r="C301" s="125"/>
      <c r="D301" s="125"/>
      <c r="E301" s="125"/>
      <c r="F301" s="125"/>
      <c r="G301" s="125"/>
      <c r="H301" s="125"/>
      <c r="I301" s="121"/>
      <c r="J301" s="121"/>
      <c r="K301" s="125"/>
    </row>
    <row r="302" spans="2:11">
      <c r="B302" s="122"/>
      <c r="C302" s="125"/>
      <c r="D302" s="125"/>
      <c r="E302" s="125"/>
      <c r="F302" s="125"/>
      <c r="G302" s="125"/>
      <c r="H302" s="125"/>
      <c r="I302" s="121"/>
      <c r="J302" s="121"/>
      <c r="K302" s="125"/>
    </row>
    <row r="303" spans="2:11">
      <c r="B303" s="122"/>
      <c r="C303" s="125"/>
      <c r="D303" s="125"/>
      <c r="E303" s="125"/>
      <c r="F303" s="125"/>
      <c r="G303" s="125"/>
      <c r="H303" s="125"/>
      <c r="I303" s="121"/>
      <c r="J303" s="121"/>
      <c r="K303" s="125"/>
    </row>
    <row r="304" spans="2:11">
      <c r="B304" s="122"/>
      <c r="C304" s="125"/>
      <c r="D304" s="125"/>
      <c r="E304" s="125"/>
      <c r="F304" s="125"/>
      <c r="G304" s="125"/>
      <c r="H304" s="125"/>
      <c r="I304" s="121"/>
      <c r="J304" s="121"/>
      <c r="K304" s="125"/>
    </row>
    <row r="305" spans="2:11">
      <c r="B305" s="122"/>
      <c r="C305" s="125"/>
      <c r="D305" s="125"/>
      <c r="E305" s="125"/>
      <c r="F305" s="125"/>
      <c r="G305" s="125"/>
      <c r="H305" s="125"/>
      <c r="I305" s="121"/>
      <c r="J305" s="121"/>
      <c r="K305" s="125"/>
    </row>
    <row r="306" spans="2:11">
      <c r="B306" s="122"/>
      <c r="C306" s="125"/>
      <c r="D306" s="125"/>
      <c r="E306" s="125"/>
      <c r="F306" s="125"/>
      <c r="G306" s="125"/>
      <c r="H306" s="125"/>
      <c r="I306" s="121"/>
      <c r="J306" s="121"/>
      <c r="K306" s="125"/>
    </row>
    <row r="307" spans="2:11">
      <c r="B307" s="122"/>
      <c r="C307" s="125"/>
      <c r="D307" s="125"/>
      <c r="E307" s="125"/>
      <c r="F307" s="125"/>
      <c r="G307" s="125"/>
      <c r="H307" s="125"/>
      <c r="I307" s="121"/>
      <c r="J307" s="121"/>
      <c r="K307" s="125"/>
    </row>
    <row r="308" spans="2:11">
      <c r="B308" s="122"/>
      <c r="C308" s="125"/>
      <c r="D308" s="125"/>
      <c r="E308" s="125"/>
      <c r="F308" s="125"/>
      <c r="G308" s="125"/>
      <c r="H308" s="125"/>
      <c r="I308" s="121"/>
      <c r="J308" s="121"/>
      <c r="K308" s="125"/>
    </row>
    <row r="309" spans="2:11">
      <c r="B309" s="122"/>
      <c r="C309" s="125"/>
      <c r="D309" s="125"/>
      <c r="E309" s="125"/>
      <c r="F309" s="125"/>
      <c r="G309" s="125"/>
      <c r="H309" s="125"/>
      <c r="I309" s="121"/>
      <c r="J309" s="121"/>
      <c r="K309" s="125"/>
    </row>
    <row r="310" spans="2:11">
      <c r="B310" s="122"/>
      <c r="C310" s="125"/>
      <c r="D310" s="125"/>
      <c r="E310" s="125"/>
      <c r="F310" s="125"/>
      <c r="G310" s="125"/>
      <c r="H310" s="125"/>
      <c r="I310" s="121"/>
      <c r="J310" s="121"/>
      <c r="K310" s="125"/>
    </row>
    <row r="311" spans="2:11">
      <c r="B311" s="122"/>
      <c r="C311" s="125"/>
      <c r="D311" s="125"/>
      <c r="E311" s="125"/>
      <c r="F311" s="125"/>
      <c r="G311" s="125"/>
      <c r="H311" s="125"/>
      <c r="I311" s="121"/>
      <c r="J311" s="121"/>
      <c r="K311" s="125"/>
    </row>
    <row r="312" spans="2:11">
      <c r="B312" s="122"/>
      <c r="C312" s="125"/>
      <c r="D312" s="125"/>
      <c r="E312" s="125"/>
      <c r="F312" s="125"/>
      <c r="G312" s="125"/>
      <c r="H312" s="125"/>
      <c r="I312" s="121"/>
      <c r="J312" s="121"/>
      <c r="K312" s="125"/>
    </row>
    <row r="313" spans="2:11">
      <c r="B313" s="122"/>
      <c r="C313" s="125"/>
      <c r="D313" s="125"/>
      <c r="E313" s="125"/>
      <c r="F313" s="125"/>
      <c r="G313" s="125"/>
      <c r="H313" s="125"/>
      <c r="I313" s="121"/>
      <c r="J313" s="121"/>
      <c r="K313" s="125"/>
    </row>
    <row r="314" spans="2:11">
      <c r="B314" s="122"/>
      <c r="C314" s="125"/>
      <c r="D314" s="125"/>
      <c r="E314" s="125"/>
      <c r="F314" s="125"/>
      <c r="G314" s="125"/>
      <c r="H314" s="125"/>
      <c r="I314" s="121"/>
      <c r="J314" s="121"/>
      <c r="K314" s="125"/>
    </row>
    <row r="315" spans="2:11">
      <c r="B315" s="122"/>
      <c r="C315" s="125"/>
      <c r="D315" s="125"/>
      <c r="E315" s="125"/>
      <c r="F315" s="125"/>
      <c r="G315" s="125"/>
      <c r="H315" s="125"/>
      <c r="I315" s="121"/>
      <c r="J315" s="121"/>
      <c r="K315" s="125"/>
    </row>
    <row r="316" spans="2:11">
      <c r="B316" s="122"/>
      <c r="C316" s="125"/>
      <c r="D316" s="125"/>
      <c r="E316" s="125"/>
      <c r="F316" s="125"/>
      <c r="G316" s="125"/>
      <c r="H316" s="125"/>
      <c r="I316" s="121"/>
      <c r="J316" s="121"/>
      <c r="K316" s="125"/>
    </row>
    <row r="317" spans="2:11">
      <c r="B317" s="122"/>
      <c r="C317" s="125"/>
      <c r="D317" s="125"/>
      <c r="E317" s="125"/>
      <c r="F317" s="125"/>
      <c r="G317" s="125"/>
      <c r="H317" s="125"/>
      <c r="I317" s="121"/>
      <c r="J317" s="121"/>
      <c r="K317" s="125"/>
    </row>
    <row r="318" spans="2:11">
      <c r="B318" s="122"/>
      <c r="C318" s="125"/>
      <c r="D318" s="125"/>
      <c r="E318" s="125"/>
      <c r="F318" s="125"/>
      <c r="G318" s="125"/>
      <c r="H318" s="125"/>
      <c r="I318" s="121"/>
      <c r="J318" s="121"/>
      <c r="K318" s="125"/>
    </row>
    <row r="319" spans="2:11">
      <c r="B319" s="122"/>
      <c r="C319" s="125"/>
      <c r="D319" s="125"/>
      <c r="E319" s="125"/>
      <c r="F319" s="125"/>
      <c r="G319" s="125"/>
      <c r="H319" s="125"/>
      <c r="I319" s="121"/>
      <c r="J319" s="121"/>
      <c r="K319" s="125"/>
    </row>
    <row r="320" spans="2:11">
      <c r="B320" s="122"/>
      <c r="C320" s="125"/>
      <c r="D320" s="125"/>
      <c r="E320" s="125"/>
      <c r="F320" s="125"/>
      <c r="G320" s="125"/>
      <c r="H320" s="125"/>
      <c r="I320" s="121"/>
      <c r="J320" s="121"/>
      <c r="K320" s="125"/>
    </row>
    <row r="321" spans="2:11">
      <c r="B321" s="122"/>
      <c r="C321" s="125"/>
      <c r="D321" s="125"/>
      <c r="E321" s="125"/>
      <c r="F321" s="125"/>
      <c r="G321" s="125"/>
      <c r="H321" s="125"/>
      <c r="I321" s="121"/>
      <c r="J321" s="121"/>
      <c r="K321" s="125"/>
    </row>
    <row r="322" spans="2:11">
      <c r="B322" s="122"/>
      <c r="C322" s="125"/>
      <c r="D322" s="125"/>
      <c r="E322" s="125"/>
      <c r="F322" s="125"/>
      <c r="G322" s="125"/>
      <c r="H322" s="125"/>
      <c r="I322" s="121"/>
      <c r="J322" s="121"/>
      <c r="K322" s="125"/>
    </row>
    <row r="323" spans="2:11">
      <c r="B323" s="122"/>
      <c r="C323" s="125"/>
      <c r="D323" s="125"/>
      <c r="E323" s="125"/>
      <c r="F323" s="125"/>
      <c r="G323" s="125"/>
      <c r="H323" s="125"/>
      <c r="I323" s="121"/>
      <c r="J323" s="121"/>
      <c r="K323" s="125"/>
    </row>
    <row r="324" spans="2:11">
      <c r="B324" s="122"/>
      <c r="C324" s="125"/>
      <c r="D324" s="125"/>
      <c r="E324" s="125"/>
      <c r="F324" s="125"/>
      <c r="G324" s="125"/>
      <c r="H324" s="125"/>
      <c r="I324" s="121"/>
      <c r="J324" s="121"/>
      <c r="K324" s="125"/>
    </row>
    <row r="325" spans="2:11">
      <c r="B325" s="122"/>
      <c r="C325" s="125"/>
      <c r="D325" s="125"/>
      <c r="E325" s="125"/>
      <c r="F325" s="125"/>
      <c r="G325" s="125"/>
      <c r="H325" s="125"/>
      <c r="I325" s="121"/>
      <c r="J325" s="121"/>
      <c r="K325" s="125"/>
    </row>
    <row r="326" spans="2:11">
      <c r="B326" s="122"/>
      <c r="C326" s="125"/>
      <c r="D326" s="125"/>
      <c r="E326" s="125"/>
      <c r="F326" s="125"/>
      <c r="G326" s="125"/>
      <c r="H326" s="125"/>
      <c r="I326" s="121"/>
      <c r="J326" s="121"/>
      <c r="K326" s="125"/>
    </row>
    <row r="327" spans="2:11">
      <c r="B327" s="122"/>
      <c r="C327" s="125"/>
      <c r="D327" s="125"/>
      <c r="E327" s="125"/>
      <c r="F327" s="125"/>
      <c r="G327" s="125"/>
      <c r="H327" s="125"/>
      <c r="I327" s="121"/>
      <c r="J327" s="121"/>
      <c r="K327" s="125"/>
    </row>
    <row r="328" spans="2:11">
      <c r="B328" s="122"/>
      <c r="C328" s="125"/>
      <c r="D328" s="125"/>
      <c r="E328" s="125"/>
      <c r="F328" s="125"/>
      <c r="G328" s="125"/>
      <c r="H328" s="125"/>
      <c r="I328" s="121"/>
      <c r="J328" s="121"/>
      <c r="K328" s="125"/>
    </row>
    <row r="329" spans="2:11">
      <c r="B329" s="122"/>
      <c r="C329" s="125"/>
      <c r="D329" s="125"/>
      <c r="E329" s="125"/>
      <c r="F329" s="125"/>
      <c r="G329" s="125"/>
      <c r="H329" s="125"/>
      <c r="I329" s="121"/>
      <c r="J329" s="121"/>
      <c r="K329" s="125"/>
    </row>
    <row r="330" spans="2:11">
      <c r="B330" s="122"/>
      <c r="C330" s="125"/>
      <c r="D330" s="125"/>
      <c r="E330" s="125"/>
      <c r="F330" s="125"/>
      <c r="G330" s="125"/>
      <c r="H330" s="125"/>
      <c r="I330" s="121"/>
      <c r="J330" s="121"/>
      <c r="K330" s="125"/>
    </row>
    <row r="331" spans="2:11">
      <c r="B331" s="122"/>
      <c r="C331" s="125"/>
      <c r="D331" s="125"/>
      <c r="E331" s="125"/>
      <c r="F331" s="125"/>
      <c r="G331" s="125"/>
      <c r="H331" s="125"/>
      <c r="I331" s="121"/>
      <c r="J331" s="121"/>
      <c r="K331" s="125"/>
    </row>
    <row r="332" spans="2:11">
      <c r="B332" s="122"/>
      <c r="C332" s="125"/>
      <c r="D332" s="125"/>
      <c r="E332" s="125"/>
      <c r="F332" s="125"/>
      <c r="G332" s="125"/>
      <c r="H332" s="125"/>
      <c r="I332" s="121"/>
      <c r="J332" s="121"/>
      <c r="K332" s="125"/>
    </row>
    <row r="333" spans="2:11">
      <c r="B333" s="122"/>
      <c r="C333" s="125"/>
      <c r="D333" s="125"/>
      <c r="E333" s="125"/>
      <c r="F333" s="125"/>
      <c r="G333" s="125"/>
      <c r="H333" s="125"/>
      <c r="I333" s="121"/>
      <c r="J333" s="121"/>
      <c r="K333" s="125"/>
    </row>
    <row r="334" spans="2:11">
      <c r="B334" s="122"/>
      <c r="C334" s="125"/>
      <c r="D334" s="125"/>
      <c r="E334" s="125"/>
      <c r="F334" s="125"/>
      <c r="G334" s="125"/>
      <c r="H334" s="125"/>
      <c r="I334" s="121"/>
      <c r="J334" s="121"/>
      <c r="K334" s="125"/>
    </row>
    <row r="335" spans="2:11">
      <c r="B335" s="122"/>
      <c r="C335" s="125"/>
      <c r="D335" s="125"/>
      <c r="E335" s="125"/>
      <c r="F335" s="125"/>
      <c r="G335" s="125"/>
      <c r="H335" s="125"/>
      <c r="I335" s="121"/>
      <c r="J335" s="121"/>
      <c r="K335" s="125"/>
    </row>
    <row r="336" spans="2:11">
      <c r="B336" s="122"/>
      <c r="C336" s="125"/>
      <c r="D336" s="125"/>
      <c r="E336" s="125"/>
      <c r="F336" s="125"/>
      <c r="G336" s="125"/>
      <c r="H336" s="125"/>
      <c r="I336" s="121"/>
      <c r="J336" s="121"/>
      <c r="K336" s="125"/>
    </row>
    <row r="337" spans="2:11">
      <c r="B337" s="122"/>
      <c r="C337" s="125"/>
      <c r="D337" s="125"/>
      <c r="E337" s="125"/>
      <c r="F337" s="125"/>
      <c r="G337" s="125"/>
      <c r="H337" s="125"/>
      <c r="I337" s="121"/>
      <c r="J337" s="121"/>
      <c r="K337" s="125"/>
    </row>
    <row r="338" spans="2:11">
      <c r="B338" s="122"/>
      <c r="C338" s="125"/>
      <c r="D338" s="125"/>
      <c r="E338" s="125"/>
      <c r="F338" s="125"/>
      <c r="G338" s="125"/>
      <c r="H338" s="125"/>
      <c r="I338" s="121"/>
      <c r="J338" s="121"/>
      <c r="K338" s="125"/>
    </row>
    <row r="339" spans="2:11">
      <c r="B339" s="122"/>
      <c r="C339" s="125"/>
      <c r="D339" s="125"/>
      <c r="E339" s="125"/>
      <c r="F339" s="125"/>
      <c r="G339" s="125"/>
      <c r="H339" s="125"/>
      <c r="I339" s="121"/>
      <c r="J339" s="121"/>
      <c r="K339" s="125"/>
    </row>
    <row r="340" spans="2:11">
      <c r="B340" s="122"/>
      <c r="C340" s="125"/>
      <c r="D340" s="125"/>
      <c r="E340" s="125"/>
      <c r="F340" s="125"/>
      <c r="G340" s="125"/>
      <c r="H340" s="125"/>
      <c r="I340" s="121"/>
      <c r="J340" s="121"/>
      <c r="K340" s="125"/>
    </row>
    <row r="341" spans="2:11">
      <c r="B341" s="122"/>
      <c r="C341" s="125"/>
      <c r="D341" s="125"/>
      <c r="E341" s="125"/>
      <c r="F341" s="125"/>
      <c r="G341" s="125"/>
      <c r="H341" s="125"/>
      <c r="I341" s="121"/>
      <c r="J341" s="121"/>
      <c r="K341" s="125"/>
    </row>
    <row r="342" spans="2:11">
      <c r="B342" s="122"/>
      <c r="C342" s="125"/>
      <c r="D342" s="125"/>
      <c r="E342" s="125"/>
      <c r="F342" s="125"/>
      <c r="G342" s="125"/>
      <c r="H342" s="125"/>
      <c r="I342" s="121"/>
      <c r="J342" s="121"/>
      <c r="K342" s="125"/>
    </row>
    <row r="343" spans="2:11">
      <c r="B343" s="122"/>
      <c r="C343" s="125"/>
      <c r="D343" s="125"/>
      <c r="E343" s="125"/>
      <c r="F343" s="125"/>
      <c r="G343" s="125"/>
      <c r="H343" s="125"/>
      <c r="I343" s="121"/>
      <c r="J343" s="121"/>
      <c r="K343" s="125"/>
    </row>
    <row r="344" spans="2:11">
      <c r="B344" s="122"/>
      <c r="C344" s="125"/>
      <c r="D344" s="125"/>
      <c r="E344" s="125"/>
      <c r="F344" s="125"/>
      <c r="G344" s="125"/>
      <c r="H344" s="125"/>
      <c r="I344" s="121"/>
      <c r="J344" s="121"/>
      <c r="K344" s="125"/>
    </row>
    <row r="345" spans="2:11">
      <c r="B345" s="122"/>
      <c r="C345" s="125"/>
      <c r="D345" s="125"/>
      <c r="E345" s="125"/>
      <c r="F345" s="125"/>
      <c r="G345" s="125"/>
      <c r="H345" s="125"/>
      <c r="I345" s="121"/>
      <c r="J345" s="121"/>
      <c r="K345" s="125"/>
    </row>
    <row r="346" spans="2:11">
      <c r="B346" s="122"/>
      <c r="C346" s="125"/>
      <c r="D346" s="125"/>
      <c r="E346" s="125"/>
      <c r="F346" s="125"/>
      <c r="G346" s="125"/>
      <c r="H346" s="125"/>
      <c r="I346" s="121"/>
      <c r="J346" s="121"/>
      <c r="K346" s="125"/>
    </row>
    <row r="347" spans="2:11">
      <c r="B347" s="122"/>
      <c r="C347" s="125"/>
      <c r="D347" s="125"/>
      <c r="E347" s="125"/>
      <c r="F347" s="125"/>
      <c r="G347" s="125"/>
      <c r="H347" s="125"/>
      <c r="I347" s="121"/>
      <c r="J347" s="121"/>
      <c r="K347" s="125"/>
    </row>
    <row r="348" spans="2:11">
      <c r="B348" s="122"/>
      <c r="C348" s="125"/>
      <c r="D348" s="125"/>
      <c r="E348" s="125"/>
      <c r="F348" s="125"/>
      <c r="G348" s="125"/>
      <c r="H348" s="125"/>
      <c r="I348" s="121"/>
      <c r="J348" s="121"/>
      <c r="K348" s="125"/>
    </row>
    <row r="349" spans="2:11">
      <c r="B349" s="122"/>
      <c r="C349" s="125"/>
      <c r="D349" s="125"/>
      <c r="E349" s="125"/>
      <c r="F349" s="125"/>
      <c r="G349" s="125"/>
      <c r="H349" s="125"/>
      <c r="I349" s="121"/>
      <c r="J349" s="121"/>
      <c r="K349" s="125"/>
    </row>
    <row r="350" spans="2:11">
      <c r="B350" s="122"/>
      <c r="C350" s="125"/>
      <c r="D350" s="125"/>
      <c r="E350" s="125"/>
      <c r="F350" s="125"/>
      <c r="G350" s="125"/>
      <c r="H350" s="125"/>
      <c r="I350" s="121"/>
      <c r="J350" s="121"/>
      <c r="K350" s="125"/>
    </row>
    <row r="351" spans="2:11">
      <c r="B351" s="122"/>
      <c r="C351" s="125"/>
      <c r="D351" s="125"/>
      <c r="E351" s="125"/>
      <c r="F351" s="125"/>
      <c r="G351" s="125"/>
      <c r="H351" s="125"/>
      <c r="I351" s="121"/>
      <c r="J351" s="121"/>
      <c r="K351" s="125"/>
    </row>
    <row r="352" spans="2:11">
      <c r="B352" s="122"/>
      <c r="C352" s="125"/>
      <c r="D352" s="125"/>
      <c r="E352" s="125"/>
      <c r="F352" s="125"/>
      <c r="G352" s="125"/>
      <c r="H352" s="125"/>
      <c r="I352" s="121"/>
      <c r="J352" s="121"/>
      <c r="K352" s="125"/>
    </row>
    <row r="353" spans="2:11">
      <c r="B353" s="122"/>
      <c r="C353" s="125"/>
      <c r="D353" s="125"/>
      <c r="E353" s="125"/>
      <c r="F353" s="125"/>
      <c r="G353" s="125"/>
      <c r="H353" s="125"/>
      <c r="I353" s="121"/>
      <c r="J353" s="121"/>
      <c r="K353" s="125"/>
    </row>
    <row r="354" spans="2:11">
      <c r="B354" s="122"/>
      <c r="C354" s="125"/>
      <c r="D354" s="125"/>
      <c r="E354" s="125"/>
      <c r="F354" s="125"/>
      <c r="G354" s="125"/>
      <c r="H354" s="125"/>
      <c r="I354" s="121"/>
      <c r="J354" s="121"/>
      <c r="K354" s="125"/>
    </row>
    <row r="355" spans="2:11">
      <c r="B355" s="122"/>
      <c r="C355" s="125"/>
      <c r="D355" s="125"/>
      <c r="E355" s="125"/>
      <c r="F355" s="125"/>
      <c r="G355" s="125"/>
      <c r="H355" s="125"/>
      <c r="I355" s="121"/>
      <c r="J355" s="121"/>
      <c r="K355" s="125"/>
    </row>
    <row r="356" spans="2:11">
      <c r="B356" s="122"/>
      <c r="C356" s="125"/>
      <c r="D356" s="125"/>
      <c r="E356" s="125"/>
      <c r="F356" s="125"/>
      <c r="G356" s="125"/>
      <c r="H356" s="125"/>
      <c r="I356" s="121"/>
      <c r="J356" s="121"/>
      <c r="K356" s="125"/>
    </row>
    <row r="357" spans="2:11">
      <c r="B357" s="122"/>
      <c r="C357" s="125"/>
      <c r="D357" s="125"/>
      <c r="E357" s="125"/>
      <c r="F357" s="125"/>
      <c r="G357" s="125"/>
      <c r="H357" s="125"/>
      <c r="I357" s="121"/>
      <c r="J357" s="121"/>
      <c r="K357" s="125"/>
    </row>
    <row r="358" spans="2:11">
      <c r="B358" s="122"/>
      <c r="C358" s="125"/>
      <c r="D358" s="125"/>
      <c r="E358" s="125"/>
      <c r="F358" s="125"/>
      <c r="G358" s="125"/>
      <c r="H358" s="125"/>
      <c r="I358" s="121"/>
      <c r="J358" s="121"/>
      <c r="K358" s="125"/>
    </row>
    <row r="359" spans="2:11">
      <c r="B359" s="122"/>
      <c r="C359" s="125"/>
      <c r="D359" s="125"/>
      <c r="E359" s="125"/>
      <c r="F359" s="125"/>
      <c r="G359" s="125"/>
      <c r="H359" s="125"/>
      <c r="I359" s="121"/>
      <c r="J359" s="121"/>
      <c r="K359" s="125"/>
    </row>
    <row r="360" spans="2:11">
      <c r="B360" s="122"/>
      <c r="C360" s="125"/>
      <c r="D360" s="125"/>
      <c r="E360" s="125"/>
      <c r="F360" s="125"/>
      <c r="G360" s="125"/>
      <c r="H360" s="125"/>
      <c r="I360" s="121"/>
      <c r="J360" s="121"/>
      <c r="K360" s="125"/>
    </row>
    <row r="361" spans="2:11">
      <c r="B361" s="122"/>
      <c r="C361" s="125"/>
      <c r="D361" s="125"/>
      <c r="E361" s="125"/>
      <c r="F361" s="125"/>
      <c r="G361" s="125"/>
      <c r="H361" s="125"/>
      <c r="I361" s="121"/>
      <c r="J361" s="121"/>
      <c r="K361" s="125"/>
    </row>
    <row r="362" spans="2:11">
      <c r="B362" s="122"/>
      <c r="C362" s="125"/>
      <c r="D362" s="125"/>
      <c r="E362" s="125"/>
      <c r="F362" s="125"/>
      <c r="G362" s="125"/>
      <c r="H362" s="125"/>
      <c r="I362" s="121"/>
      <c r="J362" s="121"/>
      <c r="K362" s="125"/>
    </row>
    <row r="363" spans="2:11">
      <c r="B363" s="122"/>
      <c r="C363" s="125"/>
      <c r="D363" s="125"/>
      <c r="E363" s="125"/>
      <c r="F363" s="125"/>
      <c r="G363" s="125"/>
      <c r="H363" s="125"/>
      <c r="I363" s="121"/>
      <c r="J363" s="121"/>
      <c r="K363" s="125"/>
    </row>
    <row r="364" spans="2:11">
      <c r="B364" s="122"/>
      <c r="C364" s="125"/>
      <c r="D364" s="125"/>
      <c r="E364" s="125"/>
      <c r="F364" s="125"/>
      <c r="G364" s="125"/>
      <c r="H364" s="125"/>
      <c r="I364" s="121"/>
      <c r="J364" s="121"/>
      <c r="K364" s="125"/>
    </row>
    <row r="365" spans="2:11">
      <c r="B365" s="122"/>
      <c r="C365" s="125"/>
      <c r="D365" s="125"/>
      <c r="E365" s="125"/>
      <c r="F365" s="125"/>
      <c r="G365" s="125"/>
      <c r="H365" s="125"/>
      <c r="I365" s="121"/>
      <c r="J365" s="121"/>
      <c r="K365" s="125"/>
    </row>
    <row r="366" spans="2:11">
      <c r="B366" s="122"/>
      <c r="C366" s="125"/>
      <c r="D366" s="125"/>
      <c r="E366" s="125"/>
      <c r="F366" s="125"/>
      <c r="G366" s="125"/>
      <c r="H366" s="125"/>
      <c r="I366" s="121"/>
      <c r="J366" s="121"/>
      <c r="K366" s="125"/>
    </row>
    <row r="367" spans="2:11">
      <c r="B367" s="122"/>
      <c r="C367" s="125"/>
      <c r="D367" s="125"/>
      <c r="E367" s="125"/>
      <c r="F367" s="125"/>
      <c r="G367" s="125"/>
      <c r="H367" s="125"/>
      <c r="I367" s="121"/>
      <c r="J367" s="121"/>
      <c r="K367" s="125"/>
    </row>
    <row r="368" spans="2:11">
      <c r="B368" s="122"/>
      <c r="C368" s="125"/>
      <c r="D368" s="125"/>
      <c r="E368" s="125"/>
      <c r="F368" s="125"/>
      <c r="G368" s="125"/>
      <c r="H368" s="125"/>
      <c r="I368" s="121"/>
      <c r="J368" s="121"/>
      <c r="K368" s="125"/>
    </row>
    <row r="369" spans="2:11">
      <c r="B369" s="122"/>
      <c r="C369" s="125"/>
      <c r="D369" s="125"/>
      <c r="E369" s="125"/>
      <c r="F369" s="125"/>
      <c r="G369" s="125"/>
      <c r="H369" s="125"/>
      <c r="I369" s="121"/>
      <c r="J369" s="121"/>
      <c r="K369" s="125"/>
    </row>
    <row r="370" spans="2:11">
      <c r="B370" s="122"/>
      <c r="C370" s="125"/>
      <c r="D370" s="125"/>
      <c r="E370" s="125"/>
      <c r="F370" s="125"/>
      <c r="G370" s="125"/>
      <c r="H370" s="125"/>
      <c r="I370" s="121"/>
      <c r="J370" s="121"/>
      <c r="K370" s="125"/>
    </row>
    <row r="371" spans="2:11">
      <c r="B371" s="122"/>
      <c r="C371" s="125"/>
      <c r="D371" s="125"/>
      <c r="E371" s="125"/>
      <c r="F371" s="125"/>
      <c r="G371" s="125"/>
      <c r="H371" s="125"/>
      <c r="I371" s="121"/>
      <c r="J371" s="121"/>
      <c r="K371" s="125"/>
    </row>
    <row r="372" spans="2:11">
      <c r="B372" s="122"/>
      <c r="C372" s="125"/>
      <c r="D372" s="125"/>
      <c r="E372" s="125"/>
      <c r="F372" s="125"/>
      <c r="G372" s="125"/>
      <c r="H372" s="125"/>
      <c r="I372" s="121"/>
      <c r="J372" s="121"/>
      <c r="K372" s="125"/>
    </row>
    <row r="373" spans="2:11">
      <c r="B373" s="122"/>
      <c r="C373" s="125"/>
      <c r="D373" s="125"/>
      <c r="E373" s="125"/>
      <c r="F373" s="125"/>
      <c r="G373" s="125"/>
      <c r="H373" s="125"/>
      <c r="I373" s="121"/>
      <c r="J373" s="121"/>
      <c r="K373" s="125"/>
    </row>
    <row r="374" spans="2:11">
      <c r="B374" s="122"/>
      <c r="C374" s="125"/>
      <c r="D374" s="125"/>
      <c r="E374" s="125"/>
      <c r="F374" s="125"/>
      <c r="G374" s="125"/>
      <c r="H374" s="125"/>
      <c r="I374" s="121"/>
      <c r="J374" s="121"/>
      <c r="K374" s="125"/>
    </row>
    <row r="375" spans="2:11">
      <c r="B375" s="122"/>
      <c r="C375" s="125"/>
      <c r="D375" s="125"/>
      <c r="E375" s="125"/>
      <c r="F375" s="125"/>
      <c r="G375" s="125"/>
      <c r="H375" s="125"/>
      <c r="I375" s="121"/>
      <c r="J375" s="121"/>
      <c r="K375" s="125"/>
    </row>
    <row r="376" spans="2:11">
      <c r="B376" s="122"/>
      <c r="C376" s="125"/>
      <c r="D376" s="125"/>
      <c r="E376" s="125"/>
      <c r="F376" s="125"/>
      <c r="G376" s="125"/>
      <c r="H376" s="125"/>
      <c r="I376" s="121"/>
      <c r="J376" s="121"/>
      <c r="K376" s="125"/>
    </row>
    <row r="377" spans="2:11">
      <c r="B377" s="122"/>
      <c r="C377" s="125"/>
      <c r="D377" s="125"/>
      <c r="E377" s="125"/>
      <c r="F377" s="125"/>
      <c r="G377" s="125"/>
      <c r="H377" s="125"/>
      <c r="I377" s="121"/>
      <c r="J377" s="121"/>
      <c r="K377" s="125"/>
    </row>
    <row r="378" spans="2:11">
      <c r="B378" s="122"/>
      <c r="C378" s="125"/>
      <c r="D378" s="125"/>
      <c r="E378" s="125"/>
      <c r="F378" s="125"/>
      <c r="G378" s="125"/>
      <c r="H378" s="125"/>
      <c r="I378" s="121"/>
      <c r="J378" s="121"/>
      <c r="K378" s="125"/>
    </row>
    <row r="379" spans="2:11">
      <c r="B379" s="122"/>
      <c r="C379" s="125"/>
      <c r="D379" s="125"/>
      <c r="E379" s="125"/>
      <c r="F379" s="125"/>
      <c r="G379" s="125"/>
      <c r="H379" s="125"/>
      <c r="I379" s="121"/>
      <c r="J379" s="121"/>
      <c r="K379" s="125"/>
    </row>
    <row r="380" spans="2:11">
      <c r="B380" s="122"/>
      <c r="C380" s="125"/>
      <c r="D380" s="125"/>
      <c r="E380" s="125"/>
      <c r="F380" s="125"/>
      <c r="G380" s="125"/>
      <c r="H380" s="125"/>
      <c r="I380" s="121"/>
      <c r="J380" s="121"/>
      <c r="K380" s="125"/>
    </row>
    <row r="381" spans="2:11">
      <c r="B381" s="122"/>
      <c r="C381" s="125"/>
      <c r="D381" s="125"/>
      <c r="E381" s="125"/>
      <c r="F381" s="125"/>
      <c r="G381" s="125"/>
      <c r="H381" s="125"/>
      <c r="I381" s="121"/>
      <c r="J381" s="121"/>
      <c r="K381" s="125"/>
    </row>
    <row r="382" spans="2:11">
      <c r="B382" s="122"/>
      <c r="C382" s="125"/>
      <c r="D382" s="125"/>
      <c r="E382" s="125"/>
      <c r="F382" s="125"/>
      <c r="G382" s="125"/>
      <c r="H382" s="125"/>
      <c r="I382" s="121"/>
      <c r="J382" s="121"/>
      <c r="K382" s="125"/>
    </row>
    <row r="383" spans="2:11">
      <c r="B383" s="122"/>
      <c r="C383" s="125"/>
      <c r="D383" s="125"/>
      <c r="E383" s="125"/>
      <c r="F383" s="125"/>
      <c r="G383" s="125"/>
      <c r="H383" s="125"/>
      <c r="I383" s="121"/>
      <c r="J383" s="121"/>
      <c r="K383" s="125"/>
    </row>
    <row r="384" spans="2:11">
      <c r="B384" s="122"/>
      <c r="C384" s="125"/>
      <c r="D384" s="125"/>
      <c r="E384" s="125"/>
      <c r="F384" s="125"/>
      <c r="G384" s="125"/>
      <c r="H384" s="125"/>
      <c r="I384" s="121"/>
      <c r="J384" s="121"/>
      <c r="K384" s="125"/>
    </row>
    <row r="385" spans="2:11">
      <c r="B385" s="122"/>
      <c r="C385" s="125"/>
      <c r="D385" s="125"/>
      <c r="E385" s="125"/>
      <c r="F385" s="125"/>
      <c r="G385" s="125"/>
      <c r="H385" s="125"/>
      <c r="I385" s="121"/>
      <c r="J385" s="121"/>
      <c r="K385" s="125"/>
    </row>
    <row r="386" spans="2:11">
      <c r="B386" s="122"/>
      <c r="C386" s="125"/>
      <c r="D386" s="125"/>
      <c r="E386" s="125"/>
      <c r="F386" s="125"/>
      <c r="G386" s="125"/>
      <c r="H386" s="125"/>
      <c r="I386" s="121"/>
      <c r="J386" s="121"/>
      <c r="K386" s="125"/>
    </row>
    <row r="387" spans="2:11">
      <c r="B387" s="122"/>
      <c r="C387" s="125"/>
      <c r="D387" s="125"/>
      <c r="E387" s="125"/>
      <c r="F387" s="125"/>
      <c r="G387" s="125"/>
      <c r="H387" s="125"/>
      <c r="I387" s="121"/>
      <c r="J387" s="121"/>
      <c r="K387" s="125"/>
    </row>
    <row r="388" spans="2:11">
      <c r="B388" s="122"/>
      <c r="C388" s="125"/>
      <c r="D388" s="125"/>
      <c r="E388" s="125"/>
      <c r="F388" s="125"/>
      <c r="G388" s="125"/>
      <c r="H388" s="125"/>
      <c r="I388" s="121"/>
      <c r="J388" s="121"/>
      <c r="K388" s="125"/>
    </row>
    <row r="389" spans="2:11">
      <c r="B389" s="122"/>
      <c r="C389" s="125"/>
      <c r="D389" s="125"/>
      <c r="E389" s="125"/>
      <c r="F389" s="125"/>
      <c r="G389" s="125"/>
      <c r="H389" s="125"/>
      <c r="I389" s="121"/>
      <c r="J389" s="121"/>
      <c r="K389" s="125"/>
    </row>
    <row r="390" spans="2:11">
      <c r="B390" s="122"/>
      <c r="C390" s="125"/>
      <c r="D390" s="125"/>
      <c r="E390" s="125"/>
      <c r="F390" s="125"/>
      <c r="G390" s="125"/>
      <c r="H390" s="125"/>
      <c r="I390" s="121"/>
      <c r="J390" s="121"/>
      <c r="K390" s="125"/>
    </row>
    <row r="391" spans="2:11">
      <c r="B391" s="122"/>
      <c r="C391" s="125"/>
      <c r="D391" s="125"/>
      <c r="E391" s="125"/>
      <c r="F391" s="125"/>
      <c r="G391" s="125"/>
      <c r="H391" s="125"/>
      <c r="I391" s="121"/>
      <c r="J391" s="121"/>
      <c r="K391" s="125"/>
    </row>
    <row r="392" spans="2:11">
      <c r="B392" s="122"/>
      <c r="C392" s="125"/>
      <c r="D392" s="125"/>
      <c r="E392" s="125"/>
      <c r="F392" s="125"/>
      <c r="G392" s="125"/>
      <c r="H392" s="125"/>
      <c r="I392" s="121"/>
      <c r="J392" s="121"/>
      <c r="K392" s="125"/>
    </row>
    <row r="393" spans="2:11">
      <c r="B393" s="122"/>
      <c r="C393" s="125"/>
      <c r="D393" s="125"/>
      <c r="E393" s="125"/>
      <c r="F393" s="125"/>
      <c r="G393" s="125"/>
      <c r="H393" s="125"/>
      <c r="I393" s="121"/>
      <c r="J393" s="121"/>
      <c r="K393" s="125"/>
    </row>
    <row r="394" spans="2:11">
      <c r="B394" s="122"/>
      <c r="C394" s="125"/>
      <c r="D394" s="125"/>
      <c r="E394" s="125"/>
      <c r="F394" s="125"/>
      <c r="G394" s="125"/>
      <c r="H394" s="125"/>
      <c r="I394" s="121"/>
      <c r="J394" s="121"/>
      <c r="K394" s="125"/>
    </row>
    <row r="395" spans="2:11">
      <c r="B395" s="122"/>
      <c r="C395" s="125"/>
      <c r="D395" s="125"/>
      <c r="E395" s="125"/>
      <c r="F395" s="125"/>
      <c r="G395" s="125"/>
      <c r="H395" s="125"/>
      <c r="I395" s="121"/>
      <c r="J395" s="121"/>
      <c r="K395" s="125"/>
    </row>
    <row r="396" spans="2:11">
      <c r="B396" s="122"/>
      <c r="C396" s="125"/>
      <c r="D396" s="125"/>
      <c r="E396" s="125"/>
      <c r="F396" s="125"/>
      <c r="G396" s="125"/>
      <c r="H396" s="125"/>
      <c r="I396" s="121"/>
      <c r="J396" s="121"/>
      <c r="K396" s="125"/>
    </row>
    <row r="397" spans="2:11">
      <c r="B397" s="122"/>
      <c r="C397" s="125"/>
      <c r="D397" s="125"/>
      <c r="E397" s="125"/>
      <c r="F397" s="125"/>
      <c r="G397" s="125"/>
      <c r="H397" s="125"/>
      <c r="I397" s="121"/>
      <c r="J397" s="121"/>
      <c r="K397" s="125"/>
    </row>
    <row r="398" spans="2:11">
      <c r="B398" s="122"/>
      <c r="C398" s="125"/>
      <c r="D398" s="125"/>
      <c r="E398" s="125"/>
      <c r="F398" s="125"/>
      <c r="G398" s="125"/>
      <c r="H398" s="125"/>
      <c r="I398" s="121"/>
      <c r="J398" s="121"/>
      <c r="K398" s="125"/>
    </row>
    <row r="399" spans="2:11">
      <c r="B399" s="122"/>
      <c r="C399" s="125"/>
      <c r="D399" s="125"/>
      <c r="E399" s="125"/>
      <c r="F399" s="125"/>
      <c r="G399" s="125"/>
      <c r="H399" s="125"/>
      <c r="I399" s="121"/>
      <c r="J399" s="121"/>
      <c r="K399" s="125"/>
    </row>
    <row r="400" spans="2:11">
      <c r="B400" s="122"/>
      <c r="C400" s="125"/>
      <c r="D400" s="125"/>
      <c r="E400" s="125"/>
      <c r="F400" s="125"/>
      <c r="G400" s="125"/>
      <c r="H400" s="125"/>
      <c r="I400" s="121"/>
      <c r="J400" s="121"/>
      <c r="K400" s="125"/>
    </row>
    <row r="401" spans="2:11">
      <c r="B401" s="122"/>
      <c r="C401" s="125"/>
      <c r="D401" s="125"/>
      <c r="E401" s="125"/>
      <c r="F401" s="125"/>
      <c r="G401" s="125"/>
      <c r="H401" s="125"/>
      <c r="I401" s="121"/>
      <c r="J401" s="121"/>
      <c r="K401" s="125"/>
    </row>
    <row r="402" spans="2:11">
      <c r="B402" s="122"/>
      <c r="C402" s="125"/>
      <c r="D402" s="125"/>
      <c r="E402" s="125"/>
      <c r="F402" s="125"/>
      <c r="G402" s="125"/>
      <c r="H402" s="125"/>
      <c r="I402" s="121"/>
      <c r="J402" s="121"/>
      <c r="K402" s="125"/>
    </row>
    <row r="403" spans="2:11">
      <c r="B403" s="122"/>
      <c r="C403" s="125"/>
      <c r="D403" s="125"/>
      <c r="E403" s="125"/>
      <c r="F403" s="125"/>
      <c r="G403" s="125"/>
      <c r="H403" s="125"/>
      <c r="I403" s="121"/>
      <c r="J403" s="121"/>
      <c r="K403" s="125"/>
    </row>
    <row r="404" spans="2:11">
      <c r="B404" s="122"/>
      <c r="C404" s="125"/>
      <c r="D404" s="125"/>
      <c r="E404" s="125"/>
      <c r="F404" s="125"/>
      <c r="G404" s="125"/>
      <c r="H404" s="125"/>
      <c r="I404" s="121"/>
      <c r="J404" s="121"/>
      <c r="K404" s="125"/>
    </row>
    <row r="405" spans="2:11">
      <c r="B405" s="122"/>
      <c r="C405" s="125"/>
      <c r="D405" s="125"/>
      <c r="E405" s="125"/>
      <c r="F405" s="125"/>
      <c r="G405" s="125"/>
      <c r="H405" s="125"/>
      <c r="I405" s="121"/>
      <c r="J405" s="121"/>
      <c r="K405" s="125"/>
    </row>
    <row r="406" spans="2:11">
      <c r="B406" s="122"/>
      <c r="C406" s="125"/>
      <c r="D406" s="125"/>
      <c r="E406" s="125"/>
      <c r="F406" s="125"/>
      <c r="G406" s="125"/>
      <c r="H406" s="125"/>
      <c r="I406" s="121"/>
      <c r="J406" s="121"/>
      <c r="K406" s="125"/>
    </row>
    <row r="407" spans="2:11">
      <c r="B407" s="122"/>
      <c r="C407" s="125"/>
      <c r="D407" s="125"/>
      <c r="E407" s="125"/>
      <c r="F407" s="125"/>
      <c r="G407" s="125"/>
      <c r="H407" s="125"/>
      <c r="I407" s="121"/>
      <c r="J407" s="121"/>
      <c r="K407" s="125"/>
    </row>
    <row r="408" spans="2:11">
      <c r="B408" s="122"/>
      <c r="C408" s="125"/>
      <c r="D408" s="125"/>
      <c r="E408" s="125"/>
      <c r="F408" s="125"/>
      <c r="G408" s="125"/>
      <c r="H408" s="125"/>
      <c r="I408" s="121"/>
      <c r="J408" s="121"/>
      <c r="K408" s="125"/>
    </row>
    <row r="409" spans="2:11">
      <c r="B409" s="122"/>
      <c r="C409" s="125"/>
      <c r="D409" s="125"/>
      <c r="E409" s="125"/>
      <c r="F409" s="125"/>
      <c r="G409" s="125"/>
      <c r="H409" s="125"/>
      <c r="I409" s="121"/>
      <c r="J409" s="121"/>
      <c r="K409" s="125"/>
    </row>
    <row r="410" spans="2:11">
      <c r="B410" s="122"/>
      <c r="C410" s="125"/>
      <c r="D410" s="125"/>
      <c r="E410" s="125"/>
      <c r="F410" s="125"/>
      <c r="G410" s="125"/>
      <c r="H410" s="125"/>
      <c r="I410" s="121"/>
      <c r="J410" s="121"/>
      <c r="K410" s="125"/>
    </row>
    <row r="411" spans="2:11">
      <c r="B411" s="122"/>
      <c r="C411" s="125"/>
      <c r="D411" s="125"/>
      <c r="E411" s="125"/>
      <c r="F411" s="125"/>
      <c r="G411" s="125"/>
      <c r="H411" s="125"/>
      <c r="I411" s="121"/>
      <c r="J411" s="121"/>
      <c r="K411" s="125"/>
    </row>
    <row r="412" spans="2:11">
      <c r="B412" s="122"/>
      <c r="C412" s="125"/>
      <c r="D412" s="125"/>
      <c r="E412" s="125"/>
      <c r="F412" s="125"/>
      <c r="G412" s="125"/>
      <c r="H412" s="125"/>
      <c r="I412" s="121"/>
      <c r="J412" s="121"/>
      <c r="K412" s="125"/>
    </row>
    <row r="413" spans="2:11">
      <c r="B413" s="122"/>
      <c r="C413" s="125"/>
      <c r="D413" s="125"/>
      <c r="E413" s="125"/>
      <c r="F413" s="125"/>
      <c r="G413" s="125"/>
      <c r="H413" s="125"/>
      <c r="I413" s="121"/>
      <c r="J413" s="121"/>
      <c r="K413" s="125"/>
    </row>
    <row r="414" spans="2:11">
      <c r="B414" s="122"/>
      <c r="C414" s="125"/>
      <c r="D414" s="125"/>
      <c r="E414" s="125"/>
      <c r="F414" s="125"/>
      <c r="G414" s="125"/>
      <c r="H414" s="125"/>
      <c r="I414" s="121"/>
      <c r="J414" s="121"/>
      <c r="K414" s="125"/>
    </row>
    <row r="415" spans="2:11">
      <c r="B415" s="122"/>
      <c r="C415" s="125"/>
      <c r="D415" s="125"/>
      <c r="E415" s="125"/>
      <c r="F415" s="125"/>
      <c r="G415" s="125"/>
      <c r="H415" s="125"/>
      <c r="I415" s="121"/>
      <c r="J415" s="121"/>
      <c r="K415" s="125"/>
    </row>
    <row r="416" spans="2:11">
      <c r="B416" s="122"/>
      <c r="C416" s="125"/>
      <c r="D416" s="125"/>
      <c r="E416" s="125"/>
      <c r="F416" s="125"/>
      <c r="G416" s="125"/>
      <c r="H416" s="125"/>
      <c r="I416" s="121"/>
      <c r="J416" s="121"/>
      <c r="K416" s="125"/>
    </row>
    <row r="417" spans="2:11">
      <c r="B417" s="122"/>
      <c r="C417" s="125"/>
      <c r="D417" s="125"/>
      <c r="E417" s="125"/>
      <c r="F417" s="125"/>
      <c r="G417" s="125"/>
      <c r="H417" s="125"/>
      <c r="I417" s="121"/>
      <c r="J417" s="121"/>
      <c r="K417" s="125"/>
    </row>
    <row r="418" spans="2:11">
      <c r="B418" s="122"/>
      <c r="C418" s="125"/>
      <c r="D418" s="125"/>
      <c r="E418" s="125"/>
      <c r="F418" s="125"/>
      <c r="G418" s="125"/>
      <c r="H418" s="125"/>
      <c r="I418" s="121"/>
      <c r="J418" s="121"/>
      <c r="K418" s="125"/>
    </row>
    <row r="419" spans="2:11">
      <c r="B419" s="122"/>
      <c r="C419" s="125"/>
      <c r="D419" s="125"/>
      <c r="E419" s="125"/>
      <c r="F419" s="125"/>
      <c r="G419" s="125"/>
      <c r="H419" s="125"/>
      <c r="I419" s="121"/>
      <c r="J419" s="121"/>
      <c r="K419" s="125"/>
    </row>
    <row r="420" spans="2:11">
      <c r="B420" s="122"/>
      <c r="C420" s="125"/>
      <c r="D420" s="125"/>
      <c r="E420" s="125"/>
      <c r="F420" s="125"/>
      <c r="G420" s="125"/>
      <c r="H420" s="125"/>
      <c r="I420" s="121"/>
      <c r="J420" s="121"/>
      <c r="K420" s="125"/>
    </row>
    <row r="421" spans="2:11">
      <c r="B421" s="122"/>
      <c r="C421" s="125"/>
      <c r="D421" s="125"/>
      <c r="E421" s="125"/>
      <c r="F421" s="125"/>
      <c r="G421" s="125"/>
      <c r="H421" s="125"/>
      <c r="I421" s="121"/>
      <c r="J421" s="121"/>
      <c r="K421" s="125"/>
    </row>
    <row r="422" spans="2:11">
      <c r="B422" s="122"/>
      <c r="C422" s="125"/>
      <c r="D422" s="125"/>
      <c r="E422" s="125"/>
      <c r="F422" s="125"/>
      <c r="G422" s="125"/>
      <c r="H422" s="125"/>
      <c r="I422" s="121"/>
      <c r="J422" s="121"/>
      <c r="K422" s="125"/>
    </row>
    <row r="423" spans="2:11">
      <c r="B423" s="122"/>
      <c r="C423" s="125"/>
      <c r="D423" s="125"/>
      <c r="E423" s="125"/>
      <c r="F423" s="125"/>
      <c r="G423" s="125"/>
      <c r="H423" s="125"/>
      <c r="I423" s="121"/>
      <c r="J423" s="121"/>
      <c r="K423" s="125"/>
    </row>
    <row r="424" spans="2:11">
      <c r="B424" s="122"/>
      <c r="C424" s="125"/>
      <c r="D424" s="125"/>
      <c r="E424" s="125"/>
      <c r="F424" s="125"/>
      <c r="G424" s="125"/>
      <c r="H424" s="125"/>
      <c r="I424" s="121"/>
      <c r="J424" s="121"/>
      <c r="K424" s="125"/>
    </row>
    <row r="425" spans="2:11">
      <c r="B425" s="122"/>
      <c r="C425" s="125"/>
      <c r="D425" s="125"/>
      <c r="E425" s="125"/>
      <c r="F425" s="125"/>
      <c r="G425" s="125"/>
      <c r="H425" s="125"/>
      <c r="I425" s="121"/>
      <c r="J425" s="121"/>
      <c r="K425" s="125"/>
    </row>
    <row r="426" spans="2:11">
      <c r="B426" s="122"/>
      <c r="C426" s="125"/>
      <c r="D426" s="125"/>
      <c r="E426" s="125"/>
      <c r="F426" s="125"/>
      <c r="G426" s="125"/>
      <c r="H426" s="125"/>
      <c r="I426" s="121"/>
      <c r="J426" s="121"/>
      <c r="K426" s="125"/>
    </row>
    <row r="427" spans="2:11">
      <c r="B427" s="122"/>
      <c r="C427" s="125"/>
      <c r="D427" s="125"/>
      <c r="E427" s="125"/>
      <c r="F427" s="125"/>
      <c r="G427" s="125"/>
      <c r="H427" s="125"/>
      <c r="I427" s="121"/>
      <c r="J427" s="121"/>
      <c r="K427" s="125"/>
    </row>
    <row r="428" spans="2:11">
      <c r="B428" s="122"/>
      <c r="C428" s="125"/>
      <c r="D428" s="125"/>
      <c r="E428" s="125"/>
      <c r="F428" s="125"/>
      <c r="G428" s="125"/>
      <c r="H428" s="125"/>
      <c r="I428" s="121"/>
      <c r="J428" s="121"/>
      <c r="K428" s="125"/>
    </row>
    <row r="429" spans="2:11">
      <c r="B429" s="122"/>
      <c r="C429" s="125"/>
      <c r="D429" s="125"/>
      <c r="E429" s="125"/>
      <c r="F429" s="125"/>
      <c r="G429" s="125"/>
      <c r="H429" s="125"/>
      <c r="I429" s="121"/>
      <c r="J429" s="121"/>
      <c r="K429" s="125"/>
    </row>
    <row r="430" spans="2:11">
      <c r="B430" s="122"/>
      <c r="C430" s="125"/>
      <c r="D430" s="125"/>
      <c r="E430" s="125"/>
      <c r="F430" s="125"/>
      <c r="G430" s="125"/>
      <c r="H430" s="125"/>
      <c r="I430" s="121"/>
      <c r="J430" s="121"/>
      <c r="K430" s="125"/>
    </row>
    <row r="431" spans="2:11">
      <c r="B431" s="122"/>
      <c r="C431" s="125"/>
      <c r="D431" s="125"/>
      <c r="E431" s="125"/>
      <c r="F431" s="125"/>
      <c r="G431" s="125"/>
      <c r="H431" s="125"/>
      <c r="I431" s="121"/>
      <c r="J431" s="121"/>
      <c r="K431" s="125"/>
    </row>
    <row r="432" spans="2:11">
      <c r="B432" s="122"/>
      <c r="C432" s="125"/>
      <c r="D432" s="125"/>
      <c r="E432" s="125"/>
      <c r="F432" s="125"/>
      <c r="G432" s="125"/>
      <c r="H432" s="125"/>
      <c r="I432" s="121"/>
      <c r="J432" s="121"/>
      <c r="K432" s="125"/>
    </row>
    <row r="433" spans="2:11">
      <c r="B433" s="122"/>
      <c r="C433" s="125"/>
      <c r="D433" s="125"/>
      <c r="E433" s="125"/>
      <c r="F433" s="125"/>
      <c r="G433" s="125"/>
      <c r="H433" s="125"/>
      <c r="I433" s="121"/>
      <c r="J433" s="121"/>
      <c r="K433" s="125"/>
    </row>
    <row r="434" spans="2:11">
      <c r="B434" s="122"/>
      <c r="C434" s="125"/>
      <c r="D434" s="125"/>
      <c r="E434" s="125"/>
      <c r="F434" s="125"/>
      <c r="G434" s="125"/>
      <c r="H434" s="125"/>
      <c r="I434" s="121"/>
      <c r="J434" s="121"/>
      <c r="K434" s="125"/>
    </row>
    <row r="435" spans="2:11">
      <c r="B435" s="122"/>
      <c r="C435" s="125"/>
      <c r="D435" s="125"/>
      <c r="E435" s="125"/>
      <c r="F435" s="125"/>
      <c r="G435" s="125"/>
      <c r="H435" s="125"/>
      <c r="I435" s="121"/>
      <c r="J435" s="121"/>
      <c r="K435" s="125"/>
    </row>
    <row r="436" spans="2:11">
      <c r="B436" s="122"/>
      <c r="C436" s="125"/>
      <c r="D436" s="125"/>
      <c r="E436" s="125"/>
      <c r="F436" s="125"/>
      <c r="G436" s="125"/>
      <c r="H436" s="125"/>
      <c r="I436" s="121"/>
      <c r="J436" s="121"/>
      <c r="K436" s="125"/>
    </row>
    <row r="437" spans="2:11">
      <c r="B437" s="122"/>
      <c r="C437" s="125"/>
      <c r="D437" s="125"/>
      <c r="E437" s="125"/>
      <c r="F437" s="125"/>
      <c r="G437" s="125"/>
      <c r="H437" s="125"/>
      <c r="I437" s="121"/>
      <c r="J437" s="121"/>
      <c r="K437" s="125"/>
    </row>
    <row r="438" spans="2:11">
      <c r="B438" s="122"/>
      <c r="C438" s="125"/>
      <c r="D438" s="125"/>
      <c r="E438" s="125"/>
      <c r="F438" s="125"/>
      <c r="G438" s="125"/>
      <c r="H438" s="125"/>
      <c r="I438" s="121"/>
      <c r="J438" s="121"/>
      <c r="K438" s="125"/>
    </row>
    <row r="439" spans="2:11">
      <c r="B439" s="122"/>
      <c r="C439" s="125"/>
      <c r="D439" s="125"/>
      <c r="E439" s="125"/>
      <c r="F439" s="125"/>
      <c r="G439" s="125"/>
      <c r="H439" s="125"/>
      <c r="I439" s="121"/>
      <c r="J439" s="121"/>
      <c r="K439" s="125"/>
    </row>
    <row r="440" spans="2:11">
      <c r="B440" s="122"/>
      <c r="C440" s="125"/>
      <c r="D440" s="125"/>
      <c r="E440" s="125"/>
      <c r="F440" s="125"/>
      <c r="G440" s="125"/>
      <c r="H440" s="125"/>
      <c r="I440" s="121"/>
      <c r="J440" s="121"/>
      <c r="K440" s="125"/>
    </row>
    <row r="441" spans="2:11">
      <c r="B441" s="122"/>
      <c r="C441" s="125"/>
      <c r="D441" s="125"/>
      <c r="E441" s="125"/>
      <c r="F441" s="125"/>
      <c r="G441" s="125"/>
      <c r="H441" s="125"/>
      <c r="I441" s="121"/>
      <c r="J441" s="121"/>
      <c r="K441" s="125"/>
    </row>
    <row r="442" spans="2:11">
      <c r="B442" s="122"/>
      <c r="C442" s="125"/>
      <c r="D442" s="125"/>
      <c r="E442" s="125"/>
      <c r="F442" s="125"/>
      <c r="G442" s="125"/>
      <c r="H442" s="125"/>
      <c r="I442" s="121"/>
      <c r="J442" s="121"/>
      <c r="K442" s="125"/>
    </row>
    <row r="443" spans="2:11">
      <c r="B443" s="122"/>
      <c r="C443" s="125"/>
      <c r="D443" s="125"/>
      <c r="E443" s="125"/>
      <c r="F443" s="125"/>
      <c r="G443" s="125"/>
      <c r="H443" s="125"/>
      <c r="I443" s="121"/>
      <c r="J443" s="121"/>
      <c r="K443" s="125"/>
    </row>
    <row r="444" spans="2:11">
      <c r="B444" s="122"/>
      <c r="C444" s="125"/>
      <c r="D444" s="125"/>
      <c r="E444" s="125"/>
      <c r="F444" s="125"/>
      <c r="G444" s="125"/>
      <c r="H444" s="125"/>
      <c r="I444" s="121"/>
      <c r="J444" s="121"/>
      <c r="K444" s="125"/>
    </row>
    <row r="445" spans="2:11">
      <c r="B445" s="122"/>
      <c r="C445" s="125"/>
      <c r="D445" s="125"/>
      <c r="E445" s="125"/>
      <c r="F445" s="125"/>
      <c r="G445" s="125"/>
      <c r="H445" s="125"/>
      <c r="I445" s="121"/>
      <c r="J445" s="121"/>
      <c r="K445" s="125"/>
    </row>
    <row r="446" spans="2:11">
      <c r="B446" s="122"/>
      <c r="C446" s="125"/>
      <c r="D446" s="125"/>
      <c r="E446" s="125"/>
      <c r="F446" s="125"/>
      <c r="G446" s="125"/>
      <c r="H446" s="125"/>
      <c r="I446" s="121"/>
      <c r="J446" s="121"/>
      <c r="K446" s="125"/>
    </row>
    <row r="447" spans="2:11">
      <c r="B447" s="122"/>
      <c r="C447" s="125"/>
      <c r="D447" s="125"/>
      <c r="E447" s="125"/>
      <c r="F447" s="125"/>
      <c r="G447" s="125"/>
      <c r="H447" s="125"/>
      <c r="I447" s="121"/>
      <c r="J447" s="121"/>
      <c r="K447" s="125"/>
    </row>
    <row r="448" spans="2:11">
      <c r="B448" s="122"/>
      <c r="C448" s="125"/>
      <c r="D448" s="125"/>
      <c r="E448" s="125"/>
      <c r="F448" s="125"/>
      <c r="G448" s="125"/>
      <c r="H448" s="125"/>
      <c r="I448" s="121"/>
      <c r="J448" s="121"/>
      <c r="K448" s="125"/>
    </row>
    <row r="449" spans="2:11">
      <c r="B449" s="122"/>
      <c r="C449" s="125"/>
      <c r="D449" s="125"/>
      <c r="E449" s="125"/>
      <c r="F449" s="125"/>
      <c r="G449" s="125"/>
      <c r="H449" s="125"/>
      <c r="I449" s="121"/>
      <c r="J449" s="121"/>
      <c r="K449" s="125"/>
    </row>
    <row r="450" spans="2:11">
      <c r="B450" s="122"/>
      <c r="C450" s="125"/>
      <c r="D450" s="125"/>
      <c r="E450" s="125"/>
      <c r="F450" s="125"/>
      <c r="G450" s="125"/>
      <c r="H450" s="125"/>
      <c r="I450" s="121"/>
      <c r="J450" s="121"/>
      <c r="K450" s="125"/>
    </row>
    <row r="451" spans="2:11">
      <c r="B451" s="122"/>
      <c r="C451" s="125"/>
      <c r="D451" s="125"/>
      <c r="E451" s="125"/>
      <c r="F451" s="125"/>
      <c r="G451" s="125"/>
      <c r="H451" s="125"/>
      <c r="I451" s="121"/>
      <c r="J451" s="121"/>
      <c r="K451" s="125"/>
    </row>
    <row r="452" spans="2:11">
      <c r="B452" s="122"/>
      <c r="C452" s="125"/>
      <c r="D452" s="125"/>
      <c r="E452" s="125"/>
      <c r="F452" s="125"/>
      <c r="G452" s="125"/>
      <c r="H452" s="125"/>
      <c r="I452" s="121"/>
      <c r="J452" s="121"/>
      <c r="K452" s="125"/>
    </row>
    <row r="453" spans="2:11">
      <c r="B453" s="122"/>
      <c r="C453" s="125"/>
      <c r="D453" s="125"/>
      <c r="E453" s="125"/>
      <c r="F453" s="125"/>
      <c r="G453" s="125"/>
      <c r="H453" s="125"/>
      <c r="I453" s="121"/>
      <c r="J453" s="121"/>
      <c r="K453" s="125"/>
    </row>
    <row r="454" spans="2:11">
      <c r="B454" s="122"/>
      <c r="C454" s="125"/>
      <c r="D454" s="125"/>
      <c r="E454" s="125"/>
      <c r="F454" s="125"/>
      <c r="G454" s="125"/>
      <c r="H454" s="125"/>
      <c r="I454" s="121"/>
      <c r="J454" s="121"/>
      <c r="K454" s="125"/>
    </row>
    <row r="455" spans="2:11">
      <c r="B455" s="122"/>
      <c r="C455" s="125"/>
      <c r="D455" s="125"/>
      <c r="E455" s="125"/>
      <c r="F455" s="125"/>
      <c r="G455" s="125"/>
      <c r="H455" s="125"/>
      <c r="I455" s="121"/>
      <c r="J455" s="121"/>
      <c r="K455" s="125"/>
    </row>
    <row r="456" spans="2:11">
      <c r="B456" s="122"/>
      <c r="C456" s="125"/>
      <c r="D456" s="125"/>
      <c r="E456" s="125"/>
      <c r="F456" s="125"/>
      <c r="G456" s="125"/>
      <c r="H456" s="125"/>
      <c r="I456" s="121"/>
      <c r="J456" s="121"/>
      <c r="K456" s="125"/>
    </row>
    <row r="457" spans="2:11">
      <c r="B457" s="122"/>
      <c r="C457" s="125"/>
      <c r="D457" s="125"/>
      <c r="E457" s="125"/>
      <c r="F457" s="125"/>
      <c r="G457" s="125"/>
      <c r="H457" s="125"/>
      <c r="I457" s="121"/>
      <c r="J457" s="121"/>
      <c r="K457" s="125"/>
    </row>
    <row r="458" spans="2:11">
      <c r="B458" s="122"/>
      <c r="C458" s="125"/>
      <c r="D458" s="125"/>
      <c r="E458" s="125"/>
      <c r="F458" s="125"/>
      <c r="G458" s="125"/>
      <c r="H458" s="125"/>
      <c r="I458" s="121"/>
      <c r="J458" s="121"/>
      <c r="K458" s="125"/>
    </row>
    <row r="459" spans="2:11">
      <c r="B459" s="122"/>
      <c r="C459" s="125"/>
      <c r="D459" s="125"/>
      <c r="E459" s="125"/>
      <c r="F459" s="125"/>
      <c r="G459" s="125"/>
      <c r="H459" s="125"/>
      <c r="I459" s="121"/>
      <c r="J459" s="121"/>
      <c r="K459" s="125"/>
    </row>
    <row r="460" spans="2:11">
      <c r="B460" s="122"/>
      <c r="C460" s="125"/>
      <c r="D460" s="125"/>
      <c r="E460" s="125"/>
      <c r="F460" s="125"/>
      <c r="G460" s="125"/>
      <c r="H460" s="125"/>
      <c r="I460" s="121"/>
      <c r="J460" s="121"/>
      <c r="K460" s="125"/>
    </row>
    <row r="461" spans="2:11">
      <c r="B461" s="122"/>
      <c r="C461" s="125"/>
      <c r="D461" s="125"/>
      <c r="E461" s="125"/>
      <c r="F461" s="125"/>
      <c r="G461" s="125"/>
      <c r="H461" s="125"/>
      <c r="I461" s="121"/>
      <c r="J461" s="121"/>
      <c r="K461" s="125"/>
    </row>
    <row r="462" spans="2:11">
      <c r="B462" s="122"/>
      <c r="C462" s="125"/>
      <c r="D462" s="125"/>
      <c r="E462" s="125"/>
      <c r="F462" s="125"/>
      <c r="G462" s="125"/>
      <c r="H462" s="125"/>
      <c r="I462" s="121"/>
      <c r="J462" s="121"/>
      <c r="K462" s="125"/>
    </row>
    <row r="463" spans="2:11">
      <c r="B463" s="122"/>
      <c r="C463" s="125"/>
      <c r="D463" s="125"/>
      <c r="E463" s="125"/>
      <c r="F463" s="125"/>
      <c r="G463" s="125"/>
      <c r="H463" s="125"/>
      <c r="I463" s="121"/>
      <c r="J463" s="121"/>
      <c r="K463" s="125"/>
    </row>
    <row r="464" spans="2:11">
      <c r="B464" s="122"/>
      <c r="C464" s="125"/>
      <c r="D464" s="125"/>
      <c r="E464" s="125"/>
      <c r="F464" s="125"/>
      <c r="G464" s="125"/>
      <c r="H464" s="125"/>
      <c r="I464" s="121"/>
      <c r="J464" s="121"/>
      <c r="K464" s="125"/>
    </row>
    <row r="465" spans="2:11">
      <c r="B465" s="122"/>
      <c r="C465" s="125"/>
      <c r="D465" s="125"/>
      <c r="E465" s="125"/>
      <c r="F465" s="125"/>
      <c r="G465" s="125"/>
      <c r="H465" s="125"/>
      <c r="I465" s="121"/>
      <c r="J465" s="121"/>
      <c r="K465" s="125"/>
    </row>
    <row r="466" spans="2:11">
      <c r="B466" s="122"/>
      <c r="C466" s="125"/>
      <c r="D466" s="125"/>
      <c r="E466" s="125"/>
      <c r="F466" s="125"/>
      <c r="G466" s="125"/>
      <c r="H466" s="125"/>
      <c r="I466" s="121"/>
      <c r="J466" s="121"/>
      <c r="K466" s="125"/>
    </row>
    <row r="467" spans="2:11">
      <c r="B467" s="122"/>
      <c r="C467" s="125"/>
      <c r="D467" s="125"/>
      <c r="E467" s="125"/>
      <c r="F467" s="125"/>
      <c r="G467" s="125"/>
      <c r="H467" s="125"/>
      <c r="I467" s="121"/>
      <c r="J467" s="121"/>
      <c r="K467" s="125"/>
    </row>
    <row r="468" spans="2:11">
      <c r="B468" s="122"/>
      <c r="C468" s="125"/>
      <c r="D468" s="125"/>
      <c r="E468" s="125"/>
      <c r="F468" s="125"/>
      <c r="G468" s="125"/>
      <c r="H468" s="125"/>
      <c r="I468" s="121"/>
      <c r="J468" s="121"/>
      <c r="K468" s="125"/>
    </row>
    <row r="469" spans="2:11">
      <c r="B469" s="122"/>
      <c r="C469" s="125"/>
      <c r="D469" s="125"/>
      <c r="E469" s="125"/>
      <c r="F469" s="125"/>
      <c r="G469" s="125"/>
      <c r="H469" s="125"/>
      <c r="I469" s="121"/>
      <c r="J469" s="121"/>
      <c r="K469" s="125"/>
    </row>
    <row r="470" spans="2:11">
      <c r="B470" s="122"/>
      <c r="C470" s="125"/>
      <c r="D470" s="125"/>
      <c r="E470" s="125"/>
      <c r="F470" s="125"/>
      <c r="G470" s="125"/>
      <c r="H470" s="125"/>
      <c r="I470" s="121"/>
      <c r="J470" s="121"/>
      <c r="K470" s="125"/>
    </row>
    <row r="471" spans="2:11">
      <c r="B471" s="122"/>
      <c r="C471" s="125"/>
      <c r="D471" s="125"/>
      <c r="E471" s="125"/>
      <c r="F471" s="125"/>
      <c r="G471" s="125"/>
      <c r="H471" s="125"/>
      <c r="I471" s="121"/>
      <c r="J471" s="121"/>
      <c r="K471" s="125"/>
    </row>
    <row r="472" spans="2:11">
      <c r="B472" s="122"/>
      <c r="C472" s="125"/>
      <c r="D472" s="125"/>
      <c r="E472" s="125"/>
      <c r="F472" s="125"/>
      <c r="G472" s="125"/>
      <c r="H472" s="125"/>
      <c r="I472" s="121"/>
      <c r="J472" s="121"/>
      <c r="K472" s="125"/>
    </row>
    <row r="473" spans="2:11">
      <c r="B473" s="122"/>
      <c r="C473" s="125"/>
      <c r="D473" s="125"/>
      <c r="E473" s="125"/>
      <c r="F473" s="125"/>
      <c r="G473" s="125"/>
      <c r="H473" s="125"/>
      <c r="I473" s="121"/>
      <c r="J473" s="121"/>
      <c r="K473" s="125"/>
    </row>
    <row r="474" spans="2:11">
      <c r="B474" s="122"/>
      <c r="C474" s="125"/>
      <c r="D474" s="125"/>
      <c r="E474" s="125"/>
      <c r="F474" s="125"/>
      <c r="G474" s="125"/>
      <c r="H474" s="125"/>
      <c r="I474" s="121"/>
      <c r="J474" s="121"/>
      <c r="K474" s="125"/>
    </row>
    <row r="475" spans="2:11">
      <c r="B475" s="122"/>
      <c r="C475" s="125"/>
      <c r="D475" s="125"/>
      <c r="E475" s="125"/>
      <c r="F475" s="125"/>
      <c r="G475" s="125"/>
      <c r="H475" s="125"/>
      <c r="I475" s="121"/>
      <c r="J475" s="121"/>
      <c r="K475" s="125"/>
    </row>
    <row r="476" spans="2:11">
      <c r="B476" s="122"/>
      <c r="C476" s="125"/>
      <c r="D476" s="125"/>
      <c r="E476" s="125"/>
      <c r="F476" s="125"/>
      <c r="G476" s="125"/>
      <c r="H476" s="125"/>
      <c r="I476" s="121"/>
      <c r="J476" s="121"/>
      <c r="K476" s="125"/>
    </row>
    <row r="477" spans="2:11">
      <c r="B477" s="122"/>
      <c r="C477" s="125"/>
      <c r="D477" s="125"/>
      <c r="E477" s="125"/>
      <c r="F477" s="125"/>
      <c r="G477" s="125"/>
      <c r="H477" s="125"/>
      <c r="I477" s="121"/>
      <c r="J477" s="121"/>
      <c r="K477" s="125"/>
    </row>
    <row r="478" spans="2:11">
      <c r="B478" s="122"/>
      <c r="C478" s="125"/>
      <c r="D478" s="125"/>
      <c r="E478" s="125"/>
      <c r="F478" s="125"/>
      <c r="G478" s="125"/>
      <c r="H478" s="125"/>
      <c r="I478" s="121"/>
      <c r="J478" s="121"/>
      <c r="K478" s="125"/>
    </row>
    <row r="479" spans="2:11">
      <c r="B479" s="122"/>
      <c r="C479" s="125"/>
      <c r="D479" s="125"/>
      <c r="E479" s="125"/>
      <c r="F479" s="125"/>
      <c r="G479" s="125"/>
      <c r="H479" s="125"/>
      <c r="I479" s="121"/>
      <c r="J479" s="121"/>
      <c r="K479" s="125"/>
    </row>
    <row r="480" spans="2:11">
      <c r="B480" s="122"/>
      <c r="C480" s="125"/>
      <c r="D480" s="125"/>
      <c r="E480" s="125"/>
      <c r="F480" s="125"/>
      <c r="G480" s="125"/>
      <c r="H480" s="125"/>
      <c r="I480" s="121"/>
      <c r="J480" s="121"/>
      <c r="K480" s="125"/>
    </row>
    <row r="481" spans="2:11">
      <c r="B481" s="122"/>
      <c r="C481" s="125"/>
      <c r="D481" s="125"/>
      <c r="E481" s="125"/>
      <c r="F481" s="125"/>
      <c r="G481" s="125"/>
      <c r="H481" s="125"/>
      <c r="I481" s="121"/>
      <c r="J481" s="121"/>
      <c r="K481" s="125"/>
    </row>
    <row r="482" spans="2:11">
      <c r="B482" s="122"/>
      <c r="C482" s="125"/>
      <c r="D482" s="125"/>
      <c r="E482" s="125"/>
      <c r="F482" s="125"/>
      <c r="G482" s="125"/>
      <c r="H482" s="125"/>
      <c r="I482" s="121"/>
      <c r="J482" s="121"/>
      <c r="K482" s="125"/>
    </row>
    <row r="483" spans="2:11">
      <c r="B483" s="122"/>
      <c r="C483" s="125"/>
      <c r="D483" s="125"/>
      <c r="E483" s="125"/>
      <c r="F483" s="125"/>
      <c r="G483" s="125"/>
      <c r="H483" s="125"/>
      <c r="I483" s="121"/>
      <c r="J483" s="121"/>
      <c r="K483" s="125"/>
    </row>
    <row r="484" spans="2:11">
      <c r="B484" s="122"/>
      <c r="C484" s="125"/>
      <c r="D484" s="125"/>
      <c r="E484" s="125"/>
      <c r="F484" s="125"/>
      <c r="G484" s="125"/>
      <c r="H484" s="125"/>
      <c r="I484" s="121"/>
      <c r="J484" s="121"/>
      <c r="K484" s="125"/>
    </row>
    <row r="485" spans="2:11">
      <c r="B485" s="122"/>
      <c r="C485" s="125"/>
      <c r="D485" s="125"/>
      <c r="E485" s="125"/>
      <c r="F485" s="125"/>
      <c r="G485" s="125"/>
      <c r="H485" s="125"/>
      <c r="I485" s="121"/>
      <c r="J485" s="121"/>
      <c r="K485" s="125"/>
    </row>
    <row r="486" spans="2:11">
      <c r="B486" s="122"/>
      <c r="C486" s="125"/>
      <c r="D486" s="125"/>
      <c r="E486" s="125"/>
      <c r="F486" s="125"/>
      <c r="G486" s="125"/>
      <c r="H486" s="125"/>
      <c r="I486" s="121"/>
      <c r="J486" s="121"/>
      <c r="K486" s="125"/>
    </row>
    <row r="487" spans="2:11">
      <c r="B487" s="122"/>
      <c r="C487" s="125"/>
      <c r="D487" s="125"/>
      <c r="E487" s="125"/>
      <c r="F487" s="125"/>
      <c r="G487" s="125"/>
      <c r="H487" s="125"/>
      <c r="I487" s="121"/>
      <c r="J487" s="121"/>
      <c r="K487" s="125"/>
    </row>
    <row r="488" spans="2:11">
      <c r="B488" s="122"/>
      <c r="C488" s="125"/>
      <c r="D488" s="125"/>
      <c r="E488" s="125"/>
      <c r="F488" s="125"/>
      <c r="G488" s="125"/>
      <c r="H488" s="125"/>
      <c r="I488" s="121"/>
      <c r="J488" s="121"/>
      <c r="K488" s="125"/>
    </row>
    <row r="489" spans="2:11">
      <c r="B489" s="122"/>
      <c r="C489" s="125"/>
      <c r="D489" s="125"/>
      <c r="E489" s="125"/>
      <c r="F489" s="125"/>
      <c r="G489" s="125"/>
      <c r="H489" s="125"/>
      <c r="I489" s="121"/>
      <c r="J489" s="121"/>
      <c r="K489" s="125"/>
    </row>
    <row r="490" spans="2:11">
      <c r="B490" s="122"/>
      <c r="C490" s="125"/>
      <c r="D490" s="125"/>
      <c r="E490" s="125"/>
      <c r="F490" s="125"/>
      <c r="G490" s="125"/>
      <c r="H490" s="125"/>
      <c r="I490" s="121"/>
      <c r="J490" s="121"/>
      <c r="K490" s="125"/>
    </row>
    <row r="491" spans="2:11">
      <c r="B491" s="122"/>
      <c r="C491" s="125"/>
      <c r="D491" s="125"/>
      <c r="E491" s="125"/>
      <c r="F491" s="125"/>
      <c r="G491" s="125"/>
      <c r="H491" s="125"/>
      <c r="I491" s="121"/>
      <c r="J491" s="121"/>
      <c r="K491" s="125"/>
    </row>
    <row r="492" spans="2:11">
      <c r="B492" s="122"/>
      <c r="C492" s="125"/>
      <c r="D492" s="125"/>
      <c r="E492" s="125"/>
      <c r="F492" s="125"/>
      <c r="G492" s="125"/>
      <c r="H492" s="125"/>
      <c r="I492" s="121"/>
      <c r="J492" s="121"/>
      <c r="K492" s="125"/>
    </row>
    <row r="493" spans="2:11">
      <c r="B493" s="122"/>
      <c r="C493" s="125"/>
      <c r="D493" s="125"/>
      <c r="E493" s="125"/>
      <c r="F493" s="125"/>
      <c r="G493" s="125"/>
      <c r="H493" s="125"/>
      <c r="I493" s="121"/>
      <c r="J493" s="121"/>
      <c r="K493" s="125"/>
    </row>
    <row r="494" spans="2:11">
      <c r="B494" s="122"/>
      <c r="C494" s="125"/>
      <c r="D494" s="125"/>
      <c r="E494" s="125"/>
      <c r="F494" s="125"/>
      <c r="G494" s="125"/>
      <c r="H494" s="125"/>
      <c r="I494" s="121"/>
      <c r="J494" s="121"/>
      <c r="K494" s="125"/>
    </row>
    <row r="495" spans="2:11">
      <c r="B495" s="122"/>
      <c r="C495" s="125"/>
      <c r="D495" s="125"/>
      <c r="E495" s="125"/>
      <c r="F495" s="125"/>
      <c r="G495" s="125"/>
      <c r="H495" s="125"/>
      <c r="I495" s="121"/>
      <c r="J495" s="121"/>
      <c r="K495" s="125"/>
    </row>
    <row r="496" spans="2:11">
      <c r="B496" s="122"/>
      <c r="C496" s="125"/>
      <c r="D496" s="125"/>
      <c r="E496" s="125"/>
      <c r="F496" s="125"/>
      <c r="G496" s="125"/>
      <c r="H496" s="125"/>
      <c r="I496" s="121"/>
      <c r="J496" s="121"/>
      <c r="K496" s="125"/>
    </row>
    <row r="497" spans="2:11">
      <c r="B497" s="122"/>
      <c r="C497" s="125"/>
      <c r="D497" s="125"/>
      <c r="E497" s="125"/>
      <c r="F497" s="125"/>
      <c r="G497" s="125"/>
      <c r="H497" s="125"/>
      <c r="I497" s="121"/>
      <c r="J497" s="121"/>
      <c r="K497" s="125"/>
    </row>
    <row r="498" spans="2:11">
      <c r="B498" s="122"/>
      <c r="C498" s="125"/>
      <c r="D498" s="125"/>
      <c r="E498" s="125"/>
      <c r="F498" s="125"/>
      <c r="G498" s="125"/>
      <c r="H498" s="125"/>
      <c r="I498" s="121"/>
      <c r="J498" s="121"/>
      <c r="K498" s="125"/>
    </row>
    <row r="499" spans="2:11">
      <c r="B499" s="122"/>
      <c r="C499" s="125"/>
      <c r="D499" s="125"/>
      <c r="E499" s="125"/>
      <c r="F499" s="125"/>
      <c r="G499" s="125"/>
      <c r="H499" s="125"/>
      <c r="I499" s="121"/>
      <c r="J499" s="121"/>
      <c r="K499" s="125"/>
    </row>
    <row r="500" spans="2:11">
      <c r="B500" s="122"/>
      <c r="C500" s="125"/>
      <c r="D500" s="125"/>
      <c r="E500" s="125"/>
      <c r="F500" s="125"/>
      <c r="G500" s="125"/>
      <c r="H500" s="125"/>
      <c r="I500" s="121"/>
      <c r="J500" s="121"/>
      <c r="K500" s="125"/>
    </row>
    <row r="501" spans="2:11">
      <c r="B501" s="122"/>
      <c r="C501" s="125"/>
      <c r="D501" s="125"/>
      <c r="E501" s="125"/>
      <c r="F501" s="125"/>
      <c r="G501" s="125"/>
      <c r="H501" s="125"/>
      <c r="I501" s="121"/>
      <c r="J501" s="121"/>
      <c r="K501" s="125"/>
    </row>
    <row r="502" spans="2:11">
      <c r="B502" s="122"/>
      <c r="C502" s="125"/>
      <c r="D502" s="125"/>
      <c r="E502" s="125"/>
      <c r="F502" s="125"/>
      <c r="G502" s="125"/>
      <c r="H502" s="125"/>
      <c r="I502" s="121"/>
      <c r="J502" s="121"/>
      <c r="K502" s="125"/>
    </row>
    <row r="503" spans="2:11">
      <c r="B503" s="122"/>
      <c r="C503" s="125"/>
      <c r="D503" s="125"/>
      <c r="E503" s="125"/>
      <c r="F503" s="125"/>
      <c r="G503" s="125"/>
      <c r="H503" s="125"/>
      <c r="I503" s="121"/>
      <c r="J503" s="121"/>
      <c r="K503" s="125"/>
    </row>
    <row r="504" spans="2:11">
      <c r="B504" s="122"/>
      <c r="C504" s="125"/>
      <c r="D504" s="125"/>
      <c r="E504" s="125"/>
      <c r="F504" s="125"/>
      <c r="G504" s="125"/>
      <c r="H504" s="125"/>
      <c r="I504" s="121"/>
      <c r="J504" s="121"/>
      <c r="K504" s="125"/>
    </row>
    <row r="505" spans="2:11">
      <c r="B505" s="122"/>
      <c r="C505" s="125"/>
      <c r="D505" s="125"/>
      <c r="E505" s="125"/>
      <c r="F505" s="125"/>
      <c r="G505" s="125"/>
      <c r="H505" s="125"/>
      <c r="I505" s="121"/>
      <c r="J505" s="121"/>
      <c r="K505" s="125"/>
    </row>
    <row r="506" spans="2:11">
      <c r="B506" s="122"/>
      <c r="C506" s="125"/>
      <c r="D506" s="125"/>
      <c r="E506" s="125"/>
      <c r="F506" s="125"/>
      <c r="G506" s="125"/>
      <c r="H506" s="125"/>
      <c r="I506" s="121"/>
      <c r="J506" s="121"/>
      <c r="K506" s="125"/>
    </row>
    <row r="507" spans="2:11">
      <c r="B507" s="122"/>
      <c r="C507" s="125"/>
      <c r="D507" s="125"/>
      <c r="E507" s="125"/>
      <c r="F507" s="125"/>
      <c r="G507" s="125"/>
      <c r="H507" s="125"/>
      <c r="I507" s="121"/>
      <c r="J507" s="121"/>
      <c r="K507" s="125"/>
    </row>
    <row r="508" spans="2:11">
      <c r="B508" s="122"/>
      <c r="C508" s="125"/>
      <c r="D508" s="125"/>
      <c r="E508" s="125"/>
      <c r="F508" s="125"/>
      <c r="G508" s="125"/>
      <c r="H508" s="125"/>
      <c r="I508" s="121"/>
      <c r="J508" s="121"/>
      <c r="K508" s="125"/>
    </row>
    <row r="509" spans="2:11">
      <c r="B509" s="122"/>
      <c r="C509" s="125"/>
      <c r="D509" s="125"/>
      <c r="E509" s="125"/>
      <c r="F509" s="125"/>
      <c r="G509" s="125"/>
      <c r="H509" s="125"/>
      <c r="I509" s="121"/>
      <c r="J509" s="121"/>
      <c r="K509" s="125"/>
    </row>
    <row r="510" spans="2:11">
      <c r="B510" s="122"/>
      <c r="C510" s="125"/>
      <c r="D510" s="125"/>
      <c r="E510" s="125"/>
      <c r="F510" s="125"/>
      <c r="G510" s="125"/>
      <c r="H510" s="125"/>
      <c r="I510" s="121"/>
      <c r="J510" s="121"/>
      <c r="K510" s="125"/>
    </row>
    <row r="511" spans="2:11">
      <c r="B511" s="122"/>
      <c r="C511" s="125"/>
      <c r="D511" s="125"/>
      <c r="E511" s="125"/>
      <c r="F511" s="125"/>
      <c r="G511" s="125"/>
      <c r="H511" s="125"/>
      <c r="I511" s="121"/>
      <c r="J511" s="121"/>
      <c r="K511" s="125"/>
    </row>
    <row r="512" spans="2:11">
      <c r="B512" s="122"/>
      <c r="C512" s="125"/>
      <c r="D512" s="125"/>
      <c r="E512" s="125"/>
      <c r="F512" s="125"/>
      <c r="G512" s="125"/>
      <c r="H512" s="125"/>
      <c r="I512" s="121"/>
      <c r="J512" s="121"/>
      <c r="K512" s="125"/>
    </row>
    <row r="513" spans="2:11">
      <c r="B513" s="122"/>
      <c r="C513" s="125"/>
      <c r="D513" s="125"/>
      <c r="E513" s="125"/>
      <c r="F513" s="125"/>
      <c r="G513" s="125"/>
      <c r="H513" s="125"/>
      <c r="I513" s="121"/>
      <c r="J513" s="121"/>
      <c r="K513" s="125"/>
    </row>
    <row r="514" spans="2:11">
      <c r="B514" s="122"/>
      <c r="C514" s="125"/>
      <c r="D514" s="125"/>
      <c r="E514" s="125"/>
      <c r="F514" s="125"/>
      <c r="G514" s="125"/>
      <c r="H514" s="125"/>
      <c r="I514" s="121"/>
      <c r="J514" s="121"/>
      <c r="K514" s="125"/>
    </row>
    <row r="515" spans="2:11">
      <c r="B515" s="122"/>
      <c r="C515" s="125"/>
      <c r="D515" s="125"/>
      <c r="E515" s="125"/>
      <c r="F515" s="125"/>
      <c r="G515" s="125"/>
      <c r="H515" s="125"/>
      <c r="I515" s="121"/>
      <c r="J515" s="121"/>
      <c r="K515" s="125"/>
    </row>
    <row r="516" spans="2:11">
      <c r="B516" s="122"/>
      <c r="C516" s="125"/>
      <c r="D516" s="125"/>
      <c r="E516" s="125"/>
      <c r="F516" s="125"/>
      <c r="G516" s="125"/>
      <c r="H516" s="125"/>
      <c r="I516" s="121"/>
      <c r="J516" s="121"/>
      <c r="K516" s="125"/>
    </row>
    <row r="517" spans="2:11">
      <c r="B517" s="122"/>
      <c r="C517" s="125"/>
      <c r="D517" s="125"/>
      <c r="E517" s="125"/>
      <c r="F517" s="125"/>
      <c r="G517" s="125"/>
      <c r="H517" s="125"/>
      <c r="I517" s="121"/>
      <c r="J517" s="121"/>
      <c r="K517" s="125"/>
    </row>
    <row r="518" spans="2:11">
      <c r="B518" s="122"/>
      <c r="C518" s="125"/>
      <c r="D518" s="125"/>
      <c r="E518" s="125"/>
      <c r="F518" s="125"/>
      <c r="G518" s="125"/>
      <c r="H518" s="125"/>
      <c r="I518" s="121"/>
      <c r="J518" s="121"/>
      <c r="K518" s="125"/>
    </row>
    <row r="519" spans="2:11">
      <c r="B519" s="122"/>
      <c r="C519" s="125"/>
      <c r="D519" s="125"/>
      <c r="E519" s="125"/>
      <c r="F519" s="125"/>
      <c r="G519" s="125"/>
      <c r="H519" s="125"/>
      <c r="I519" s="121"/>
      <c r="J519" s="121"/>
      <c r="K519" s="125"/>
    </row>
    <row r="520" spans="2:11">
      <c r="B520" s="122"/>
      <c r="C520" s="125"/>
      <c r="D520" s="125"/>
      <c r="E520" s="125"/>
      <c r="F520" s="125"/>
      <c r="G520" s="125"/>
      <c r="H520" s="125"/>
      <c r="I520" s="121"/>
      <c r="J520" s="121"/>
      <c r="K520" s="125"/>
    </row>
    <row r="521" spans="2:11">
      <c r="B521" s="122"/>
      <c r="C521" s="125"/>
      <c r="D521" s="125"/>
      <c r="E521" s="125"/>
      <c r="F521" s="125"/>
      <c r="G521" s="125"/>
      <c r="H521" s="125"/>
      <c r="I521" s="121"/>
      <c r="J521" s="121"/>
      <c r="K521" s="125"/>
    </row>
    <row r="522" spans="2:11">
      <c r="B522" s="122"/>
      <c r="C522" s="125"/>
      <c r="D522" s="125"/>
      <c r="E522" s="125"/>
      <c r="F522" s="125"/>
      <c r="G522" s="125"/>
      <c r="H522" s="125"/>
      <c r="I522" s="121"/>
      <c r="J522" s="121"/>
      <c r="K522" s="125"/>
    </row>
    <row r="523" spans="2:11">
      <c r="B523" s="122"/>
      <c r="C523" s="125"/>
      <c r="D523" s="125"/>
      <c r="E523" s="125"/>
      <c r="F523" s="125"/>
      <c r="G523" s="125"/>
      <c r="H523" s="125"/>
      <c r="I523" s="121"/>
      <c r="J523" s="121"/>
      <c r="K523" s="125"/>
    </row>
    <row r="524" spans="2:11">
      <c r="B524" s="122"/>
      <c r="C524" s="125"/>
      <c r="D524" s="125"/>
      <c r="E524" s="125"/>
      <c r="F524" s="125"/>
      <c r="G524" s="125"/>
      <c r="H524" s="125"/>
      <c r="I524" s="121"/>
      <c r="J524" s="121"/>
      <c r="K524" s="125"/>
    </row>
    <row r="525" spans="2:11">
      <c r="B525" s="122"/>
      <c r="C525" s="125"/>
      <c r="D525" s="125"/>
      <c r="E525" s="125"/>
      <c r="F525" s="125"/>
      <c r="G525" s="125"/>
      <c r="H525" s="125"/>
      <c r="I525" s="121"/>
      <c r="J525" s="121"/>
      <c r="K525" s="125"/>
    </row>
    <row r="526" spans="2:11">
      <c r="B526" s="122"/>
      <c r="C526" s="125"/>
      <c r="D526" s="125"/>
      <c r="E526" s="125"/>
      <c r="F526" s="125"/>
      <c r="G526" s="125"/>
      <c r="H526" s="125"/>
      <c r="I526" s="121"/>
      <c r="J526" s="121"/>
      <c r="K526" s="125"/>
    </row>
    <row r="527" spans="2:11">
      <c r="B527" s="122"/>
      <c r="C527" s="125"/>
      <c r="D527" s="125"/>
      <c r="E527" s="125"/>
      <c r="F527" s="125"/>
      <c r="G527" s="125"/>
      <c r="H527" s="125"/>
      <c r="I527" s="121"/>
      <c r="J527" s="121"/>
      <c r="K527" s="125"/>
    </row>
    <row r="528" spans="2:11">
      <c r="B528" s="122"/>
      <c r="C528" s="125"/>
      <c r="D528" s="125"/>
      <c r="E528" s="125"/>
      <c r="F528" s="125"/>
      <c r="G528" s="125"/>
      <c r="H528" s="125"/>
      <c r="I528" s="121"/>
      <c r="J528" s="121"/>
      <c r="K528" s="125"/>
    </row>
    <row r="529" spans="2:11">
      <c r="B529" s="122"/>
      <c r="C529" s="125"/>
      <c r="D529" s="125"/>
      <c r="E529" s="125"/>
      <c r="F529" s="125"/>
      <c r="G529" s="125"/>
      <c r="H529" s="125"/>
      <c r="I529" s="121"/>
      <c r="J529" s="121"/>
      <c r="K529" s="125"/>
    </row>
    <row r="530" spans="2:11">
      <c r="B530" s="122"/>
      <c r="C530" s="125"/>
      <c r="D530" s="125"/>
      <c r="E530" s="125"/>
      <c r="F530" s="125"/>
      <c r="G530" s="125"/>
      <c r="H530" s="125"/>
      <c r="I530" s="121"/>
      <c r="J530" s="121"/>
      <c r="K530" s="125"/>
    </row>
    <row r="531" spans="2:11">
      <c r="B531" s="122"/>
      <c r="C531" s="125"/>
      <c r="D531" s="125"/>
      <c r="E531" s="125"/>
      <c r="F531" s="125"/>
      <c r="G531" s="125"/>
      <c r="H531" s="125"/>
      <c r="I531" s="121"/>
      <c r="J531" s="121"/>
      <c r="K531" s="125"/>
    </row>
    <row r="532" spans="2:11">
      <c r="B532" s="122"/>
      <c r="C532" s="125"/>
      <c r="D532" s="125"/>
      <c r="E532" s="125"/>
      <c r="F532" s="125"/>
      <c r="G532" s="125"/>
      <c r="H532" s="125"/>
      <c r="I532" s="121"/>
      <c r="J532" s="121"/>
      <c r="K532" s="125"/>
    </row>
    <row r="533" spans="2:11">
      <c r="B533" s="122"/>
      <c r="C533" s="125"/>
      <c r="D533" s="125"/>
      <c r="E533" s="125"/>
      <c r="F533" s="125"/>
      <c r="G533" s="125"/>
      <c r="H533" s="125"/>
      <c r="I533" s="121"/>
      <c r="J533" s="121"/>
      <c r="K533" s="125"/>
    </row>
    <row r="534" spans="2:11">
      <c r="B534" s="122"/>
      <c r="C534" s="125"/>
      <c r="D534" s="125"/>
      <c r="E534" s="125"/>
      <c r="F534" s="125"/>
      <c r="G534" s="125"/>
      <c r="H534" s="125"/>
      <c r="I534" s="121"/>
      <c r="J534" s="121"/>
      <c r="K534" s="125"/>
    </row>
    <row r="535" spans="2:11">
      <c r="B535" s="122"/>
      <c r="C535" s="125"/>
      <c r="D535" s="125"/>
      <c r="E535" s="125"/>
      <c r="F535" s="125"/>
      <c r="G535" s="125"/>
      <c r="H535" s="125"/>
      <c r="I535" s="121"/>
      <c r="J535" s="121"/>
      <c r="K535" s="125"/>
    </row>
    <row r="536" spans="2:11">
      <c r="B536" s="122"/>
      <c r="C536" s="125"/>
      <c r="D536" s="125"/>
      <c r="E536" s="125"/>
      <c r="F536" s="125"/>
      <c r="G536" s="125"/>
      <c r="H536" s="125"/>
      <c r="I536" s="121"/>
      <c r="J536" s="121"/>
      <c r="K536" s="125"/>
    </row>
    <row r="537" spans="2:11">
      <c r="B537" s="122"/>
      <c r="C537" s="125"/>
      <c r="D537" s="125"/>
      <c r="E537" s="125"/>
      <c r="F537" s="125"/>
      <c r="G537" s="125"/>
      <c r="H537" s="125"/>
      <c r="I537" s="121"/>
      <c r="J537" s="121"/>
      <c r="K537" s="125"/>
    </row>
    <row r="538" spans="2:11">
      <c r="B538" s="122"/>
      <c r="C538" s="125"/>
      <c r="D538" s="125"/>
      <c r="E538" s="125"/>
      <c r="F538" s="125"/>
      <c r="G538" s="125"/>
      <c r="H538" s="125"/>
      <c r="I538" s="121"/>
      <c r="J538" s="121"/>
      <c r="K538" s="125"/>
    </row>
    <row r="539" spans="2:11">
      <c r="B539" s="122"/>
      <c r="C539" s="125"/>
      <c r="D539" s="125"/>
      <c r="E539" s="125"/>
      <c r="F539" s="125"/>
      <c r="G539" s="125"/>
      <c r="H539" s="125"/>
      <c r="I539" s="121"/>
      <c r="J539" s="121"/>
      <c r="K539" s="125"/>
    </row>
    <row r="540" spans="2:11">
      <c r="B540" s="122"/>
      <c r="C540" s="125"/>
      <c r="D540" s="125"/>
      <c r="E540" s="125"/>
      <c r="F540" s="125"/>
      <c r="G540" s="125"/>
      <c r="H540" s="125"/>
      <c r="I540" s="121"/>
      <c r="J540" s="121"/>
      <c r="K540" s="125"/>
    </row>
    <row r="541" spans="2:11">
      <c r="B541" s="122"/>
      <c r="C541" s="125"/>
      <c r="D541" s="125"/>
      <c r="E541" s="125"/>
      <c r="F541" s="125"/>
      <c r="G541" s="125"/>
      <c r="H541" s="125"/>
      <c r="I541" s="121"/>
      <c r="J541" s="121"/>
      <c r="K541" s="125"/>
    </row>
    <row r="542" spans="2:11">
      <c r="B542" s="122"/>
      <c r="C542" s="125"/>
      <c r="D542" s="125"/>
      <c r="E542" s="125"/>
      <c r="F542" s="125"/>
      <c r="G542" s="125"/>
      <c r="H542" s="125"/>
      <c r="I542" s="121"/>
      <c r="J542" s="121"/>
      <c r="K542" s="125"/>
    </row>
    <row r="543" spans="2:11">
      <c r="B543" s="122"/>
      <c r="C543" s="125"/>
      <c r="D543" s="125"/>
      <c r="E543" s="125"/>
      <c r="F543" s="125"/>
      <c r="G543" s="125"/>
      <c r="H543" s="125"/>
      <c r="I543" s="121"/>
      <c r="J543" s="121"/>
      <c r="K543" s="125"/>
    </row>
    <row r="544" spans="2:11">
      <c r="B544" s="122"/>
      <c r="C544" s="125"/>
      <c r="D544" s="125"/>
      <c r="E544" s="125"/>
      <c r="F544" s="125"/>
      <c r="G544" s="125"/>
      <c r="H544" s="125"/>
      <c r="I544" s="121"/>
      <c r="J544" s="121"/>
      <c r="K544" s="125"/>
    </row>
    <row r="545" spans="2:11">
      <c r="B545" s="122"/>
      <c r="C545" s="125"/>
      <c r="D545" s="125"/>
      <c r="E545" s="125"/>
      <c r="F545" s="125"/>
      <c r="G545" s="125"/>
      <c r="H545" s="125"/>
      <c r="I545" s="121"/>
      <c r="J545" s="121"/>
      <c r="K545" s="125"/>
    </row>
    <row r="546" spans="2:11">
      <c r="B546" s="122"/>
      <c r="C546" s="125"/>
      <c r="D546" s="125"/>
      <c r="E546" s="125"/>
      <c r="F546" s="125"/>
      <c r="G546" s="125"/>
      <c r="H546" s="125"/>
      <c r="I546" s="121"/>
      <c r="J546" s="121"/>
      <c r="K546" s="125"/>
    </row>
    <row r="547" spans="2:11">
      <c r="B547" s="122"/>
      <c r="C547" s="125"/>
      <c r="D547" s="125"/>
      <c r="E547" s="125"/>
      <c r="F547" s="125"/>
      <c r="G547" s="125"/>
      <c r="H547" s="125"/>
      <c r="I547" s="121"/>
      <c r="J547" s="121"/>
      <c r="K547" s="125"/>
    </row>
    <row r="548" spans="2:11">
      <c r="B548" s="122"/>
      <c r="C548" s="125"/>
      <c r="D548" s="125"/>
      <c r="E548" s="125"/>
      <c r="F548" s="125"/>
      <c r="G548" s="125"/>
      <c r="H548" s="125"/>
      <c r="I548" s="121"/>
      <c r="J548" s="121"/>
      <c r="K548" s="125"/>
    </row>
    <row r="549" spans="2:11">
      <c r="B549" s="122"/>
      <c r="C549" s="125"/>
      <c r="D549" s="125"/>
      <c r="E549" s="125"/>
      <c r="F549" s="125"/>
      <c r="G549" s="125"/>
      <c r="H549" s="125"/>
      <c r="I549" s="121"/>
      <c r="J549" s="121"/>
      <c r="K549" s="125"/>
    </row>
    <row r="550" spans="2:11">
      <c r="B550" s="122"/>
      <c r="C550" s="125"/>
      <c r="D550" s="125"/>
      <c r="E550" s="125"/>
      <c r="F550" s="125"/>
      <c r="G550" s="125"/>
      <c r="H550" s="125"/>
      <c r="I550" s="121"/>
      <c r="J550" s="121"/>
      <c r="K550" s="125"/>
    </row>
    <row r="551" spans="2:11">
      <c r="B551" s="122"/>
      <c r="C551" s="125"/>
      <c r="D551" s="125"/>
      <c r="E551" s="125"/>
      <c r="F551" s="125"/>
      <c r="G551" s="125"/>
      <c r="H551" s="125"/>
      <c r="I551" s="121"/>
      <c r="J551" s="121"/>
      <c r="K551" s="125"/>
    </row>
    <row r="552" spans="2:11">
      <c r="B552" s="122"/>
      <c r="C552" s="125"/>
      <c r="D552" s="125"/>
      <c r="E552" s="125"/>
      <c r="F552" s="125"/>
      <c r="G552" s="125"/>
      <c r="H552" s="125"/>
      <c r="I552" s="121"/>
      <c r="J552" s="121"/>
      <c r="K552" s="125"/>
    </row>
    <row r="553" spans="2:11">
      <c r="B553" s="122"/>
      <c r="C553" s="125"/>
      <c r="D553" s="125"/>
      <c r="E553" s="125"/>
      <c r="F553" s="125"/>
      <c r="G553" s="125"/>
      <c r="H553" s="125"/>
      <c r="I553" s="121"/>
      <c r="J553" s="121"/>
      <c r="K553" s="125"/>
    </row>
    <row r="554" spans="2:11">
      <c r="B554" s="122"/>
      <c r="C554" s="125"/>
      <c r="D554" s="125"/>
      <c r="E554" s="125"/>
      <c r="F554" s="125"/>
      <c r="G554" s="125"/>
      <c r="H554" s="125"/>
      <c r="I554" s="121"/>
      <c r="J554" s="121"/>
      <c r="K554" s="125"/>
    </row>
    <row r="555" spans="2:11">
      <c r="B555" s="122"/>
      <c r="C555" s="125"/>
      <c r="D555" s="125"/>
      <c r="E555" s="125"/>
      <c r="F555" s="125"/>
      <c r="G555" s="125"/>
      <c r="H555" s="125"/>
      <c r="I555" s="121"/>
      <c r="J555" s="121"/>
      <c r="K555" s="125"/>
    </row>
    <row r="556" spans="2:11">
      <c r="B556" s="122"/>
      <c r="C556" s="125"/>
      <c r="D556" s="125"/>
      <c r="E556" s="125"/>
      <c r="F556" s="125"/>
      <c r="G556" s="125"/>
      <c r="H556" s="125"/>
      <c r="I556" s="121"/>
      <c r="J556" s="121"/>
      <c r="K556" s="125"/>
    </row>
    <row r="557" spans="2:11">
      <c r="B557" s="122"/>
      <c r="C557" s="125"/>
      <c r="D557" s="125"/>
      <c r="E557" s="125"/>
      <c r="F557" s="125"/>
      <c r="G557" s="125"/>
      <c r="H557" s="125"/>
      <c r="I557" s="121"/>
      <c r="J557" s="121"/>
      <c r="K557" s="125"/>
    </row>
    <row r="558" spans="2:11">
      <c r="B558" s="122"/>
      <c r="C558" s="125"/>
      <c r="D558" s="125"/>
      <c r="E558" s="125"/>
      <c r="F558" s="125"/>
      <c r="G558" s="125"/>
      <c r="H558" s="125"/>
      <c r="I558" s="121"/>
      <c r="J558" s="121"/>
      <c r="K558" s="125"/>
    </row>
    <row r="559" spans="2:11">
      <c r="B559" s="122"/>
      <c r="C559" s="125"/>
      <c r="D559" s="125"/>
      <c r="E559" s="125"/>
      <c r="F559" s="125"/>
      <c r="G559" s="125"/>
      <c r="H559" s="125"/>
      <c r="I559" s="121"/>
      <c r="J559" s="121"/>
      <c r="K559" s="125"/>
    </row>
    <row r="560" spans="2:11">
      <c r="B560" s="122"/>
      <c r="C560" s="125"/>
      <c r="D560" s="125"/>
      <c r="E560" s="125"/>
      <c r="F560" s="125"/>
      <c r="G560" s="125"/>
      <c r="H560" s="125"/>
      <c r="I560" s="121"/>
      <c r="J560" s="121"/>
      <c r="K560" s="125"/>
    </row>
    <row r="561" spans="2:11">
      <c r="B561" s="122"/>
      <c r="C561" s="125"/>
      <c r="D561" s="125"/>
      <c r="E561" s="125"/>
      <c r="F561" s="125"/>
      <c r="G561" s="125"/>
      <c r="H561" s="125"/>
      <c r="I561" s="121"/>
      <c r="J561" s="121"/>
      <c r="K561" s="125"/>
    </row>
    <row r="562" spans="2:11">
      <c r="B562" s="122"/>
      <c r="C562" s="125"/>
      <c r="D562" s="125"/>
      <c r="E562" s="125"/>
      <c r="F562" s="125"/>
      <c r="G562" s="125"/>
      <c r="H562" s="125"/>
      <c r="I562" s="121"/>
      <c r="J562" s="121"/>
      <c r="K562" s="125"/>
    </row>
    <row r="563" spans="2:11">
      <c r="B563" s="122"/>
      <c r="C563" s="125"/>
      <c r="D563" s="125"/>
      <c r="E563" s="125"/>
      <c r="F563" s="125"/>
      <c r="G563" s="125"/>
      <c r="H563" s="125"/>
      <c r="I563" s="121"/>
      <c r="J563" s="121"/>
      <c r="K563" s="125"/>
    </row>
    <row r="564" spans="2:11">
      <c r="B564" s="122"/>
      <c r="C564" s="125"/>
      <c r="D564" s="125"/>
      <c r="E564" s="125"/>
      <c r="F564" s="125"/>
      <c r="G564" s="125"/>
      <c r="H564" s="125"/>
      <c r="I564" s="121"/>
      <c r="J564" s="121"/>
      <c r="K564" s="125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AI17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35">
      <c r="B1" s="56" t="s">
        <v>154</v>
      </c>
      <c r="C1" s="77" t="s" vm="1">
        <v>240</v>
      </c>
    </row>
    <row r="2" spans="2:35">
      <c r="B2" s="56" t="s">
        <v>153</v>
      </c>
      <c r="C2" s="77" t="s">
        <v>241</v>
      </c>
    </row>
    <row r="3" spans="2:35">
      <c r="B3" s="56" t="s">
        <v>155</v>
      </c>
      <c r="C3" s="77" t="s">
        <v>242</v>
      </c>
      <c r="E3" s="2"/>
    </row>
    <row r="4" spans="2:35">
      <c r="B4" s="56" t="s">
        <v>156</v>
      </c>
      <c r="C4" s="77" t="s">
        <v>243</v>
      </c>
    </row>
    <row r="6" spans="2:35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</row>
    <row r="7" spans="2:35" ht="26.25" customHeight="1">
      <c r="B7" s="178" t="s">
        <v>103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80"/>
    </row>
    <row r="8" spans="2:35" s="3" customFormat="1" ht="47.25">
      <c r="B8" s="22" t="s">
        <v>124</v>
      </c>
      <c r="C8" s="30" t="s">
        <v>49</v>
      </c>
      <c r="D8" s="13" t="s">
        <v>55</v>
      </c>
      <c r="E8" s="30" t="s">
        <v>15</v>
      </c>
      <c r="F8" s="30" t="s">
        <v>71</v>
      </c>
      <c r="G8" s="30" t="s">
        <v>110</v>
      </c>
      <c r="H8" s="30" t="s">
        <v>18</v>
      </c>
      <c r="I8" s="30" t="s">
        <v>109</v>
      </c>
      <c r="J8" s="30" t="s">
        <v>17</v>
      </c>
      <c r="K8" s="30" t="s">
        <v>19</v>
      </c>
      <c r="L8" s="30" t="s">
        <v>216</v>
      </c>
      <c r="M8" s="30" t="s">
        <v>215</v>
      </c>
      <c r="N8" s="30" t="s">
        <v>67</v>
      </c>
      <c r="O8" s="30" t="s">
        <v>64</v>
      </c>
      <c r="P8" s="30" t="s">
        <v>157</v>
      </c>
      <c r="Q8" s="31" t="s">
        <v>159</v>
      </c>
    </row>
    <row r="9" spans="2:35" s="3" customFormat="1" ht="18" customHeight="1">
      <c r="B9" s="15"/>
      <c r="C9" s="16"/>
      <c r="D9" s="16"/>
      <c r="E9" s="32"/>
      <c r="F9" s="32"/>
      <c r="G9" s="32" t="s">
        <v>22</v>
      </c>
      <c r="H9" s="32" t="s">
        <v>21</v>
      </c>
      <c r="I9" s="32"/>
      <c r="J9" s="32" t="s">
        <v>20</v>
      </c>
      <c r="K9" s="32" t="s">
        <v>20</v>
      </c>
      <c r="L9" s="32" t="s">
        <v>223</v>
      </c>
      <c r="M9" s="32"/>
      <c r="N9" s="32" t="s">
        <v>219</v>
      </c>
      <c r="O9" s="32" t="s">
        <v>20</v>
      </c>
      <c r="P9" s="32" t="s">
        <v>20</v>
      </c>
      <c r="Q9" s="33" t="s">
        <v>20</v>
      </c>
    </row>
    <row r="10" spans="2:3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121</v>
      </c>
    </row>
    <row r="11" spans="2:35" s="4" customFormat="1" ht="18" customHeight="1"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AI11" s="1"/>
    </row>
    <row r="12" spans="2:35" ht="21.75" customHeight="1">
      <c r="B12" s="123" t="s">
        <v>232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2:35">
      <c r="B13" s="123" t="s">
        <v>120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2:35">
      <c r="B14" s="123" t="s">
        <v>214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2:35">
      <c r="B15" s="123" t="s">
        <v>222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2:35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2:17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2:17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2:17"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2:17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2:17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2:17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2:17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2:17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2:17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2:17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2:17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2:17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2:17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2:17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2:17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2:17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2:17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2:17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2:17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2:17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2:17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2:17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2:17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2:17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2:17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2:17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2:17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2:17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2:17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  <row r="46" spans="2:17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</row>
    <row r="47" spans="2:17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</row>
    <row r="48" spans="2:17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</row>
    <row r="49" spans="2:17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</row>
    <row r="50" spans="2:17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</row>
    <row r="51" spans="2:17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</row>
    <row r="52" spans="2:17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</row>
    <row r="53" spans="2:17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</row>
    <row r="54" spans="2:17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</row>
    <row r="55" spans="2:17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</row>
    <row r="56" spans="2:17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</row>
    <row r="57" spans="2:17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</row>
    <row r="58" spans="2:17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</row>
    <row r="59" spans="2:17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</row>
    <row r="60" spans="2:17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</row>
    <row r="61" spans="2:17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</row>
    <row r="62" spans="2:17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</row>
    <row r="63" spans="2:17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</row>
    <row r="64" spans="2:17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</row>
    <row r="65" spans="2:17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</row>
    <row r="66" spans="2:17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</row>
    <row r="67" spans="2:17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</row>
    <row r="68" spans="2:17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</row>
    <row r="69" spans="2:17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</row>
    <row r="70" spans="2:17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</row>
    <row r="71" spans="2:17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</row>
    <row r="72" spans="2:17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</row>
    <row r="73" spans="2:17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</row>
    <row r="74" spans="2:17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</row>
    <row r="75" spans="2:17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</row>
    <row r="76" spans="2:17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</row>
    <row r="77" spans="2:17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</row>
    <row r="78" spans="2:17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</row>
    <row r="79" spans="2:17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</row>
    <row r="80" spans="2:17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</row>
    <row r="81" spans="2:17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</row>
    <row r="82" spans="2:17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</row>
    <row r="83" spans="2:17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</row>
    <row r="84" spans="2:17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</row>
    <row r="85" spans="2:17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</row>
    <row r="86" spans="2:17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</row>
    <row r="87" spans="2:17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</row>
    <row r="88" spans="2:17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</row>
    <row r="89" spans="2:17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</row>
    <row r="90" spans="2:17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</row>
    <row r="91" spans="2:17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</row>
    <row r="92" spans="2:17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</row>
    <row r="93" spans="2:17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</row>
    <row r="94" spans="2:17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</row>
    <row r="95" spans="2:17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</row>
    <row r="96" spans="2:17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</row>
    <row r="97" spans="2:17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</row>
    <row r="98" spans="2:17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</row>
    <row r="99" spans="2:17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</row>
    <row r="100" spans="2:17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</row>
    <row r="101" spans="2:17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</row>
    <row r="102" spans="2:17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</row>
    <row r="103" spans="2:17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</row>
    <row r="104" spans="2:17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</row>
    <row r="105" spans="2:17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</row>
    <row r="106" spans="2:17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</row>
    <row r="107" spans="2:17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</row>
    <row r="108" spans="2:17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</row>
    <row r="109" spans="2:17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</row>
    <row r="110" spans="2:17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</row>
    <row r="111" spans="2:17">
      <c r="B111" s="122"/>
      <c r="C111" s="122"/>
      <c r="D111" s="122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</row>
    <row r="112" spans="2:17">
      <c r="B112" s="122"/>
      <c r="C112" s="122"/>
      <c r="D112" s="122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</row>
    <row r="113" spans="2:17">
      <c r="B113" s="122"/>
      <c r="C113" s="122"/>
      <c r="D113" s="12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</row>
    <row r="114" spans="2:17">
      <c r="B114" s="122"/>
      <c r="C114" s="122"/>
      <c r="D114" s="122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</row>
    <row r="115" spans="2:17">
      <c r="B115" s="122"/>
      <c r="C115" s="122"/>
      <c r="D115" s="122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</row>
    <row r="116" spans="2:17">
      <c r="B116" s="122"/>
      <c r="C116" s="122"/>
      <c r="D116" s="122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</row>
    <row r="117" spans="2:17">
      <c r="B117" s="122"/>
      <c r="C117" s="122"/>
      <c r="D117" s="122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</row>
    <row r="118" spans="2:17">
      <c r="B118" s="122"/>
      <c r="C118" s="122"/>
      <c r="D118" s="122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</row>
    <row r="119" spans="2:17">
      <c r="B119" s="122"/>
      <c r="C119" s="122"/>
      <c r="D119" s="122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</row>
    <row r="120" spans="2:17">
      <c r="B120" s="122"/>
      <c r="C120" s="122"/>
      <c r="D120" s="122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</row>
    <row r="121" spans="2:17">
      <c r="B121" s="122"/>
      <c r="C121" s="122"/>
      <c r="D121" s="122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</row>
    <row r="122" spans="2:17">
      <c r="B122" s="122"/>
      <c r="C122" s="122"/>
      <c r="D122" s="122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</row>
    <row r="123" spans="2:17">
      <c r="B123" s="122"/>
      <c r="C123" s="122"/>
      <c r="D123" s="122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</row>
    <row r="124" spans="2:17">
      <c r="B124" s="122"/>
      <c r="C124" s="122"/>
      <c r="D124" s="122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</row>
    <row r="125" spans="2:17">
      <c r="B125" s="122"/>
      <c r="C125" s="122"/>
      <c r="D125" s="122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</row>
    <row r="126" spans="2:17">
      <c r="B126" s="122"/>
      <c r="C126" s="122"/>
      <c r="D126" s="122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</row>
    <row r="127" spans="2:17">
      <c r="B127" s="122"/>
      <c r="C127" s="122"/>
      <c r="D127" s="122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</row>
    <row r="128" spans="2:17">
      <c r="B128" s="122"/>
      <c r="C128" s="122"/>
      <c r="D128" s="122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</row>
    <row r="129" spans="2:17">
      <c r="B129" s="122"/>
      <c r="C129" s="122"/>
      <c r="D129" s="122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</row>
    <row r="130" spans="2:17">
      <c r="B130" s="122"/>
      <c r="C130" s="122"/>
      <c r="D130" s="122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</row>
    <row r="131" spans="2:17">
      <c r="B131" s="122"/>
      <c r="C131" s="122"/>
      <c r="D131" s="122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</row>
    <row r="132" spans="2:17">
      <c r="B132" s="122"/>
      <c r="C132" s="122"/>
      <c r="D132" s="122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</row>
    <row r="133" spans="2:17">
      <c r="B133" s="122"/>
      <c r="C133" s="122"/>
      <c r="D133" s="122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</row>
    <row r="134" spans="2:17">
      <c r="B134" s="122"/>
      <c r="C134" s="122"/>
      <c r="D134" s="122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</row>
    <row r="135" spans="2:17">
      <c r="B135" s="122"/>
      <c r="C135" s="122"/>
      <c r="D135" s="122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</row>
    <row r="136" spans="2:17">
      <c r="B136" s="122"/>
      <c r="C136" s="122"/>
      <c r="D136" s="122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</row>
    <row r="137" spans="2:17">
      <c r="B137" s="122"/>
      <c r="C137" s="122"/>
      <c r="D137" s="122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</row>
    <row r="138" spans="2:17">
      <c r="B138" s="122"/>
      <c r="C138" s="122"/>
      <c r="D138" s="122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</row>
    <row r="139" spans="2:17">
      <c r="B139" s="122"/>
      <c r="C139" s="122"/>
      <c r="D139" s="122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</row>
    <row r="140" spans="2:17">
      <c r="B140" s="122"/>
      <c r="C140" s="122"/>
      <c r="D140" s="122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</row>
    <row r="141" spans="2:17">
      <c r="B141" s="122"/>
      <c r="C141" s="122"/>
      <c r="D141" s="122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</row>
    <row r="142" spans="2:17">
      <c r="B142" s="122"/>
      <c r="C142" s="122"/>
      <c r="D142" s="122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</row>
    <row r="143" spans="2:17">
      <c r="B143" s="122"/>
      <c r="C143" s="122"/>
      <c r="D143" s="122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</row>
    <row r="144" spans="2:17">
      <c r="B144" s="122"/>
      <c r="C144" s="122"/>
      <c r="D144" s="122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</row>
    <row r="145" spans="2:17">
      <c r="B145" s="122"/>
      <c r="C145" s="122"/>
      <c r="D145" s="122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</row>
    <row r="146" spans="2:17">
      <c r="B146" s="122"/>
      <c r="C146" s="122"/>
      <c r="D146" s="122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</row>
    <row r="147" spans="2:17">
      <c r="B147" s="122"/>
      <c r="C147" s="122"/>
      <c r="D147" s="122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</row>
    <row r="148" spans="2:17">
      <c r="B148" s="122"/>
      <c r="C148" s="122"/>
      <c r="D148" s="122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</row>
    <row r="149" spans="2:17">
      <c r="B149" s="122"/>
      <c r="C149" s="122"/>
      <c r="D149" s="122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</row>
    <row r="150" spans="2:17">
      <c r="B150" s="122"/>
      <c r="C150" s="122"/>
      <c r="D150" s="122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</row>
    <row r="151" spans="2:17">
      <c r="B151" s="122"/>
      <c r="C151" s="122"/>
      <c r="D151" s="122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</row>
    <row r="152" spans="2:17">
      <c r="B152" s="122"/>
      <c r="C152" s="122"/>
      <c r="D152" s="122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</row>
    <row r="153" spans="2:17">
      <c r="B153" s="122"/>
      <c r="C153" s="122"/>
      <c r="D153" s="122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</row>
    <row r="154" spans="2:17">
      <c r="B154" s="122"/>
      <c r="C154" s="122"/>
      <c r="D154" s="122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</row>
    <row r="155" spans="2:17">
      <c r="B155" s="122"/>
      <c r="C155" s="122"/>
      <c r="D155" s="122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</row>
    <row r="156" spans="2:17">
      <c r="B156" s="122"/>
      <c r="C156" s="122"/>
      <c r="D156" s="122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</row>
    <row r="157" spans="2:17">
      <c r="B157" s="122"/>
      <c r="C157" s="122"/>
      <c r="D157" s="122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</row>
    <row r="158" spans="2:17">
      <c r="B158" s="122"/>
      <c r="C158" s="122"/>
      <c r="D158" s="122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</row>
    <row r="159" spans="2:17">
      <c r="B159" s="122"/>
      <c r="C159" s="122"/>
      <c r="D159" s="122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</row>
    <row r="160" spans="2:17">
      <c r="B160" s="122"/>
      <c r="C160" s="122"/>
      <c r="D160" s="122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</row>
    <row r="161" spans="2:17">
      <c r="B161" s="122"/>
      <c r="C161" s="122"/>
      <c r="D161" s="122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</row>
    <row r="162" spans="2:17">
      <c r="B162" s="122"/>
      <c r="C162" s="122"/>
      <c r="D162" s="122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</row>
    <row r="163" spans="2:17">
      <c r="B163" s="122"/>
      <c r="C163" s="122"/>
      <c r="D163" s="122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</row>
    <row r="164" spans="2:17">
      <c r="B164" s="122"/>
      <c r="C164" s="122"/>
      <c r="D164" s="122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</row>
    <row r="165" spans="2:17">
      <c r="B165" s="122"/>
      <c r="C165" s="122"/>
      <c r="D165" s="122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</row>
    <row r="166" spans="2:17">
      <c r="B166" s="122"/>
      <c r="C166" s="122"/>
      <c r="D166" s="122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</row>
    <row r="167" spans="2:17">
      <c r="B167" s="122"/>
      <c r="C167" s="122"/>
      <c r="D167" s="122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</row>
    <row r="168" spans="2:17">
      <c r="B168" s="122"/>
      <c r="C168" s="122"/>
      <c r="D168" s="122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</row>
    <row r="169" spans="2:17">
      <c r="B169" s="122"/>
      <c r="C169" s="122"/>
      <c r="D169" s="122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</row>
    <row r="170" spans="2:17">
      <c r="B170" s="122"/>
      <c r="C170" s="122"/>
      <c r="D170" s="122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</row>
    <row r="171" spans="2:17">
      <c r="B171" s="122"/>
      <c r="C171" s="122"/>
      <c r="D171" s="122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</row>
    <row r="172" spans="2:17">
      <c r="B172" s="122"/>
      <c r="C172" s="122"/>
      <c r="D172" s="122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</row>
    <row r="173" spans="2:17">
      <c r="B173" s="122"/>
      <c r="C173" s="122"/>
      <c r="D173" s="122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</row>
    <row r="174" spans="2:17">
      <c r="B174" s="122"/>
      <c r="C174" s="122"/>
      <c r="D174" s="122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</row>
    <row r="175" spans="2:17">
      <c r="B175" s="122"/>
      <c r="C175" s="122"/>
      <c r="D175" s="122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</row>
    <row r="176" spans="2:17">
      <c r="B176" s="122"/>
      <c r="C176" s="122"/>
      <c r="D176" s="122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</row>
  </sheetData>
  <sheetProtection sheet="1" objects="1" scenarios="1"/>
  <mergeCells count="2">
    <mergeCell ref="B6:Q6"/>
    <mergeCell ref="B7:Q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P452"/>
  <sheetViews>
    <sheetView rightToLeft="1" zoomScale="85" zoomScaleNormal="85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25.140625" style="2" customWidth="1"/>
    <col min="4" max="4" width="8.42578125" style="1" customWidth="1"/>
    <col min="5" max="5" width="6.5703125" style="1" customWidth="1"/>
    <col min="6" max="6" width="11.28515625" style="1" bestFit="1" customWidth="1"/>
    <col min="7" max="7" width="6.140625" style="1" bestFit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5.42578125" style="1" bestFit="1" customWidth="1"/>
    <col min="12" max="12" width="9.57031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" style="1" bestFit="1" customWidth="1"/>
    <col min="17" max="16384" width="9.140625" style="1"/>
  </cols>
  <sheetData>
    <row r="1" spans="2:16">
      <c r="B1" s="56" t="s">
        <v>154</v>
      </c>
      <c r="C1" s="77" t="s" vm="1">
        <v>240</v>
      </c>
    </row>
    <row r="2" spans="2:16">
      <c r="B2" s="56" t="s">
        <v>153</v>
      </c>
      <c r="C2" s="77" t="s">
        <v>241</v>
      </c>
    </row>
    <row r="3" spans="2:16">
      <c r="B3" s="56" t="s">
        <v>155</v>
      </c>
      <c r="C3" s="77" t="s">
        <v>242</v>
      </c>
    </row>
    <row r="4" spans="2:16">
      <c r="B4" s="56" t="s">
        <v>156</v>
      </c>
      <c r="C4" s="77" t="s">
        <v>243</v>
      </c>
    </row>
    <row r="6" spans="2:16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80"/>
    </row>
    <row r="7" spans="2:16" ht="26.25" customHeight="1">
      <c r="B7" s="178" t="s">
        <v>95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80"/>
    </row>
    <row r="8" spans="2:16" s="3" customFormat="1" ht="78.75">
      <c r="B8" s="22" t="s">
        <v>124</v>
      </c>
      <c r="C8" s="30" t="s">
        <v>49</v>
      </c>
      <c r="D8" s="30" t="s">
        <v>15</v>
      </c>
      <c r="E8" s="30" t="s">
        <v>71</v>
      </c>
      <c r="F8" s="30" t="s">
        <v>110</v>
      </c>
      <c r="G8" s="30" t="s">
        <v>18</v>
      </c>
      <c r="H8" s="30" t="s">
        <v>109</v>
      </c>
      <c r="I8" s="30" t="s">
        <v>17</v>
      </c>
      <c r="J8" s="30" t="s">
        <v>19</v>
      </c>
      <c r="K8" s="30" t="s">
        <v>216</v>
      </c>
      <c r="L8" s="30" t="s">
        <v>215</v>
      </c>
      <c r="M8" s="30" t="s">
        <v>118</v>
      </c>
      <c r="N8" s="30" t="s">
        <v>64</v>
      </c>
      <c r="O8" s="30" t="s">
        <v>157</v>
      </c>
      <c r="P8" s="31" t="s">
        <v>159</v>
      </c>
    </row>
    <row r="9" spans="2:16" s="3" customFormat="1" ht="25.5" customHeight="1">
      <c r="B9" s="15"/>
      <c r="C9" s="32"/>
      <c r="D9" s="32"/>
      <c r="E9" s="32"/>
      <c r="F9" s="32" t="s">
        <v>22</v>
      </c>
      <c r="G9" s="32" t="s">
        <v>21</v>
      </c>
      <c r="H9" s="32"/>
      <c r="I9" s="32" t="s">
        <v>20</v>
      </c>
      <c r="J9" s="32" t="s">
        <v>20</v>
      </c>
      <c r="K9" s="32" t="s">
        <v>223</v>
      </c>
      <c r="L9" s="32"/>
      <c r="M9" s="32" t="s">
        <v>219</v>
      </c>
      <c r="N9" s="32" t="s">
        <v>20</v>
      </c>
      <c r="O9" s="32" t="s">
        <v>20</v>
      </c>
      <c r="P9" s="33" t="s">
        <v>20</v>
      </c>
    </row>
    <row r="10" spans="2:16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</row>
    <row r="11" spans="2:16" s="4" customFormat="1" ht="18" customHeight="1">
      <c r="B11" s="78" t="s">
        <v>29</v>
      </c>
      <c r="C11" s="79"/>
      <c r="D11" s="79"/>
      <c r="E11" s="79"/>
      <c r="F11" s="79"/>
      <c r="G11" s="87">
        <v>7.7817939331214676</v>
      </c>
      <c r="H11" s="79"/>
      <c r="I11" s="79"/>
      <c r="J11" s="100">
        <v>4.8516177498610896E-2</v>
      </c>
      <c r="K11" s="87"/>
      <c r="L11" s="79"/>
      <c r="M11" s="87">
        <v>22516057.315729994</v>
      </c>
      <c r="N11" s="79"/>
      <c r="O11" s="88">
        <v>1</v>
      </c>
      <c r="P11" s="88">
        <f>M11/'סכום נכסי הקרן'!$C$42</f>
        <v>0.29220040862418789</v>
      </c>
    </row>
    <row r="12" spans="2:16" ht="21.75" customHeight="1">
      <c r="B12" s="80" t="s">
        <v>210</v>
      </c>
      <c r="C12" s="81"/>
      <c r="D12" s="81"/>
      <c r="E12" s="81"/>
      <c r="F12" s="81"/>
      <c r="G12" s="90">
        <v>7.7817939331214623</v>
      </c>
      <c r="H12" s="81"/>
      <c r="I12" s="81"/>
      <c r="J12" s="101">
        <v>4.8516177498610952E-2</v>
      </c>
      <c r="K12" s="90"/>
      <c r="L12" s="81"/>
      <c r="M12" s="90">
        <v>22516057.315730002</v>
      </c>
      <c r="N12" s="81"/>
      <c r="O12" s="91">
        <v>1.0000000000000002</v>
      </c>
      <c r="P12" s="91">
        <f>M12/'סכום נכסי הקרן'!$C$42</f>
        <v>0.292200408624188</v>
      </c>
    </row>
    <row r="13" spans="2:16">
      <c r="B13" s="99" t="s">
        <v>72</v>
      </c>
      <c r="C13" s="81"/>
      <c r="D13" s="81"/>
      <c r="E13" s="81"/>
      <c r="F13" s="81"/>
      <c r="G13" s="90">
        <v>7.7817939331214623</v>
      </c>
      <c r="H13" s="81"/>
      <c r="I13" s="81"/>
      <c r="J13" s="101">
        <v>4.8516177498610952E-2</v>
      </c>
      <c r="K13" s="90"/>
      <c r="L13" s="81"/>
      <c r="M13" s="90">
        <v>22516057.315730002</v>
      </c>
      <c r="N13" s="81"/>
      <c r="O13" s="91">
        <v>1.0000000000000002</v>
      </c>
      <c r="P13" s="91">
        <f>M13/'סכום נכסי הקרן'!$C$42</f>
        <v>0.292200408624188</v>
      </c>
    </row>
    <row r="14" spans="2:16">
      <c r="B14" s="86" t="s">
        <v>1877</v>
      </c>
      <c r="C14" s="83" t="s">
        <v>1878</v>
      </c>
      <c r="D14" s="83" t="s">
        <v>246</v>
      </c>
      <c r="E14" s="83"/>
      <c r="F14" s="104">
        <v>38473</v>
      </c>
      <c r="G14" s="93">
        <v>0.33</v>
      </c>
      <c r="H14" s="96" t="s">
        <v>141</v>
      </c>
      <c r="I14" s="97">
        <v>4.8000000000000001E-2</v>
      </c>
      <c r="J14" s="97">
        <v>4.8299999999999989E-2</v>
      </c>
      <c r="K14" s="93">
        <v>10860000</v>
      </c>
      <c r="L14" s="105">
        <v>126.0552</v>
      </c>
      <c r="M14" s="93">
        <v>13689.60009</v>
      </c>
      <c r="N14" s="83"/>
      <c r="O14" s="94">
        <v>6.079927714714191E-4</v>
      </c>
      <c r="P14" s="94">
        <f>M14/'סכום נכסי הקרן'!$C$42</f>
        <v>1.7765573626450114E-4</v>
      </c>
    </row>
    <row r="15" spans="2:16">
      <c r="B15" s="86" t="s">
        <v>1879</v>
      </c>
      <c r="C15" s="83" t="s">
        <v>1880</v>
      </c>
      <c r="D15" s="83" t="s">
        <v>246</v>
      </c>
      <c r="E15" s="83"/>
      <c r="F15" s="104">
        <v>38565</v>
      </c>
      <c r="G15" s="93">
        <v>0.57000000000000006</v>
      </c>
      <c r="H15" s="96" t="s">
        <v>141</v>
      </c>
      <c r="I15" s="97">
        <v>4.8000000000000001E-2</v>
      </c>
      <c r="J15" s="97">
        <v>4.8300000000000003E-2</v>
      </c>
      <c r="K15" s="93">
        <v>3550000</v>
      </c>
      <c r="L15" s="105">
        <v>126.1743</v>
      </c>
      <c r="M15" s="93">
        <v>4479.1893899999995</v>
      </c>
      <c r="N15" s="83"/>
      <c r="O15" s="94">
        <v>1.9893311369707621E-4</v>
      </c>
      <c r="P15" s="94">
        <f>M15/'סכום נכסי הקרן'!$C$42</f>
        <v>5.8128337111167699E-5</v>
      </c>
    </row>
    <row r="16" spans="2:16">
      <c r="B16" s="86" t="s">
        <v>1881</v>
      </c>
      <c r="C16" s="83" t="s">
        <v>1882</v>
      </c>
      <c r="D16" s="83" t="s">
        <v>246</v>
      </c>
      <c r="E16" s="83"/>
      <c r="F16" s="104">
        <v>38596</v>
      </c>
      <c r="G16" s="93">
        <v>0.65999999999999992</v>
      </c>
      <c r="H16" s="96" t="s">
        <v>141</v>
      </c>
      <c r="I16" s="97">
        <v>4.8000000000000001E-2</v>
      </c>
      <c r="J16" s="97">
        <v>4.8099999999999997E-2</v>
      </c>
      <c r="K16" s="93">
        <v>7500000</v>
      </c>
      <c r="L16" s="105">
        <v>124.3248</v>
      </c>
      <c r="M16" s="93">
        <v>9324.3571300000003</v>
      </c>
      <c r="N16" s="83"/>
      <c r="O16" s="94">
        <v>4.1412033195908991E-4</v>
      </c>
      <c r="P16" s="94">
        <f>M16/'סכום נכסי הקרן'!$C$42</f>
        <v>1.2100613021803041E-4</v>
      </c>
    </row>
    <row r="17" spans="2:16">
      <c r="B17" s="86" t="s">
        <v>1883</v>
      </c>
      <c r="C17" s="83" t="s">
        <v>1884</v>
      </c>
      <c r="D17" s="83" t="s">
        <v>246</v>
      </c>
      <c r="E17" s="83"/>
      <c r="F17" s="104">
        <v>38443</v>
      </c>
      <c r="G17" s="93">
        <v>0.25</v>
      </c>
      <c r="H17" s="96" t="s">
        <v>141</v>
      </c>
      <c r="I17" s="97">
        <v>4.8000000000000001E-2</v>
      </c>
      <c r="J17" s="97">
        <v>4.8099999999999997E-2</v>
      </c>
      <c r="K17" s="93">
        <v>4500000</v>
      </c>
      <c r="L17" s="105">
        <v>126.30070000000001</v>
      </c>
      <c r="M17" s="93">
        <v>5683.5309999999999</v>
      </c>
      <c r="N17" s="83"/>
      <c r="O17" s="94">
        <v>2.524212352235138E-4</v>
      </c>
      <c r="P17" s="94">
        <f>M17/'סכום נכסי הקרן'!$C$42</f>
        <v>7.3757588077732987E-5</v>
      </c>
    </row>
    <row r="18" spans="2:16">
      <c r="B18" s="86" t="s">
        <v>1885</v>
      </c>
      <c r="C18" s="83" t="s">
        <v>1886</v>
      </c>
      <c r="D18" s="83" t="s">
        <v>246</v>
      </c>
      <c r="E18" s="83"/>
      <c r="F18" s="104">
        <v>38504</v>
      </c>
      <c r="G18" s="93">
        <v>0.42</v>
      </c>
      <c r="H18" s="96" t="s">
        <v>141</v>
      </c>
      <c r="I18" s="97">
        <v>4.8000000000000001E-2</v>
      </c>
      <c r="J18" s="97">
        <v>4.8099999999999997E-2</v>
      </c>
      <c r="K18" s="93">
        <v>3832000</v>
      </c>
      <c r="L18" s="105">
        <v>124.68689999999999</v>
      </c>
      <c r="M18" s="93">
        <v>4778.0007300000007</v>
      </c>
      <c r="N18" s="83"/>
      <c r="O18" s="94">
        <v>2.1220414671186818E-4</v>
      </c>
      <c r="P18" s="94">
        <f>M18/'סכום נכסי הקרן'!$C$42</f>
        <v>6.2006138380954999E-5</v>
      </c>
    </row>
    <row r="19" spans="2:16">
      <c r="B19" s="86" t="s">
        <v>1887</v>
      </c>
      <c r="C19" s="83" t="s">
        <v>1888</v>
      </c>
      <c r="D19" s="83" t="s">
        <v>246</v>
      </c>
      <c r="E19" s="83"/>
      <c r="F19" s="104">
        <v>38627</v>
      </c>
      <c r="G19" s="93">
        <v>0.74</v>
      </c>
      <c r="H19" s="96" t="s">
        <v>141</v>
      </c>
      <c r="I19" s="97">
        <v>4.8000000000000001E-2</v>
      </c>
      <c r="J19" s="97">
        <v>4.8399999999999999E-2</v>
      </c>
      <c r="K19" s="93">
        <v>9155000</v>
      </c>
      <c r="L19" s="105">
        <v>123.56489999999999</v>
      </c>
      <c r="M19" s="93">
        <v>11312.36526</v>
      </c>
      <c r="N19" s="83"/>
      <c r="O19" s="94">
        <v>5.0241323786722836E-4</v>
      </c>
      <c r="P19" s="94">
        <f>M19/'סכום נכסי הקרן'!$C$42</f>
        <v>1.4680535340300544E-4</v>
      </c>
    </row>
    <row r="20" spans="2:16">
      <c r="B20" s="86" t="s">
        <v>1889</v>
      </c>
      <c r="C20" s="83" t="s">
        <v>1890</v>
      </c>
      <c r="D20" s="83" t="s">
        <v>246</v>
      </c>
      <c r="E20" s="83"/>
      <c r="F20" s="104">
        <v>38718</v>
      </c>
      <c r="G20" s="93">
        <v>0.97</v>
      </c>
      <c r="H20" s="96" t="s">
        <v>141</v>
      </c>
      <c r="I20" s="97">
        <v>4.8000000000000001E-2</v>
      </c>
      <c r="J20" s="97">
        <v>4.8299999999999989E-2</v>
      </c>
      <c r="K20" s="93">
        <v>7900000</v>
      </c>
      <c r="L20" s="105">
        <v>124.08499999999999</v>
      </c>
      <c r="M20" s="93">
        <v>9802.7146599999996</v>
      </c>
      <c r="N20" s="83"/>
      <c r="O20" s="94">
        <v>4.3536550482804564E-4</v>
      </c>
      <c r="P20" s="94">
        <f>M20/'סכום נכסי הקרן'!$C$42</f>
        <v>1.2721397841163078E-4</v>
      </c>
    </row>
    <row r="21" spans="2:16">
      <c r="B21" s="86" t="s">
        <v>1891</v>
      </c>
      <c r="C21" s="83" t="s">
        <v>1892</v>
      </c>
      <c r="D21" s="83" t="s">
        <v>246</v>
      </c>
      <c r="E21" s="83"/>
      <c r="F21" s="104">
        <v>39203</v>
      </c>
      <c r="G21" s="93">
        <v>2.2200000000000002</v>
      </c>
      <c r="H21" s="96" t="s">
        <v>141</v>
      </c>
      <c r="I21" s="97">
        <v>4.8000000000000001E-2</v>
      </c>
      <c r="J21" s="97">
        <v>4.8600000000000004E-2</v>
      </c>
      <c r="K21" s="93">
        <v>106000000</v>
      </c>
      <c r="L21" s="105">
        <v>122.7804</v>
      </c>
      <c r="M21" s="93">
        <v>130147.26141999998</v>
      </c>
      <c r="N21" s="83"/>
      <c r="O21" s="94">
        <v>5.7801976427319492E-3</v>
      </c>
      <c r="P21" s="94">
        <f>M21/'סכום נכסי הקרן'!$C$42</f>
        <v>1.6889761131348433E-3</v>
      </c>
    </row>
    <row r="22" spans="2:16">
      <c r="B22" s="86" t="s">
        <v>1893</v>
      </c>
      <c r="C22" s="83" t="s">
        <v>1894</v>
      </c>
      <c r="D22" s="83" t="s">
        <v>246</v>
      </c>
      <c r="E22" s="83"/>
      <c r="F22" s="104">
        <v>39234</v>
      </c>
      <c r="G22" s="93">
        <v>2.31</v>
      </c>
      <c r="H22" s="96" t="s">
        <v>141</v>
      </c>
      <c r="I22" s="97">
        <v>4.8000000000000001E-2</v>
      </c>
      <c r="J22" s="97">
        <v>4.8597804507259042E-2</v>
      </c>
      <c r="K22" s="93">
        <v>93000000</v>
      </c>
      <c r="L22" s="105">
        <v>121.68089999999999</v>
      </c>
      <c r="M22" s="93">
        <v>113163.20039</v>
      </c>
      <c r="N22" s="83"/>
      <c r="O22" s="94">
        <v>5.0258888047394869E-3</v>
      </c>
      <c r="P22" s="94">
        <f>M22/'סכום נכסי הקרן'!$C$42</f>
        <v>1.4685667624446093E-3</v>
      </c>
    </row>
    <row r="23" spans="2:16">
      <c r="B23" s="86" t="s">
        <v>1895</v>
      </c>
      <c r="C23" s="83" t="s">
        <v>1896</v>
      </c>
      <c r="D23" s="83" t="s">
        <v>246</v>
      </c>
      <c r="E23" s="83"/>
      <c r="F23" s="104">
        <v>39264</v>
      </c>
      <c r="G23" s="93">
        <v>2.3299999999999996</v>
      </c>
      <c r="H23" s="96" t="s">
        <v>141</v>
      </c>
      <c r="I23" s="97">
        <v>4.8000000000000001E-2</v>
      </c>
      <c r="J23" s="97">
        <v>4.8599999999999997E-2</v>
      </c>
      <c r="K23" s="93">
        <v>66000000</v>
      </c>
      <c r="L23" s="105">
        <v>124.1103</v>
      </c>
      <c r="M23" s="93">
        <v>81912.812540000014</v>
      </c>
      <c r="N23" s="83"/>
      <c r="O23" s="94">
        <v>3.6379731758266007E-3</v>
      </c>
      <c r="P23" s="94">
        <f>M23/'סכום נכסי הקרן'!$C$42</f>
        <v>1.0630172485403672E-3</v>
      </c>
    </row>
    <row r="24" spans="2:16">
      <c r="B24" s="86" t="s">
        <v>1897</v>
      </c>
      <c r="C24" s="83" t="s">
        <v>1898</v>
      </c>
      <c r="D24" s="83" t="s">
        <v>246</v>
      </c>
      <c r="E24" s="83"/>
      <c r="F24" s="104">
        <v>39295</v>
      </c>
      <c r="G24" s="93">
        <v>2.419999999999999</v>
      </c>
      <c r="H24" s="96" t="s">
        <v>141</v>
      </c>
      <c r="I24" s="97">
        <v>4.8000000000000001E-2</v>
      </c>
      <c r="J24" s="97">
        <v>4.8499999999999995E-2</v>
      </c>
      <c r="K24" s="93">
        <v>33000000</v>
      </c>
      <c r="L24" s="105">
        <v>122.7578</v>
      </c>
      <c r="M24" s="93">
        <v>40510.060800000007</v>
      </c>
      <c r="N24" s="83"/>
      <c r="O24" s="94">
        <v>1.799163158627207E-3</v>
      </c>
      <c r="P24" s="94">
        <f>M24/'סכום נכסי הקרן'!$C$42</f>
        <v>5.2571621013245448E-4</v>
      </c>
    </row>
    <row r="25" spans="2:16">
      <c r="B25" s="86" t="s">
        <v>1899</v>
      </c>
      <c r="C25" s="83" t="s">
        <v>1900</v>
      </c>
      <c r="D25" s="83" t="s">
        <v>246</v>
      </c>
      <c r="E25" s="83"/>
      <c r="F25" s="104">
        <v>39356</v>
      </c>
      <c r="G25" s="93">
        <v>2.58</v>
      </c>
      <c r="H25" s="96" t="s">
        <v>141</v>
      </c>
      <c r="I25" s="97">
        <v>4.8000000000000001E-2</v>
      </c>
      <c r="J25" s="97">
        <v>4.8500000000000008E-2</v>
      </c>
      <c r="K25" s="93">
        <v>26970000</v>
      </c>
      <c r="L25" s="105">
        <v>119.63800000000001</v>
      </c>
      <c r="M25" s="93">
        <v>32266.380430000001</v>
      </c>
      <c r="N25" s="83"/>
      <c r="O25" s="94">
        <v>1.4330386522625482E-3</v>
      </c>
      <c r="P25" s="94">
        <f>M25/'סכום נכסי הקרן'!$C$42</f>
        <v>4.187344797653721E-4</v>
      </c>
    </row>
    <row r="26" spans="2:16">
      <c r="B26" s="86" t="s">
        <v>1901</v>
      </c>
      <c r="C26" s="83" t="s">
        <v>1902</v>
      </c>
      <c r="D26" s="83" t="s">
        <v>246</v>
      </c>
      <c r="E26" s="83"/>
      <c r="F26" s="104">
        <v>39387</v>
      </c>
      <c r="G26" s="93">
        <v>2.6699999999999995</v>
      </c>
      <c r="H26" s="96" t="s">
        <v>141</v>
      </c>
      <c r="I26" s="97">
        <v>4.8000000000000001E-2</v>
      </c>
      <c r="J26" s="97">
        <v>4.8499999999999995E-2</v>
      </c>
      <c r="K26" s="93">
        <v>134156000</v>
      </c>
      <c r="L26" s="105">
        <v>119.7522</v>
      </c>
      <c r="M26" s="93">
        <v>160654.75390000001</v>
      </c>
      <c r="N26" s="83"/>
      <c r="O26" s="94">
        <v>7.1351192461108466E-3</v>
      </c>
      <c r="P26" s="94">
        <f>M26/'סכום נכסי הקרן'!$C$42</f>
        <v>2.0848847592958969E-3</v>
      </c>
    </row>
    <row r="27" spans="2:16">
      <c r="B27" s="86" t="s">
        <v>1903</v>
      </c>
      <c r="C27" s="83" t="s">
        <v>1904</v>
      </c>
      <c r="D27" s="83" t="s">
        <v>246</v>
      </c>
      <c r="E27" s="83"/>
      <c r="F27" s="104">
        <v>39845</v>
      </c>
      <c r="G27" s="93">
        <v>3.69</v>
      </c>
      <c r="H27" s="96" t="s">
        <v>141</v>
      </c>
      <c r="I27" s="97">
        <v>4.8000000000000001E-2</v>
      </c>
      <c r="J27" s="97">
        <v>4.8499999999999995E-2</v>
      </c>
      <c r="K27" s="93">
        <v>2965000</v>
      </c>
      <c r="L27" s="105">
        <v>115.4879</v>
      </c>
      <c r="M27" s="93">
        <v>3424.2158599999998</v>
      </c>
      <c r="N27" s="83"/>
      <c r="O27" s="94">
        <v>1.5207883920280308E-4</v>
      </c>
      <c r="P27" s="94">
        <f>M27/'סכום נכסי הקרן'!$C$42</f>
        <v>4.4437498958151226E-5</v>
      </c>
    </row>
    <row r="28" spans="2:16">
      <c r="B28" s="86" t="s">
        <v>1905</v>
      </c>
      <c r="C28" s="83" t="s">
        <v>1906</v>
      </c>
      <c r="D28" s="83" t="s">
        <v>246</v>
      </c>
      <c r="E28" s="83"/>
      <c r="F28" s="104">
        <v>39873</v>
      </c>
      <c r="G28" s="93">
        <v>3.7700000000000005</v>
      </c>
      <c r="H28" s="96" t="s">
        <v>141</v>
      </c>
      <c r="I28" s="97">
        <v>4.8000000000000001E-2</v>
      </c>
      <c r="J28" s="97">
        <v>4.8500000000000008E-2</v>
      </c>
      <c r="K28" s="93">
        <v>108985000</v>
      </c>
      <c r="L28" s="105">
        <v>115.64570000000001</v>
      </c>
      <c r="M28" s="93">
        <v>126036.51127</v>
      </c>
      <c r="N28" s="83"/>
      <c r="O28" s="94">
        <v>5.5976279284894763E-3</v>
      </c>
      <c r="P28" s="94">
        <f>M28/'סכום נכסי הקרן'!$C$42</f>
        <v>1.6356291680307913E-3</v>
      </c>
    </row>
    <row r="29" spans="2:16">
      <c r="B29" s="86" t="s">
        <v>1907</v>
      </c>
      <c r="C29" s="83" t="s">
        <v>1908</v>
      </c>
      <c r="D29" s="83" t="s">
        <v>246</v>
      </c>
      <c r="E29" s="83"/>
      <c r="F29" s="104">
        <v>39934</v>
      </c>
      <c r="G29" s="93">
        <v>3.94</v>
      </c>
      <c r="H29" s="96" t="s">
        <v>141</v>
      </c>
      <c r="I29" s="97">
        <v>4.8000000000000001E-2</v>
      </c>
      <c r="J29" s="97">
        <v>4.8500000000000008E-2</v>
      </c>
      <c r="K29" s="93">
        <v>118930000</v>
      </c>
      <c r="L29" s="105">
        <v>114.2777</v>
      </c>
      <c r="M29" s="93">
        <v>135910.44075000001</v>
      </c>
      <c r="N29" s="83"/>
      <c r="O29" s="94">
        <v>6.0361562792368316E-3</v>
      </c>
      <c r="P29" s="94">
        <f>M29/'סכום נכסי הקרן'!$C$42</f>
        <v>1.76376733131246E-3</v>
      </c>
    </row>
    <row r="30" spans="2:16">
      <c r="B30" s="86" t="s">
        <v>1909</v>
      </c>
      <c r="C30" s="83" t="s">
        <v>1910</v>
      </c>
      <c r="D30" s="83" t="s">
        <v>246</v>
      </c>
      <c r="E30" s="83"/>
      <c r="F30" s="104">
        <v>38412</v>
      </c>
      <c r="G30" s="93">
        <v>0.17</v>
      </c>
      <c r="H30" s="96" t="s">
        <v>141</v>
      </c>
      <c r="I30" s="97">
        <v>4.8000000000000001E-2</v>
      </c>
      <c r="J30" s="97">
        <v>4.830000000000001E-2</v>
      </c>
      <c r="K30" s="93">
        <v>5530000</v>
      </c>
      <c r="L30" s="105">
        <v>127.0515</v>
      </c>
      <c r="M30" s="93">
        <v>7025.9478099999997</v>
      </c>
      <c r="N30" s="83"/>
      <c r="O30" s="94">
        <v>3.1204165593820842E-4</v>
      </c>
      <c r="P30" s="94">
        <f>M30/'סכום נכסי הקרן'!$C$42</f>
        <v>9.1178699372912746E-5</v>
      </c>
    </row>
    <row r="31" spans="2:16">
      <c r="B31" s="86" t="s">
        <v>1911</v>
      </c>
      <c r="C31" s="83" t="s">
        <v>1912</v>
      </c>
      <c r="D31" s="83" t="s">
        <v>246</v>
      </c>
      <c r="E31" s="83"/>
      <c r="F31" s="104">
        <v>39448</v>
      </c>
      <c r="G31" s="93">
        <v>2.77</v>
      </c>
      <c r="H31" s="96" t="s">
        <v>141</v>
      </c>
      <c r="I31" s="97">
        <v>4.8000000000000001E-2</v>
      </c>
      <c r="J31" s="97">
        <v>4.8499999999999995E-2</v>
      </c>
      <c r="K31" s="93">
        <v>54498000</v>
      </c>
      <c r="L31" s="105">
        <v>121.0663</v>
      </c>
      <c r="M31" s="93">
        <v>65978.738670000006</v>
      </c>
      <c r="N31" s="83"/>
      <c r="O31" s="94">
        <v>2.9302971539296291E-3</v>
      </c>
      <c r="P31" s="94">
        <f>M31/'סכום נכסי הקרן'!$C$42</f>
        <v>8.5623402576853248E-4</v>
      </c>
    </row>
    <row r="32" spans="2:16">
      <c r="B32" s="86" t="s">
        <v>1913</v>
      </c>
      <c r="C32" s="83" t="s">
        <v>1914</v>
      </c>
      <c r="D32" s="83" t="s">
        <v>246</v>
      </c>
      <c r="E32" s="83"/>
      <c r="F32" s="104">
        <v>40148</v>
      </c>
      <c r="G32" s="93">
        <v>4.4299999999999988</v>
      </c>
      <c r="H32" s="96" t="s">
        <v>141</v>
      </c>
      <c r="I32" s="97">
        <v>4.8000000000000001E-2</v>
      </c>
      <c r="J32" s="97">
        <v>4.8500000000000008E-2</v>
      </c>
      <c r="K32" s="93">
        <v>158477000</v>
      </c>
      <c r="L32" s="105">
        <v>109.7045</v>
      </c>
      <c r="M32" s="93">
        <v>173856.35577000002</v>
      </c>
      <c r="N32" s="83"/>
      <c r="O32" s="94">
        <v>7.7214386751690246E-3</v>
      </c>
      <c r="P32" s="94">
        <f>M32/'סכום נכסי הקרן'!$C$42</f>
        <v>2.2562075360509971E-3</v>
      </c>
    </row>
    <row r="33" spans="2:16">
      <c r="B33" s="86" t="s">
        <v>1915</v>
      </c>
      <c r="C33" s="83" t="s">
        <v>1916</v>
      </c>
      <c r="D33" s="83" t="s">
        <v>246</v>
      </c>
      <c r="E33" s="83"/>
      <c r="F33" s="104">
        <v>40269</v>
      </c>
      <c r="G33" s="93">
        <v>4.6499999999999995</v>
      </c>
      <c r="H33" s="96" t="s">
        <v>141</v>
      </c>
      <c r="I33" s="97">
        <v>4.8000000000000001E-2</v>
      </c>
      <c r="J33" s="97">
        <v>4.8499999999999995E-2</v>
      </c>
      <c r="K33" s="93">
        <v>179682000</v>
      </c>
      <c r="L33" s="105">
        <v>111.31570000000001</v>
      </c>
      <c r="M33" s="93">
        <v>200014.20127000002</v>
      </c>
      <c r="N33" s="83"/>
      <c r="O33" s="94">
        <v>8.8831804993793322E-3</v>
      </c>
      <c r="P33" s="94">
        <f>M33/'סכום נכסי הקרן'!$C$42</f>
        <v>2.5956689718010582E-3</v>
      </c>
    </row>
    <row r="34" spans="2:16">
      <c r="B34" s="86" t="s">
        <v>1917</v>
      </c>
      <c r="C34" s="83" t="s">
        <v>1918</v>
      </c>
      <c r="D34" s="83" t="s">
        <v>246</v>
      </c>
      <c r="E34" s="83"/>
      <c r="F34" s="104">
        <v>40391</v>
      </c>
      <c r="G34" s="93">
        <v>4.8699999999999992</v>
      </c>
      <c r="H34" s="96" t="s">
        <v>141</v>
      </c>
      <c r="I34" s="97">
        <v>4.8000000000000001E-2</v>
      </c>
      <c r="J34" s="97">
        <v>4.8499999999999995E-2</v>
      </c>
      <c r="K34" s="93">
        <v>121054000</v>
      </c>
      <c r="L34" s="105">
        <v>110.40089999999999</v>
      </c>
      <c r="M34" s="93">
        <v>133644.76204</v>
      </c>
      <c r="N34" s="83"/>
      <c r="O34" s="94">
        <v>5.935531259579541E-3</v>
      </c>
      <c r="P34" s="94">
        <f>M34/'סכום נכסי הקרן'!$C$42</f>
        <v>1.7343646594507826E-3</v>
      </c>
    </row>
    <row r="35" spans="2:16">
      <c r="B35" s="86" t="s">
        <v>1919</v>
      </c>
      <c r="C35" s="83" t="s">
        <v>1920</v>
      </c>
      <c r="D35" s="83" t="s">
        <v>246</v>
      </c>
      <c r="E35" s="83"/>
      <c r="F35" s="104">
        <v>40452</v>
      </c>
      <c r="G35" s="93">
        <v>5.0399999999999991</v>
      </c>
      <c r="H35" s="96" t="s">
        <v>141</v>
      </c>
      <c r="I35" s="97">
        <v>4.8000000000000001E-2</v>
      </c>
      <c r="J35" s="97">
        <v>4.8600000000000004E-2</v>
      </c>
      <c r="K35" s="93">
        <v>160466000</v>
      </c>
      <c r="L35" s="105">
        <v>108.4757</v>
      </c>
      <c r="M35" s="93">
        <v>174066.54271000001</v>
      </c>
      <c r="N35" s="83"/>
      <c r="O35" s="94">
        <v>7.7307736549593426E-3</v>
      </c>
      <c r="P35" s="94">
        <f>M35/'סכום נכסי הקרן'!$C$42</f>
        <v>2.2589352209602264E-3</v>
      </c>
    </row>
    <row r="36" spans="2:16">
      <c r="B36" s="86" t="s">
        <v>1921</v>
      </c>
      <c r="C36" s="83" t="s">
        <v>1922</v>
      </c>
      <c r="D36" s="83" t="s">
        <v>246</v>
      </c>
      <c r="E36" s="83"/>
      <c r="F36" s="104">
        <v>38384</v>
      </c>
      <c r="G36" s="93">
        <v>9.0000000000000011E-2</v>
      </c>
      <c r="H36" s="96" t="s">
        <v>141</v>
      </c>
      <c r="I36" s="97">
        <v>4.8000000000000001E-2</v>
      </c>
      <c r="J36" s="97">
        <v>4.6006687017733805E-2</v>
      </c>
      <c r="K36" s="93">
        <v>12200000</v>
      </c>
      <c r="L36" s="105">
        <v>126.794</v>
      </c>
      <c r="M36" s="93">
        <v>15468.87269</v>
      </c>
      <c r="N36" s="83"/>
      <c r="O36" s="94">
        <v>6.8701515869713369E-4</v>
      </c>
      <c r="P36" s="94">
        <f>M36/'סכום נכסי הקרן'!$C$42</f>
        <v>2.0074611010231376E-4</v>
      </c>
    </row>
    <row r="37" spans="2:16">
      <c r="B37" s="86" t="s">
        <v>1923</v>
      </c>
      <c r="C37" s="83" t="s">
        <v>1924</v>
      </c>
      <c r="D37" s="83" t="s">
        <v>246</v>
      </c>
      <c r="E37" s="83"/>
      <c r="F37" s="104">
        <v>39569</v>
      </c>
      <c r="G37" s="93">
        <v>3.0999999999999996</v>
      </c>
      <c r="H37" s="96" t="s">
        <v>141</v>
      </c>
      <c r="I37" s="97">
        <v>4.8000000000000001E-2</v>
      </c>
      <c r="J37" s="97">
        <v>4.8599999999999997E-2</v>
      </c>
      <c r="K37" s="93">
        <v>112578000</v>
      </c>
      <c r="L37" s="105">
        <v>118.3509</v>
      </c>
      <c r="M37" s="93">
        <v>133237.10081</v>
      </c>
      <c r="N37" s="83"/>
      <c r="O37" s="94">
        <v>5.9174259037313307E-3</v>
      </c>
      <c r="P37" s="94">
        <f>M37/'סכום נכסי הקרן'!$C$42</f>
        <v>1.7290742670736492E-3</v>
      </c>
    </row>
    <row r="38" spans="2:16">
      <c r="B38" s="86" t="s">
        <v>1925</v>
      </c>
      <c r="C38" s="83" t="s">
        <v>1926</v>
      </c>
      <c r="D38" s="83" t="s">
        <v>246</v>
      </c>
      <c r="E38" s="83"/>
      <c r="F38" s="104">
        <v>39661</v>
      </c>
      <c r="G38" s="93">
        <v>3.27</v>
      </c>
      <c r="H38" s="96" t="s">
        <v>141</v>
      </c>
      <c r="I38" s="97">
        <v>4.8000000000000001E-2</v>
      </c>
      <c r="J38" s="97">
        <v>4.8500000000000008E-2</v>
      </c>
      <c r="K38" s="93">
        <v>20857000</v>
      </c>
      <c r="L38" s="105">
        <v>117.1396</v>
      </c>
      <c r="M38" s="93">
        <v>24431.79838</v>
      </c>
      <c r="N38" s="83"/>
      <c r="O38" s="94">
        <v>1.0850833268634312E-3</v>
      </c>
      <c r="P38" s="94">
        <f>M38/'סכום נכסי הקרן'!$C$42</f>
        <v>3.1706179150078781E-4</v>
      </c>
    </row>
    <row r="39" spans="2:16">
      <c r="B39" s="86" t="s">
        <v>1927</v>
      </c>
      <c r="C39" s="83" t="s">
        <v>1928</v>
      </c>
      <c r="D39" s="83" t="s">
        <v>246</v>
      </c>
      <c r="E39" s="83"/>
      <c r="F39" s="104">
        <v>39692</v>
      </c>
      <c r="G39" s="93">
        <v>3.3600000000000003</v>
      </c>
      <c r="H39" s="96" t="s">
        <v>141</v>
      </c>
      <c r="I39" s="97">
        <v>4.8000000000000001E-2</v>
      </c>
      <c r="J39" s="97">
        <v>4.8500000000000008E-2</v>
      </c>
      <c r="K39" s="93">
        <v>66472000</v>
      </c>
      <c r="L39" s="105">
        <v>115.3574</v>
      </c>
      <c r="M39" s="93">
        <v>76680.379520000002</v>
      </c>
      <c r="N39" s="83"/>
      <c r="O39" s="94">
        <v>3.4055864419225007E-3</v>
      </c>
      <c r="P39" s="94">
        <f>M39/'סכום נכסי הקרן'!$C$42</f>
        <v>9.9511374993474879E-4</v>
      </c>
    </row>
    <row r="40" spans="2:16">
      <c r="B40" s="86" t="s">
        <v>1929</v>
      </c>
      <c r="C40" s="83" t="s">
        <v>1930</v>
      </c>
      <c r="D40" s="83" t="s">
        <v>246</v>
      </c>
      <c r="E40" s="83"/>
      <c r="F40" s="104">
        <v>40909</v>
      </c>
      <c r="G40" s="93">
        <v>5.889999999999997</v>
      </c>
      <c r="H40" s="96" t="s">
        <v>141</v>
      </c>
      <c r="I40" s="97">
        <v>4.8000000000000001E-2</v>
      </c>
      <c r="J40" s="97">
        <v>4.8502211299818035E-2</v>
      </c>
      <c r="K40" s="93">
        <v>114113000</v>
      </c>
      <c r="L40" s="105">
        <v>106.37869999999999</v>
      </c>
      <c r="M40" s="93">
        <v>121391.91294000005</v>
      </c>
      <c r="N40" s="83"/>
      <c r="O40" s="94">
        <v>5.3913485490727619E-3</v>
      </c>
      <c r="P40" s="94">
        <f>M40/'סכום נכסי הקרן'!$C$42</f>
        <v>1.5753542490744836E-3</v>
      </c>
    </row>
    <row r="41" spans="2:16">
      <c r="B41" s="86" t="s">
        <v>1931</v>
      </c>
      <c r="C41" s="83">
        <v>8790</v>
      </c>
      <c r="D41" s="83" t="s">
        <v>246</v>
      </c>
      <c r="E41" s="83"/>
      <c r="F41" s="104">
        <v>41030</v>
      </c>
      <c r="G41" s="93">
        <v>6.2200000000000006</v>
      </c>
      <c r="H41" s="96" t="s">
        <v>141</v>
      </c>
      <c r="I41" s="97">
        <v>4.8000000000000001E-2</v>
      </c>
      <c r="J41" s="97">
        <v>4.8599999999999983E-2</v>
      </c>
      <c r="K41" s="93">
        <v>157838000</v>
      </c>
      <c r="L41" s="105">
        <v>104.26519999999999</v>
      </c>
      <c r="M41" s="93">
        <v>164570.08678000004</v>
      </c>
      <c r="N41" s="83"/>
      <c r="O41" s="94">
        <v>7.3090099422081925E-3</v>
      </c>
      <c r="P41" s="94">
        <f>M41/'סכום נכסי הקרן'!$C$42</f>
        <v>2.1356956917514859E-3</v>
      </c>
    </row>
    <row r="42" spans="2:16">
      <c r="B42" s="86" t="s">
        <v>1932</v>
      </c>
      <c r="C42" s="83" t="s">
        <v>1933</v>
      </c>
      <c r="D42" s="83" t="s">
        <v>246</v>
      </c>
      <c r="E42" s="83"/>
      <c r="F42" s="104">
        <v>41091</v>
      </c>
      <c r="G42" s="93">
        <v>6.2399999999999993</v>
      </c>
      <c r="H42" s="96" t="s">
        <v>141</v>
      </c>
      <c r="I42" s="97">
        <v>4.8000000000000001E-2</v>
      </c>
      <c r="J42" s="97">
        <v>4.8633425424810264E-2</v>
      </c>
      <c r="K42" s="93">
        <v>23453000</v>
      </c>
      <c r="L42" s="105">
        <v>105.0188</v>
      </c>
      <c r="M42" s="93">
        <v>24630.064320000001</v>
      </c>
      <c r="N42" s="83"/>
      <c r="O42" s="94">
        <v>1.0938888622739975E-3</v>
      </c>
      <c r="P42" s="94">
        <f>M42/'סכום נכסי הקרן'!$C$42</f>
        <v>3.1963477254591007E-4</v>
      </c>
    </row>
    <row r="43" spans="2:16">
      <c r="B43" s="86" t="s">
        <v>1934</v>
      </c>
      <c r="C43" s="83">
        <v>8793</v>
      </c>
      <c r="D43" s="83" t="s">
        <v>246</v>
      </c>
      <c r="E43" s="83"/>
      <c r="F43" s="104">
        <v>41122</v>
      </c>
      <c r="G43" s="93">
        <v>6.3299999999999992</v>
      </c>
      <c r="H43" s="96" t="s">
        <v>141</v>
      </c>
      <c r="I43" s="97">
        <v>4.8000000000000001E-2</v>
      </c>
      <c r="J43" s="97">
        <v>4.8499999999999988E-2</v>
      </c>
      <c r="K43" s="93">
        <v>75336000</v>
      </c>
      <c r="L43" s="105">
        <v>104.9419</v>
      </c>
      <c r="M43" s="93">
        <v>79059.034540000008</v>
      </c>
      <c r="N43" s="83"/>
      <c r="O43" s="94">
        <v>3.5112290500685659E-3</v>
      </c>
      <c r="P43" s="94">
        <f>M43/'סכום נכסי הקרן'!$C$42</f>
        <v>1.025982563203154E-3</v>
      </c>
    </row>
    <row r="44" spans="2:16">
      <c r="B44" s="86" t="s">
        <v>1935</v>
      </c>
      <c r="C44" s="83" t="s">
        <v>1936</v>
      </c>
      <c r="D44" s="83" t="s">
        <v>246</v>
      </c>
      <c r="E44" s="83"/>
      <c r="F44" s="104">
        <v>41154</v>
      </c>
      <c r="G44" s="93">
        <v>6.4099999999999993</v>
      </c>
      <c r="H44" s="96" t="s">
        <v>141</v>
      </c>
      <c r="I44" s="97">
        <v>4.8000000000000001E-2</v>
      </c>
      <c r="J44" s="97">
        <v>4.8599999999999997E-2</v>
      </c>
      <c r="K44" s="93">
        <v>131434000</v>
      </c>
      <c r="L44" s="105">
        <v>104.4203</v>
      </c>
      <c r="M44" s="93">
        <v>137243.74631000002</v>
      </c>
      <c r="N44" s="83"/>
      <c r="O44" s="94">
        <v>6.0953720442930232E-3</v>
      </c>
      <c r="P44" s="94">
        <f>M44/'סכום נכסי הקרן'!$C$42</f>
        <v>1.7810702020588729E-3</v>
      </c>
    </row>
    <row r="45" spans="2:16">
      <c r="B45" s="86" t="s">
        <v>1937</v>
      </c>
      <c r="C45" s="83" t="s">
        <v>1938</v>
      </c>
      <c r="D45" s="83" t="s">
        <v>246</v>
      </c>
      <c r="E45" s="83"/>
      <c r="F45" s="104">
        <v>41184</v>
      </c>
      <c r="G45" s="93">
        <v>6.4899999999999984</v>
      </c>
      <c r="H45" s="96" t="s">
        <v>141</v>
      </c>
      <c r="I45" s="97">
        <v>4.8000000000000001E-2</v>
      </c>
      <c r="J45" s="97">
        <v>4.8599999999999997E-2</v>
      </c>
      <c r="K45" s="93">
        <v>147548000</v>
      </c>
      <c r="L45" s="105">
        <v>102.923</v>
      </c>
      <c r="M45" s="93">
        <v>151860.76353000003</v>
      </c>
      <c r="N45" s="83"/>
      <c r="O45" s="94">
        <v>6.7445539598936901E-3</v>
      </c>
      <c r="P45" s="94">
        <f>M45/'סכום נכסי הקרן'!$C$42</f>
        <v>1.970761423068821E-3</v>
      </c>
    </row>
    <row r="46" spans="2:16">
      <c r="B46" s="86" t="s">
        <v>1939</v>
      </c>
      <c r="C46" s="83" t="s">
        <v>1940</v>
      </c>
      <c r="D46" s="83" t="s">
        <v>246</v>
      </c>
      <c r="E46" s="83"/>
      <c r="F46" s="104">
        <v>41214</v>
      </c>
      <c r="G46" s="93">
        <v>6.580000000000001</v>
      </c>
      <c r="H46" s="96" t="s">
        <v>141</v>
      </c>
      <c r="I46" s="97">
        <v>4.8000000000000001E-2</v>
      </c>
      <c r="J46" s="97">
        <v>4.8500000000000008E-2</v>
      </c>
      <c r="K46" s="93">
        <v>155301000</v>
      </c>
      <c r="L46" s="105">
        <v>102.5337</v>
      </c>
      <c r="M46" s="93">
        <v>159235.92260999998</v>
      </c>
      <c r="N46" s="83"/>
      <c r="O46" s="94">
        <v>7.0721050482828451E-3</v>
      </c>
      <c r="P46" s="94">
        <f>M46/'סכום נכסי הקרן'!$C$42</f>
        <v>2.0664719849414295E-3</v>
      </c>
    </row>
    <row r="47" spans="2:16">
      <c r="B47" s="86" t="s">
        <v>1941</v>
      </c>
      <c r="C47" s="83" t="s">
        <v>1942</v>
      </c>
      <c r="D47" s="83" t="s">
        <v>246</v>
      </c>
      <c r="E47" s="83"/>
      <c r="F47" s="104">
        <v>41245</v>
      </c>
      <c r="G47" s="93">
        <v>6.6599999999999975</v>
      </c>
      <c r="H47" s="96" t="s">
        <v>141</v>
      </c>
      <c r="I47" s="97">
        <v>4.8000000000000001E-2</v>
      </c>
      <c r="J47" s="97">
        <v>4.8599999999999983E-2</v>
      </c>
      <c r="K47" s="93">
        <v>162206000</v>
      </c>
      <c r="L47" s="105">
        <v>102.3087</v>
      </c>
      <c r="M47" s="93">
        <v>165950.90762000004</v>
      </c>
      <c r="N47" s="83"/>
      <c r="O47" s="94">
        <v>7.370335991464398E-3</v>
      </c>
      <c r="P47" s="94">
        <f>M47/'סכום נכסי הקרן'!$C$42</f>
        <v>2.1536151884034562E-3</v>
      </c>
    </row>
    <row r="48" spans="2:16">
      <c r="B48" s="86" t="s">
        <v>1943</v>
      </c>
      <c r="C48" s="83" t="s">
        <v>1944</v>
      </c>
      <c r="D48" s="83" t="s">
        <v>246</v>
      </c>
      <c r="E48" s="83"/>
      <c r="F48" s="104">
        <v>41275</v>
      </c>
      <c r="G48" s="93">
        <v>6.59</v>
      </c>
      <c r="H48" s="96" t="s">
        <v>141</v>
      </c>
      <c r="I48" s="97">
        <v>4.8000000000000001E-2</v>
      </c>
      <c r="J48" s="97">
        <v>4.8499999999999988E-2</v>
      </c>
      <c r="K48" s="93">
        <v>158898000</v>
      </c>
      <c r="L48" s="105">
        <v>104.85339999999999</v>
      </c>
      <c r="M48" s="93">
        <v>166609.88680000001</v>
      </c>
      <c r="N48" s="83"/>
      <c r="O48" s="94">
        <v>7.3996030683224582E-3</v>
      </c>
      <c r="P48" s="94">
        <f>M48/'סכום נכסי הקרן'!$C$42</f>
        <v>2.1621670402206168E-3</v>
      </c>
    </row>
    <row r="49" spans="2:16">
      <c r="B49" s="86" t="s">
        <v>1945</v>
      </c>
      <c r="C49" s="83" t="s">
        <v>1946</v>
      </c>
      <c r="D49" s="83" t="s">
        <v>246</v>
      </c>
      <c r="E49" s="83"/>
      <c r="F49" s="104">
        <v>41306</v>
      </c>
      <c r="G49" s="93">
        <v>6.67</v>
      </c>
      <c r="H49" s="96" t="s">
        <v>141</v>
      </c>
      <c r="I49" s="97">
        <v>4.8000000000000001E-2</v>
      </c>
      <c r="J49" s="97">
        <v>4.8499999999999995E-2</v>
      </c>
      <c r="K49" s="93">
        <v>186475000</v>
      </c>
      <c r="L49" s="105">
        <v>104.24290000000001</v>
      </c>
      <c r="M49" s="93">
        <v>194386.93524000002</v>
      </c>
      <c r="N49" s="83"/>
      <c r="O49" s="94">
        <v>8.6332581461408403E-3</v>
      </c>
      <c r="P49" s="94">
        <f>M49/'סכום נכסי הקרן'!$C$42</f>
        <v>2.5226415580604524E-3</v>
      </c>
    </row>
    <row r="50" spans="2:16">
      <c r="B50" s="86" t="s">
        <v>1947</v>
      </c>
      <c r="C50" s="83" t="s">
        <v>1948</v>
      </c>
      <c r="D50" s="83" t="s">
        <v>246</v>
      </c>
      <c r="E50" s="83"/>
      <c r="F50" s="104">
        <v>41334</v>
      </c>
      <c r="G50" s="93">
        <v>6.7499999999999991</v>
      </c>
      <c r="H50" s="96" t="s">
        <v>141</v>
      </c>
      <c r="I50" s="97">
        <v>4.8000000000000001E-2</v>
      </c>
      <c r="J50" s="97">
        <v>4.8499999999999995E-2</v>
      </c>
      <c r="K50" s="93">
        <v>140108000</v>
      </c>
      <c r="L50" s="105">
        <v>104.0129</v>
      </c>
      <c r="M50" s="93">
        <v>145730.45133000001</v>
      </c>
      <c r="N50" s="83"/>
      <c r="O50" s="94">
        <v>6.4722899434169999E-3</v>
      </c>
      <c r="P50" s="94">
        <f>M50/'סכום נכסי הקרן'!$C$42</f>
        <v>1.8912057662006693E-3</v>
      </c>
    </row>
    <row r="51" spans="2:16">
      <c r="B51" s="86" t="s">
        <v>1949</v>
      </c>
      <c r="C51" s="83" t="s">
        <v>1950</v>
      </c>
      <c r="D51" s="83" t="s">
        <v>246</v>
      </c>
      <c r="E51" s="83"/>
      <c r="F51" s="104">
        <v>41366</v>
      </c>
      <c r="G51" s="93">
        <v>6.8299999999999992</v>
      </c>
      <c r="H51" s="96" t="s">
        <v>141</v>
      </c>
      <c r="I51" s="97">
        <v>4.8000000000000001E-2</v>
      </c>
      <c r="J51" s="97">
        <v>4.8600000000000004E-2</v>
      </c>
      <c r="K51" s="93">
        <v>194177000</v>
      </c>
      <c r="L51" s="105">
        <v>103.5925</v>
      </c>
      <c r="M51" s="93">
        <v>201152.71307</v>
      </c>
      <c r="N51" s="83"/>
      <c r="O51" s="94">
        <v>8.9337449380834637E-3</v>
      </c>
      <c r="P51" s="94">
        <f>M51/'סכום נכסי הקרן'!$C$42</f>
        <v>2.6104439214522587E-3</v>
      </c>
    </row>
    <row r="52" spans="2:16">
      <c r="B52" s="86" t="s">
        <v>1951</v>
      </c>
      <c r="C52" s="83">
        <v>2704</v>
      </c>
      <c r="D52" s="83" t="s">
        <v>246</v>
      </c>
      <c r="E52" s="83"/>
      <c r="F52" s="104">
        <v>41395</v>
      </c>
      <c r="G52" s="93">
        <v>6.92</v>
      </c>
      <c r="H52" s="96" t="s">
        <v>141</v>
      </c>
      <c r="I52" s="97">
        <v>4.8000000000000001E-2</v>
      </c>
      <c r="J52" s="97">
        <v>4.8500000000000008E-2</v>
      </c>
      <c r="K52" s="93">
        <v>132964000</v>
      </c>
      <c r="L52" s="105">
        <v>102.988</v>
      </c>
      <c r="M52" s="93">
        <v>136936.94194999998</v>
      </c>
      <c r="N52" s="83"/>
      <c r="O52" s="94">
        <v>6.0817460192879392E-3</v>
      </c>
      <c r="P52" s="94">
        <f>M52/'סכום נכסי הקרן'!$C$42</f>
        <v>1.777088671984464E-3</v>
      </c>
    </row>
    <row r="53" spans="2:16">
      <c r="B53" s="86" t="s">
        <v>1952</v>
      </c>
      <c r="C53" s="83" t="s">
        <v>1953</v>
      </c>
      <c r="D53" s="83" t="s">
        <v>246</v>
      </c>
      <c r="E53" s="83"/>
      <c r="F53" s="104">
        <v>41427</v>
      </c>
      <c r="G53" s="93">
        <v>7</v>
      </c>
      <c r="H53" s="96" t="s">
        <v>141</v>
      </c>
      <c r="I53" s="97">
        <v>4.8000000000000001E-2</v>
      </c>
      <c r="J53" s="97">
        <v>4.8600000000000011E-2</v>
      </c>
      <c r="K53" s="93">
        <v>262860000</v>
      </c>
      <c r="L53" s="105">
        <v>102.1662</v>
      </c>
      <c r="M53" s="93">
        <v>268554.07770999998</v>
      </c>
      <c r="N53" s="83"/>
      <c r="O53" s="94">
        <v>1.1927224822011126E-2</v>
      </c>
      <c r="P53" s="94">
        <f>M53/'סכום נכסי הקרן'!$C$42</f>
        <v>3.4851399667442076E-3</v>
      </c>
    </row>
    <row r="54" spans="2:16">
      <c r="B54" s="86" t="s">
        <v>1954</v>
      </c>
      <c r="C54" s="83">
        <v>8805</v>
      </c>
      <c r="D54" s="83" t="s">
        <v>246</v>
      </c>
      <c r="E54" s="83"/>
      <c r="F54" s="104">
        <v>41487</v>
      </c>
      <c r="G54" s="93">
        <v>6.999999005400487</v>
      </c>
      <c r="H54" s="96" t="s">
        <v>141</v>
      </c>
      <c r="I54" s="97">
        <v>4.8000000000000001E-2</v>
      </c>
      <c r="J54" s="97">
        <v>4.8501763325950333E-2</v>
      </c>
      <c r="K54" s="93">
        <v>138551000</v>
      </c>
      <c r="L54" s="105">
        <v>102.8857</v>
      </c>
      <c r="M54" s="93">
        <v>142549.13503000003</v>
      </c>
      <c r="N54" s="83"/>
      <c r="O54" s="94">
        <v>6.3309989413827547E-3</v>
      </c>
      <c r="P54" s="94">
        <f>M54/'סכום נכסי הקרן'!$C$42</f>
        <v>1.8499204776713421E-3</v>
      </c>
    </row>
    <row r="55" spans="2:16">
      <c r="B55" s="86" t="s">
        <v>1955</v>
      </c>
      <c r="C55" s="83">
        <v>8806</v>
      </c>
      <c r="D55" s="83" t="s">
        <v>246</v>
      </c>
      <c r="E55" s="83"/>
      <c r="F55" s="104">
        <v>41518</v>
      </c>
      <c r="G55" s="93">
        <v>7.09</v>
      </c>
      <c r="H55" s="96" t="s">
        <v>141</v>
      </c>
      <c r="I55" s="97">
        <v>4.8000000000000001E-2</v>
      </c>
      <c r="J55" s="97">
        <v>4.8499999999999995E-2</v>
      </c>
      <c r="K55" s="93">
        <v>15041000</v>
      </c>
      <c r="L55" s="105">
        <v>102.1831</v>
      </c>
      <c r="M55" s="93">
        <v>15369.35651</v>
      </c>
      <c r="N55" s="83"/>
      <c r="O55" s="94">
        <v>6.8259537158234088E-4</v>
      </c>
      <c r="P55" s="94">
        <f>M55/'סכום נכסי הקרן'!$C$42</f>
        <v>1.9945464650133937E-4</v>
      </c>
    </row>
    <row r="56" spans="2:16">
      <c r="B56" s="86" t="s">
        <v>1956</v>
      </c>
      <c r="C56" s="83" t="s">
        <v>1957</v>
      </c>
      <c r="D56" s="83" t="s">
        <v>246</v>
      </c>
      <c r="E56" s="83"/>
      <c r="F56" s="104">
        <v>41548</v>
      </c>
      <c r="G56" s="93">
        <v>7.1700000000000008</v>
      </c>
      <c r="H56" s="96" t="s">
        <v>141</v>
      </c>
      <c r="I56" s="97">
        <v>4.8000000000000001E-2</v>
      </c>
      <c r="J56" s="97">
        <v>4.8502893404720533E-2</v>
      </c>
      <c r="K56" s="93">
        <v>345920000</v>
      </c>
      <c r="L56" s="105">
        <v>101.5748</v>
      </c>
      <c r="M56" s="93">
        <v>351367.47333999997</v>
      </c>
      <c r="N56" s="83"/>
      <c r="O56" s="94">
        <v>1.5605195368486219E-2</v>
      </c>
      <c r="P56" s="94">
        <f>M56/'סכום נכסי הקרן'!$C$42</f>
        <v>4.5598444633319574E-3</v>
      </c>
    </row>
    <row r="57" spans="2:16">
      <c r="B57" s="86" t="s">
        <v>1958</v>
      </c>
      <c r="C57" s="83" t="s">
        <v>1959</v>
      </c>
      <c r="D57" s="83" t="s">
        <v>246</v>
      </c>
      <c r="E57" s="83"/>
      <c r="F57" s="104">
        <v>41579</v>
      </c>
      <c r="G57" s="93">
        <v>7.25</v>
      </c>
      <c r="H57" s="96" t="s">
        <v>141</v>
      </c>
      <c r="I57" s="97">
        <v>4.8000000000000001E-2</v>
      </c>
      <c r="J57" s="97">
        <v>4.8499999999999995E-2</v>
      </c>
      <c r="K57" s="93">
        <v>240034000</v>
      </c>
      <c r="L57" s="105">
        <v>101.17529999999999</v>
      </c>
      <c r="M57" s="93">
        <v>242855.21432000006</v>
      </c>
      <c r="N57" s="83"/>
      <c r="O57" s="94">
        <v>1.0785867655006297E-2</v>
      </c>
      <c r="P57" s="94">
        <f>M57/'סכום נכסי הקרן'!$C$42</f>
        <v>3.1516349361592512E-3</v>
      </c>
    </row>
    <row r="58" spans="2:16">
      <c r="B58" s="86" t="s">
        <v>1960</v>
      </c>
      <c r="C58" s="83" t="s">
        <v>1961</v>
      </c>
      <c r="D58" s="83" t="s">
        <v>246</v>
      </c>
      <c r="E58" s="83"/>
      <c r="F58" s="104">
        <v>41609</v>
      </c>
      <c r="G58" s="93">
        <v>7.3399988971902701</v>
      </c>
      <c r="H58" s="96" t="s">
        <v>141</v>
      </c>
      <c r="I58" s="97">
        <v>4.8000000000000001E-2</v>
      </c>
      <c r="J58" s="97">
        <v>4.8522407136500301E-2</v>
      </c>
      <c r="K58" s="93">
        <v>232816000</v>
      </c>
      <c r="L58" s="105">
        <v>100.4819</v>
      </c>
      <c r="M58" s="93">
        <v>233937.90777000008</v>
      </c>
      <c r="N58" s="83"/>
      <c r="O58" s="94">
        <v>1.0389825558250297E-2</v>
      </c>
      <c r="P58" s="94">
        <f>M58/'סכום נכסי הקרן'!$C$42</f>
        <v>3.0359112736547678E-3</v>
      </c>
    </row>
    <row r="59" spans="2:16">
      <c r="B59" s="86" t="s">
        <v>1962</v>
      </c>
      <c r="C59" s="83" t="s">
        <v>1963</v>
      </c>
      <c r="D59" s="83" t="s">
        <v>246</v>
      </c>
      <c r="E59" s="83"/>
      <c r="F59" s="104">
        <v>41672</v>
      </c>
      <c r="G59" s="93">
        <v>7.3299999999999992</v>
      </c>
      <c r="H59" s="96" t="s">
        <v>141</v>
      </c>
      <c r="I59" s="97">
        <v>4.8000000000000001E-2</v>
      </c>
      <c r="J59" s="97">
        <v>4.8499999999999988E-2</v>
      </c>
      <c r="K59" s="93">
        <v>72238000</v>
      </c>
      <c r="L59" s="105">
        <v>102.37869999999999</v>
      </c>
      <c r="M59" s="93">
        <v>73956.296090000003</v>
      </c>
      <c r="N59" s="83"/>
      <c r="O59" s="94">
        <v>3.2846024085368278E-3</v>
      </c>
      <c r="P59" s="94">
        <f>M59/'סכום נכסי הקרן'!$C$42</f>
        <v>9.5976216594245288E-4</v>
      </c>
    </row>
    <row r="60" spans="2:16">
      <c r="B60" s="86" t="s">
        <v>1964</v>
      </c>
      <c r="C60" s="83" t="s">
        <v>1965</v>
      </c>
      <c r="D60" s="83" t="s">
        <v>246</v>
      </c>
      <c r="E60" s="83"/>
      <c r="F60" s="104">
        <v>41700</v>
      </c>
      <c r="G60" s="93">
        <v>7.41</v>
      </c>
      <c r="H60" s="96" t="s">
        <v>141</v>
      </c>
      <c r="I60" s="97">
        <v>4.8000000000000001E-2</v>
      </c>
      <c r="J60" s="97">
        <v>4.8600113028083085E-2</v>
      </c>
      <c r="K60" s="93">
        <v>312935000</v>
      </c>
      <c r="L60" s="105">
        <v>102.5752</v>
      </c>
      <c r="M60" s="93">
        <v>320993.67705</v>
      </c>
      <c r="N60" s="83"/>
      <c r="O60" s="94">
        <v>1.4256211580423979E-2</v>
      </c>
      <c r="P60" s="94">
        <f>M60/'סכום נכסי הקרן'!$C$42</f>
        <v>4.1656708492327664E-3</v>
      </c>
    </row>
    <row r="61" spans="2:16">
      <c r="B61" s="86" t="s">
        <v>1966</v>
      </c>
      <c r="C61" s="83" t="s">
        <v>1967</v>
      </c>
      <c r="D61" s="83" t="s">
        <v>246</v>
      </c>
      <c r="E61" s="83"/>
      <c r="F61" s="104">
        <v>41730</v>
      </c>
      <c r="G61" s="93">
        <v>7.49</v>
      </c>
      <c r="H61" s="96" t="s">
        <v>141</v>
      </c>
      <c r="I61" s="97">
        <v>4.8000000000000001E-2</v>
      </c>
      <c r="J61" s="97">
        <v>4.8499999999999995E-2</v>
      </c>
      <c r="K61" s="93">
        <v>181199000</v>
      </c>
      <c r="L61" s="105">
        <v>102.3811</v>
      </c>
      <c r="M61" s="93">
        <v>185513.46109</v>
      </c>
      <c r="N61" s="83"/>
      <c r="O61" s="94">
        <v>8.239162766760148E-3</v>
      </c>
      <c r="P61" s="94">
        <f>M61/'סכום נכסי הקרן'!$C$42</f>
        <v>2.4074867271685093E-3</v>
      </c>
    </row>
    <row r="62" spans="2:16">
      <c r="B62" s="86" t="s">
        <v>1968</v>
      </c>
      <c r="C62" s="83" t="s">
        <v>1969</v>
      </c>
      <c r="D62" s="83" t="s">
        <v>246</v>
      </c>
      <c r="E62" s="83"/>
      <c r="F62" s="104">
        <v>41760</v>
      </c>
      <c r="G62" s="93">
        <v>7.58</v>
      </c>
      <c r="H62" s="96" t="s">
        <v>141</v>
      </c>
      <c r="I62" s="97">
        <v>4.8000000000000001E-2</v>
      </c>
      <c r="J62" s="97">
        <v>4.8500000000000008E-2</v>
      </c>
      <c r="K62" s="93">
        <v>66584000</v>
      </c>
      <c r="L62" s="105">
        <v>101.6768</v>
      </c>
      <c r="M62" s="93">
        <v>67700.472779999996</v>
      </c>
      <c r="N62" s="83"/>
      <c r="O62" s="94">
        <v>3.0067640986463297E-3</v>
      </c>
      <c r="P62" s="94">
        <f>M62/'סכום נכסי הקרן'!$C$42</f>
        <v>8.7857769826099553E-4</v>
      </c>
    </row>
    <row r="63" spans="2:16">
      <c r="B63" s="86" t="s">
        <v>1970</v>
      </c>
      <c r="C63" s="83" t="s">
        <v>1971</v>
      </c>
      <c r="D63" s="83" t="s">
        <v>246</v>
      </c>
      <c r="E63" s="83"/>
      <c r="F63" s="104">
        <v>41791</v>
      </c>
      <c r="G63" s="93">
        <v>7.66</v>
      </c>
      <c r="H63" s="96" t="s">
        <v>141</v>
      </c>
      <c r="I63" s="97">
        <v>4.8000000000000001E-2</v>
      </c>
      <c r="J63" s="97">
        <v>4.8598622946365036E-2</v>
      </c>
      <c r="K63" s="93">
        <v>266600000</v>
      </c>
      <c r="L63" s="105">
        <v>101.1698</v>
      </c>
      <c r="M63" s="93">
        <v>269718.76153999998</v>
      </c>
      <c r="N63" s="83"/>
      <c r="O63" s="94">
        <v>1.1978951632512107E-2</v>
      </c>
      <c r="P63" s="94">
        <f>M63/'סכום נכסי הקרן'!$C$42</f>
        <v>3.5002545619094204E-3</v>
      </c>
    </row>
    <row r="64" spans="2:16">
      <c r="B64" s="86" t="s">
        <v>1972</v>
      </c>
      <c r="C64" s="83" t="s">
        <v>1973</v>
      </c>
      <c r="D64" s="83" t="s">
        <v>246</v>
      </c>
      <c r="E64" s="83"/>
      <c r="F64" s="104">
        <v>41821</v>
      </c>
      <c r="G64" s="93">
        <v>7.56</v>
      </c>
      <c r="H64" s="96" t="s">
        <v>141</v>
      </c>
      <c r="I64" s="97">
        <v>4.8000000000000001E-2</v>
      </c>
      <c r="J64" s="97">
        <v>4.8499999999999995E-2</v>
      </c>
      <c r="K64" s="93">
        <v>173523000</v>
      </c>
      <c r="L64" s="105">
        <v>103.0945</v>
      </c>
      <c r="M64" s="93">
        <v>178892.59856000001</v>
      </c>
      <c r="N64" s="83"/>
      <c r="O64" s="94">
        <v>7.9451120616495959E-3</v>
      </c>
      <c r="P64" s="94">
        <f>M64/'סכום נכסי הקרן'!$C$42</f>
        <v>2.3215649909789759E-3</v>
      </c>
    </row>
    <row r="65" spans="2:16">
      <c r="B65" s="86" t="s">
        <v>1974</v>
      </c>
      <c r="C65" s="83" t="s">
        <v>1975</v>
      </c>
      <c r="D65" s="83" t="s">
        <v>246</v>
      </c>
      <c r="E65" s="83"/>
      <c r="F65" s="104">
        <v>41852</v>
      </c>
      <c r="G65" s="93">
        <v>7.65</v>
      </c>
      <c r="H65" s="96" t="s">
        <v>141</v>
      </c>
      <c r="I65" s="97">
        <v>4.8000000000000001E-2</v>
      </c>
      <c r="J65" s="97">
        <v>4.8502486058551328E-2</v>
      </c>
      <c r="K65" s="93">
        <v>127692000</v>
      </c>
      <c r="L65" s="105">
        <v>102.3854</v>
      </c>
      <c r="M65" s="93">
        <v>130737.96304</v>
      </c>
      <c r="N65" s="83"/>
      <c r="O65" s="94">
        <v>5.8064323254615651E-3</v>
      </c>
      <c r="P65" s="94">
        <f>M65/'סכום נכסי הקרן'!$C$42</f>
        <v>1.6966418981485629E-3</v>
      </c>
    </row>
    <row r="66" spans="2:16">
      <c r="B66" s="86" t="s">
        <v>1976</v>
      </c>
      <c r="C66" s="83" t="s">
        <v>1977</v>
      </c>
      <c r="D66" s="83" t="s">
        <v>246</v>
      </c>
      <c r="E66" s="83"/>
      <c r="F66" s="104">
        <v>41883</v>
      </c>
      <c r="G66" s="93">
        <v>7.7299999999999995</v>
      </c>
      <c r="H66" s="96" t="s">
        <v>141</v>
      </c>
      <c r="I66" s="97">
        <v>4.8000000000000001E-2</v>
      </c>
      <c r="J66" s="97">
        <v>4.8499999999999995E-2</v>
      </c>
      <c r="K66" s="93">
        <v>207869000</v>
      </c>
      <c r="L66" s="105">
        <v>101.87569999999999</v>
      </c>
      <c r="M66" s="93">
        <v>211767.96112999998</v>
      </c>
      <c r="N66" s="83"/>
      <c r="O66" s="94">
        <v>9.4051972847864571E-3</v>
      </c>
      <c r="P66" s="94">
        <f>M66/'סכום נכסי הקרן'!$C$42</f>
        <v>2.748202489805705E-3</v>
      </c>
    </row>
    <row r="67" spans="2:16">
      <c r="B67" s="86" t="s">
        <v>1978</v>
      </c>
      <c r="C67" s="83" t="s">
        <v>1979</v>
      </c>
      <c r="D67" s="83" t="s">
        <v>246</v>
      </c>
      <c r="E67" s="83"/>
      <c r="F67" s="104">
        <v>41913</v>
      </c>
      <c r="G67" s="93">
        <v>7.8099999999999987</v>
      </c>
      <c r="H67" s="96" t="s">
        <v>141</v>
      </c>
      <c r="I67" s="97">
        <v>4.8000000000000001E-2</v>
      </c>
      <c r="J67" s="97">
        <v>4.8499999999999995E-2</v>
      </c>
      <c r="K67" s="93">
        <v>180780000</v>
      </c>
      <c r="L67" s="105">
        <v>101.5806</v>
      </c>
      <c r="M67" s="93">
        <v>183637.43643</v>
      </c>
      <c r="N67" s="83"/>
      <c r="O67" s="94">
        <v>8.1558433545871559E-3</v>
      </c>
      <c r="P67" s="94">
        <f>M67/'סכום נכסי הקרן'!$C$42</f>
        <v>2.3831407608852343E-3</v>
      </c>
    </row>
    <row r="68" spans="2:16">
      <c r="B68" s="86" t="s">
        <v>1980</v>
      </c>
      <c r="C68" s="83" t="s">
        <v>1981</v>
      </c>
      <c r="D68" s="83" t="s">
        <v>246</v>
      </c>
      <c r="E68" s="83"/>
      <c r="F68" s="104">
        <v>41945</v>
      </c>
      <c r="G68" s="93">
        <v>7.9</v>
      </c>
      <c r="H68" s="96" t="s">
        <v>141</v>
      </c>
      <c r="I68" s="97">
        <v>4.8000000000000001E-2</v>
      </c>
      <c r="J68" s="97">
        <v>4.8499999999999995E-2</v>
      </c>
      <c r="K68" s="93">
        <v>97161000</v>
      </c>
      <c r="L68" s="105">
        <v>101.4635</v>
      </c>
      <c r="M68" s="93">
        <v>98582.927689999997</v>
      </c>
      <c r="N68" s="83"/>
      <c r="O68" s="94">
        <v>4.3783388142793877E-3</v>
      </c>
      <c r="P68" s="94">
        <f>M68/'סכום נכסי הקרן'!$C$42</f>
        <v>1.2793523906275794E-3</v>
      </c>
    </row>
    <row r="69" spans="2:16">
      <c r="B69" s="86" t="s">
        <v>1982</v>
      </c>
      <c r="C69" s="83" t="s">
        <v>1983</v>
      </c>
      <c r="D69" s="83" t="s">
        <v>246</v>
      </c>
      <c r="E69" s="83"/>
      <c r="F69" s="104">
        <v>41974</v>
      </c>
      <c r="G69" s="93">
        <v>7.98</v>
      </c>
      <c r="H69" s="96" t="s">
        <v>141</v>
      </c>
      <c r="I69" s="97">
        <v>4.8000000000000001E-2</v>
      </c>
      <c r="J69" s="97">
        <v>4.8500000000000008E-2</v>
      </c>
      <c r="K69" s="93">
        <v>329104000</v>
      </c>
      <c r="L69" s="105">
        <v>100.77719999999999</v>
      </c>
      <c r="M69" s="93">
        <v>331661.72476999997</v>
      </c>
      <c r="N69" s="83"/>
      <c r="O69" s="94">
        <v>1.4730008905169069E-2</v>
      </c>
      <c r="P69" s="94">
        <f>M69/'סכום נכסי הקרן'!$C$42</f>
        <v>4.3041146211283288E-3</v>
      </c>
    </row>
    <row r="70" spans="2:16">
      <c r="B70" s="86" t="s">
        <v>1984</v>
      </c>
      <c r="C70" s="83" t="s">
        <v>1985</v>
      </c>
      <c r="D70" s="83" t="s">
        <v>246</v>
      </c>
      <c r="E70" s="83"/>
      <c r="F70" s="104">
        <v>42005</v>
      </c>
      <c r="G70" s="93">
        <v>7.8799999999999981</v>
      </c>
      <c r="H70" s="96" t="s">
        <v>141</v>
      </c>
      <c r="I70" s="97">
        <v>4.8000000000000001E-2</v>
      </c>
      <c r="J70" s="97">
        <v>4.8499999999999995E-2</v>
      </c>
      <c r="K70" s="93">
        <v>28183000</v>
      </c>
      <c r="L70" s="105">
        <v>102.99339999999999</v>
      </c>
      <c r="M70" s="93">
        <v>29026.641809999997</v>
      </c>
      <c r="N70" s="83"/>
      <c r="O70" s="94">
        <v>1.28915295439942E-3</v>
      </c>
      <c r="P70" s="94">
        <f>M70/'סכום נכסי הקרן'!$C$42</f>
        <v>3.7669102005458962E-4</v>
      </c>
    </row>
    <row r="71" spans="2:16">
      <c r="B71" s="86" t="s">
        <v>1986</v>
      </c>
      <c r="C71" s="83" t="s">
        <v>1987</v>
      </c>
      <c r="D71" s="83" t="s">
        <v>246</v>
      </c>
      <c r="E71" s="83"/>
      <c r="F71" s="104">
        <v>42036</v>
      </c>
      <c r="G71" s="93">
        <v>7.9600000000000009</v>
      </c>
      <c r="H71" s="96" t="s">
        <v>141</v>
      </c>
      <c r="I71" s="97">
        <v>4.8000000000000001E-2</v>
      </c>
      <c r="J71" s="97">
        <v>4.8499999999999995E-2</v>
      </c>
      <c r="K71" s="93">
        <v>194187000</v>
      </c>
      <c r="L71" s="105">
        <v>102.58710000000001</v>
      </c>
      <c r="M71" s="93">
        <v>199210.83608000001</v>
      </c>
      <c r="N71" s="83"/>
      <c r="O71" s="94">
        <v>8.8475008429130652E-3</v>
      </c>
      <c r="P71" s="94">
        <f>M71/'סכום נכסי הקרן'!$C$42</f>
        <v>2.5852433616020444E-3</v>
      </c>
    </row>
    <row r="72" spans="2:16">
      <c r="B72" s="86" t="s">
        <v>1988</v>
      </c>
      <c r="C72" s="83" t="s">
        <v>1989</v>
      </c>
      <c r="D72" s="83" t="s">
        <v>246</v>
      </c>
      <c r="E72" s="83"/>
      <c r="F72" s="104">
        <v>42064</v>
      </c>
      <c r="G72" s="93">
        <v>8.0400000000000009</v>
      </c>
      <c r="H72" s="96" t="s">
        <v>141</v>
      </c>
      <c r="I72" s="97">
        <v>4.8000000000000001E-2</v>
      </c>
      <c r="J72" s="97">
        <v>4.8500000000000008E-2</v>
      </c>
      <c r="K72" s="93">
        <v>481429000</v>
      </c>
      <c r="L72" s="105">
        <v>103.1007</v>
      </c>
      <c r="M72" s="93">
        <v>496356.6884199999</v>
      </c>
      <c r="N72" s="83"/>
      <c r="O72" s="94">
        <v>2.2044564972449197E-2</v>
      </c>
      <c r="P72" s="94">
        <f>M72/'סכום נכסי הקרן'!$C$42</f>
        <v>6.4414308928921141E-3</v>
      </c>
    </row>
    <row r="73" spans="2:16">
      <c r="B73" s="86" t="s">
        <v>1990</v>
      </c>
      <c r="C73" s="83" t="s">
        <v>1991</v>
      </c>
      <c r="D73" s="83" t="s">
        <v>246</v>
      </c>
      <c r="E73" s="83"/>
      <c r="F73" s="104">
        <v>42095</v>
      </c>
      <c r="G73" s="93">
        <v>8.120000000000001</v>
      </c>
      <c r="H73" s="96" t="s">
        <v>141</v>
      </c>
      <c r="I73" s="97">
        <v>4.8000000000000001E-2</v>
      </c>
      <c r="J73" s="97">
        <v>4.8499999999999988E-2</v>
      </c>
      <c r="K73" s="93">
        <v>287715000</v>
      </c>
      <c r="L73" s="105">
        <v>103.43049999999999</v>
      </c>
      <c r="M73" s="93">
        <v>297585.05131999997</v>
      </c>
      <c r="N73" s="83"/>
      <c r="O73" s="94">
        <v>1.3216570163556271E-2</v>
      </c>
      <c r="P73" s="94">
        <f>M73/'סכום נכסי הקרן'!$C$42</f>
        <v>3.8618872024013926E-3</v>
      </c>
    </row>
    <row r="74" spans="2:16">
      <c r="B74" s="86" t="s">
        <v>1992</v>
      </c>
      <c r="C74" s="83" t="s">
        <v>1993</v>
      </c>
      <c r="D74" s="83" t="s">
        <v>246</v>
      </c>
      <c r="E74" s="83"/>
      <c r="F74" s="104">
        <v>42125</v>
      </c>
      <c r="G74" s="93">
        <v>8.2100000000000009</v>
      </c>
      <c r="H74" s="96" t="s">
        <v>141</v>
      </c>
      <c r="I74" s="97">
        <v>4.8000000000000001E-2</v>
      </c>
      <c r="J74" s="97">
        <v>4.8500000000000008E-2</v>
      </c>
      <c r="K74" s="93">
        <v>273555000</v>
      </c>
      <c r="L74" s="105">
        <v>102.70959999999999</v>
      </c>
      <c r="M74" s="93">
        <v>280967.30627999996</v>
      </c>
      <c r="N74" s="83"/>
      <c r="O74" s="94">
        <v>1.2478530425649288E-2</v>
      </c>
      <c r="P74" s="94">
        <f>M74/'סכום נכסי הקרן'!$C$42</f>
        <v>3.6462316894040831E-3</v>
      </c>
    </row>
    <row r="75" spans="2:16">
      <c r="B75" s="86" t="s">
        <v>1994</v>
      </c>
      <c r="C75" s="83" t="s">
        <v>1995</v>
      </c>
      <c r="D75" s="83" t="s">
        <v>246</v>
      </c>
      <c r="E75" s="83"/>
      <c r="F75" s="104">
        <v>42156</v>
      </c>
      <c r="G75" s="93">
        <v>8.2900000000000009</v>
      </c>
      <c r="H75" s="96" t="s">
        <v>141</v>
      </c>
      <c r="I75" s="97">
        <v>4.8000000000000001E-2</v>
      </c>
      <c r="J75" s="97">
        <v>4.8500000000000008E-2</v>
      </c>
      <c r="K75" s="93">
        <v>102930000</v>
      </c>
      <c r="L75" s="105">
        <v>101.6874</v>
      </c>
      <c r="M75" s="93">
        <v>104666.80495999999</v>
      </c>
      <c r="N75" s="83"/>
      <c r="O75" s="94">
        <v>4.6485405278693477E-3</v>
      </c>
      <c r="P75" s="94">
        <f>M75/'סכום נכסי הקרן'!$C$42</f>
        <v>1.3583054417495215E-3</v>
      </c>
    </row>
    <row r="76" spans="2:16">
      <c r="B76" s="86" t="s">
        <v>1996</v>
      </c>
      <c r="C76" s="83" t="s">
        <v>1997</v>
      </c>
      <c r="D76" s="83" t="s">
        <v>246</v>
      </c>
      <c r="E76" s="83"/>
      <c r="F76" s="104">
        <v>42218</v>
      </c>
      <c r="G76" s="93">
        <v>8.27</v>
      </c>
      <c r="H76" s="96" t="s">
        <v>141</v>
      </c>
      <c r="I76" s="97">
        <v>4.8000000000000001E-2</v>
      </c>
      <c r="J76" s="97">
        <v>4.8499999999999995E-2</v>
      </c>
      <c r="K76" s="93">
        <v>113473000</v>
      </c>
      <c r="L76" s="105">
        <v>102.7769</v>
      </c>
      <c r="M76" s="93">
        <v>116623.99345000002</v>
      </c>
      <c r="N76" s="83"/>
      <c r="O76" s="94">
        <v>5.1795921379417112E-3</v>
      </c>
      <c r="P76" s="94">
        <f>M76/'סכום נכסי הקרן'!$C$42</f>
        <v>1.5134789392131989E-3</v>
      </c>
    </row>
    <row r="77" spans="2:16">
      <c r="B77" s="86" t="s">
        <v>1998</v>
      </c>
      <c r="C77" s="83" t="s">
        <v>1999</v>
      </c>
      <c r="D77" s="83" t="s">
        <v>246</v>
      </c>
      <c r="E77" s="83"/>
      <c r="F77" s="104">
        <v>42309</v>
      </c>
      <c r="G77" s="93">
        <v>8.51</v>
      </c>
      <c r="H77" s="96" t="s">
        <v>141</v>
      </c>
      <c r="I77" s="97">
        <v>4.8000000000000001E-2</v>
      </c>
      <c r="J77" s="97">
        <v>4.8500000000000008E-2</v>
      </c>
      <c r="K77" s="93">
        <v>244582000</v>
      </c>
      <c r="L77" s="105">
        <v>101.9867</v>
      </c>
      <c r="M77" s="93">
        <v>249441.21403999999</v>
      </c>
      <c r="N77" s="83"/>
      <c r="O77" s="94">
        <v>1.1078370006890029E-2</v>
      </c>
      <c r="P77" s="94">
        <f>M77/'סכום נכסי הקרן'!$C$42</f>
        <v>3.2371042429032138E-3</v>
      </c>
    </row>
    <row r="78" spans="2:16">
      <c r="B78" s="86" t="s">
        <v>2000</v>
      </c>
      <c r="C78" s="83" t="s">
        <v>2001</v>
      </c>
      <c r="D78" s="83" t="s">
        <v>246</v>
      </c>
      <c r="E78" s="83"/>
      <c r="F78" s="104">
        <v>42339</v>
      </c>
      <c r="G78" s="93">
        <v>8.6000000000000032</v>
      </c>
      <c r="H78" s="96" t="s">
        <v>141</v>
      </c>
      <c r="I78" s="97">
        <v>4.8000000000000001E-2</v>
      </c>
      <c r="J78" s="97">
        <v>4.8500000000000008E-2</v>
      </c>
      <c r="K78" s="93">
        <v>195315000</v>
      </c>
      <c r="L78" s="105">
        <v>101.4823</v>
      </c>
      <c r="M78" s="93">
        <v>198210.18197999999</v>
      </c>
      <c r="N78" s="83"/>
      <c r="O78" s="94">
        <v>8.8030590436242988E-3</v>
      </c>
      <c r="P78" s="94">
        <f>M78/'סכום נכסי הקרן'!$C$42</f>
        <v>2.5722574496898731E-3</v>
      </c>
    </row>
    <row r="79" spans="2:16">
      <c r="B79" s="86" t="s">
        <v>2002</v>
      </c>
      <c r="C79" s="83" t="s">
        <v>2003</v>
      </c>
      <c r="D79" s="83" t="s">
        <v>246</v>
      </c>
      <c r="E79" s="83"/>
      <c r="F79" s="104">
        <v>42370</v>
      </c>
      <c r="G79" s="93">
        <v>8.4799999999999969</v>
      </c>
      <c r="H79" s="96" t="s">
        <v>141</v>
      </c>
      <c r="I79" s="97">
        <v>4.8000000000000001E-2</v>
      </c>
      <c r="J79" s="97">
        <v>4.8499999999999988E-2</v>
      </c>
      <c r="K79" s="93">
        <v>104113000</v>
      </c>
      <c r="L79" s="105">
        <v>103.9255</v>
      </c>
      <c r="M79" s="93">
        <v>108199.91487000001</v>
      </c>
      <c r="N79" s="83"/>
      <c r="O79" s="94">
        <v>4.8054556511725622E-3</v>
      </c>
      <c r="P79" s="94">
        <f>M79/'סכום נכסי הקרן'!$C$42</f>
        <v>1.4041561048980355E-3</v>
      </c>
    </row>
    <row r="80" spans="2:16">
      <c r="B80" s="86" t="s">
        <v>2004</v>
      </c>
      <c r="C80" s="83" t="s">
        <v>2005</v>
      </c>
      <c r="D80" s="83" t="s">
        <v>246</v>
      </c>
      <c r="E80" s="83"/>
      <c r="F80" s="104">
        <v>42461</v>
      </c>
      <c r="G80" s="93">
        <v>8.7199999999999971</v>
      </c>
      <c r="H80" s="96" t="s">
        <v>141</v>
      </c>
      <c r="I80" s="97">
        <v>4.8000000000000001E-2</v>
      </c>
      <c r="J80" s="97">
        <v>4.8500000000000008E-2</v>
      </c>
      <c r="K80" s="93">
        <v>283638000</v>
      </c>
      <c r="L80" s="105">
        <v>103.6403</v>
      </c>
      <c r="M80" s="93">
        <v>293963.33979</v>
      </c>
      <c r="N80" s="83"/>
      <c r="O80" s="94">
        <v>1.3055719998751008E-2</v>
      </c>
      <c r="P80" s="94">
        <f>M80/'סכום נכסי הקרן'!$C$42</f>
        <v>3.8148867185180259E-3</v>
      </c>
    </row>
    <row r="81" spans="2:16">
      <c r="B81" s="86" t="s">
        <v>2006</v>
      </c>
      <c r="C81" s="83" t="s">
        <v>2007</v>
      </c>
      <c r="D81" s="83" t="s">
        <v>246</v>
      </c>
      <c r="E81" s="83"/>
      <c r="F81" s="104">
        <v>42491</v>
      </c>
      <c r="G81" s="93">
        <v>8.8099999999999987</v>
      </c>
      <c r="H81" s="96" t="s">
        <v>141</v>
      </c>
      <c r="I81" s="97">
        <v>4.8000000000000001E-2</v>
      </c>
      <c r="J81" s="97">
        <v>4.8600000000000011E-2</v>
      </c>
      <c r="K81" s="93">
        <v>304960000</v>
      </c>
      <c r="L81" s="105">
        <v>103.4418</v>
      </c>
      <c r="M81" s="93">
        <v>315456.22931999998</v>
      </c>
      <c r="N81" s="83"/>
      <c r="O81" s="94">
        <v>1.4010278304790883E-2</v>
      </c>
      <c r="P81" s="94">
        <f>M81/'סכום נכסי הקרן'!$C$42</f>
        <v>4.0938090455984906E-3</v>
      </c>
    </row>
    <row r="82" spans="2:16">
      <c r="B82" s="86" t="s">
        <v>2008</v>
      </c>
      <c r="C82" s="83" t="s">
        <v>2009</v>
      </c>
      <c r="D82" s="83" t="s">
        <v>246</v>
      </c>
      <c r="E82" s="83"/>
      <c r="F82" s="104">
        <v>42522</v>
      </c>
      <c r="G82" s="93">
        <v>8.889999999999997</v>
      </c>
      <c r="H82" s="96" t="s">
        <v>141</v>
      </c>
      <c r="I82" s="97">
        <v>4.8000000000000001E-2</v>
      </c>
      <c r="J82" s="97">
        <v>4.8499999999999995E-2</v>
      </c>
      <c r="K82" s="93">
        <v>173660000</v>
      </c>
      <c r="L82" s="105">
        <v>102.6153</v>
      </c>
      <c r="M82" s="93">
        <v>178201.64305000001</v>
      </c>
      <c r="N82" s="83"/>
      <c r="O82" s="94">
        <v>7.9144248280761907E-3</v>
      </c>
      <c r="P82" s="94">
        <f>M82/'סכום נכסי הקרן'!$C$42</f>
        <v>2.3125981687892811E-3</v>
      </c>
    </row>
    <row r="83" spans="2:16">
      <c r="B83" s="86" t="s">
        <v>2010</v>
      </c>
      <c r="C83" s="83" t="s">
        <v>2011</v>
      </c>
      <c r="D83" s="83" t="s">
        <v>246</v>
      </c>
      <c r="E83" s="83"/>
      <c r="F83" s="104">
        <v>42552</v>
      </c>
      <c r="G83" s="93">
        <v>8.7700000000000014</v>
      </c>
      <c r="H83" s="96" t="s">
        <v>141</v>
      </c>
      <c r="I83" s="97">
        <v>4.8000000000000001E-2</v>
      </c>
      <c r="J83" s="97">
        <v>4.8499999999999995E-2</v>
      </c>
      <c r="K83" s="93">
        <v>53454000</v>
      </c>
      <c r="L83" s="105">
        <v>104.34529999999999</v>
      </c>
      <c r="M83" s="93">
        <v>55776.736440000001</v>
      </c>
      <c r="N83" s="83"/>
      <c r="O83" s="94">
        <v>2.4771981905124078E-3</v>
      </c>
      <c r="P83" s="94">
        <f>M83/'סכום נכסי הקרן'!$C$42</f>
        <v>7.2383832351082433E-4</v>
      </c>
    </row>
    <row r="84" spans="2:16">
      <c r="B84" s="86" t="s">
        <v>2012</v>
      </c>
      <c r="C84" s="83" t="s">
        <v>2013</v>
      </c>
      <c r="D84" s="83" t="s">
        <v>246</v>
      </c>
      <c r="E84" s="83"/>
      <c r="F84" s="104">
        <v>42583</v>
      </c>
      <c r="G84" s="93">
        <v>8.85</v>
      </c>
      <c r="H84" s="96" t="s">
        <v>141</v>
      </c>
      <c r="I84" s="97">
        <v>4.8000000000000001E-2</v>
      </c>
      <c r="J84" s="97">
        <v>4.8499999999999988E-2</v>
      </c>
      <c r="K84" s="93">
        <v>457624000</v>
      </c>
      <c r="L84" s="105">
        <v>103.63079999999999</v>
      </c>
      <c r="M84" s="93">
        <v>474239.21083000011</v>
      </c>
      <c r="N84" s="83"/>
      <c r="O84" s="94">
        <v>2.106226699372855E-2</v>
      </c>
      <c r="P84" s="94">
        <f>M84/'סכום נכסי הקרן'!$C$42</f>
        <v>6.1544030221192276E-3</v>
      </c>
    </row>
    <row r="85" spans="2:16">
      <c r="B85" s="86" t="s">
        <v>2014</v>
      </c>
      <c r="C85" s="83" t="s">
        <v>2015</v>
      </c>
      <c r="D85" s="83" t="s">
        <v>246</v>
      </c>
      <c r="E85" s="83"/>
      <c r="F85" s="104">
        <v>42614</v>
      </c>
      <c r="G85" s="93">
        <v>8.93</v>
      </c>
      <c r="H85" s="96" t="s">
        <v>141</v>
      </c>
      <c r="I85" s="97">
        <v>4.8000000000000001E-2</v>
      </c>
      <c r="J85" s="97">
        <v>4.8499999999999995E-2</v>
      </c>
      <c r="K85" s="93">
        <v>140188000</v>
      </c>
      <c r="L85" s="105">
        <v>102.79649999999999</v>
      </c>
      <c r="M85" s="93">
        <v>144108.31651</v>
      </c>
      <c r="N85" s="83"/>
      <c r="O85" s="94">
        <v>6.4002464769586532E-3</v>
      </c>
      <c r="P85" s="94">
        <f>M85/'סכום נכסי הקרן'!$C$42</f>
        <v>1.8701546358628374E-3</v>
      </c>
    </row>
    <row r="86" spans="2:16">
      <c r="B86" s="86" t="s">
        <v>2016</v>
      </c>
      <c r="C86" s="83" t="s">
        <v>2017</v>
      </c>
      <c r="D86" s="83" t="s">
        <v>246</v>
      </c>
      <c r="E86" s="83"/>
      <c r="F86" s="104">
        <v>42644</v>
      </c>
      <c r="G86" s="93">
        <v>9.0200000000000014</v>
      </c>
      <c r="H86" s="96" t="s">
        <v>141</v>
      </c>
      <c r="I86" s="97">
        <v>4.8000000000000001E-2</v>
      </c>
      <c r="J86" s="97">
        <v>4.858963796656364E-2</v>
      </c>
      <c r="K86" s="93">
        <v>107831000</v>
      </c>
      <c r="L86" s="105">
        <v>102.7002</v>
      </c>
      <c r="M86" s="93">
        <v>110742.66041</v>
      </c>
      <c r="N86" s="83"/>
      <c r="O86" s="94">
        <v>4.9183859703818486E-3</v>
      </c>
      <c r="P86" s="94">
        <f>M86/'סכום נכסי הקרן'!$C$42</f>
        <v>1.4371543903170492E-3</v>
      </c>
    </row>
    <row r="87" spans="2:16">
      <c r="B87" s="86" t="s">
        <v>2018</v>
      </c>
      <c r="C87" s="83" t="s">
        <v>2019</v>
      </c>
      <c r="D87" s="83" t="s">
        <v>246</v>
      </c>
      <c r="E87" s="83"/>
      <c r="F87" s="104">
        <v>42675</v>
      </c>
      <c r="G87" s="93">
        <v>9.0999999999999979</v>
      </c>
      <c r="H87" s="96" t="s">
        <v>141</v>
      </c>
      <c r="I87" s="97">
        <v>4.8000000000000001E-2</v>
      </c>
      <c r="J87" s="97">
        <v>4.8500419343025222E-2</v>
      </c>
      <c r="K87" s="93">
        <v>157278000</v>
      </c>
      <c r="L87" s="105">
        <v>102.3974</v>
      </c>
      <c r="M87" s="93">
        <v>161048.52099000002</v>
      </c>
      <c r="N87" s="83"/>
      <c r="O87" s="94">
        <v>7.1526075250079217E-3</v>
      </c>
      <c r="P87" s="94">
        <f>M87/'סכום נכסי הקרן'!$C$42</f>
        <v>2.089994841535756E-3</v>
      </c>
    </row>
    <row r="88" spans="2:16">
      <c r="B88" s="86" t="s">
        <v>2020</v>
      </c>
      <c r="C88" s="83" t="s">
        <v>2021</v>
      </c>
      <c r="D88" s="83" t="s">
        <v>246</v>
      </c>
      <c r="E88" s="83"/>
      <c r="F88" s="104">
        <v>42705</v>
      </c>
      <c r="G88" s="93">
        <v>9.1900000000000031</v>
      </c>
      <c r="H88" s="96" t="s">
        <v>141</v>
      </c>
      <c r="I88" s="97">
        <v>4.8000000000000001E-2</v>
      </c>
      <c r="J88" s="97">
        <v>4.8500000000000008E-2</v>
      </c>
      <c r="K88" s="93">
        <v>175719000</v>
      </c>
      <c r="L88" s="105">
        <v>101.7881</v>
      </c>
      <c r="M88" s="93">
        <v>178860.94880999997</v>
      </c>
      <c r="N88" s="83"/>
      <c r="O88" s="94">
        <v>7.9437064092497903E-3</v>
      </c>
      <c r="P88" s="94">
        <f>M88/'סכום נכסי הקרן'!$C$42</f>
        <v>2.3211542587733688E-3</v>
      </c>
    </row>
    <row r="89" spans="2:16">
      <c r="B89" s="86" t="s">
        <v>2022</v>
      </c>
      <c r="C89" s="83" t="s">
        <v>2023</v>
      </c>
      <c r="D89" s="83" t="s">
        <v>246</v>
      </c>
      <c r="E89" s="83"/>
      <c r="F89" s="104">
        <v>42736</v>
      </c>
      <c r="G89" s="93">
        <v>9.0499999999999989</v>
      </c>
      <c r="H89" s="96" t="s">
        <v>141</v>
      </c>
      <c r="I89" s="97">
        <v>4.8000000000000001E-2</v>
      </c>
      <c r="J89" s="97">
        <v>4.8500000000000008E-2</v>
      </c>
      <c r="K89" s="93">
        <v>355923000</v>
      </c>
      <c r="L89" s="105">
        <v>104.24</v>
      </c>
      <c r="M89" s="93">
        <v>371014.06513999996</v>
      </c>
      <c r="N89" s="83"/>
      <c r="O89" s="94">
        <v>1.6477754517031051E-2</v>
      </c>
      <c r="P89" s="94">
        <f>M89/'סכום נכסי הקרן'!$C$42</f>
        <v>4.8148066030855308E-3</v>
      </c>
    </row>
    <row r="90" spans="2:16">
      <c r="B90" s="86" t="s">
        <v>2024</v>
      </c>
      <c r="C90" s="83" t="s">
        <v>2025</v>
      </c>
      <c r="D90" s="83" t="s">
        <v>246</v>
      </c>
      <c r="E90" s="83"/>
      <c r="F90" s="104">
        <v>42767</v>
      </c>
      <c r="G90" s="93">
        <v>9.1300000000000008</v>
      </c>
      <c r="H90" s="96" t="s">
        <v>141</v>
      </c>
      <c r="I90" s="97">
        <v>4.8000000000000001E-2</v>
      </c>
      <c r="J90" s="97">
        <v>4.8499999999999995E-2</v>
      </c>
      <c r="K90" s="93">
        <v>194559000</v>
      </c>
      <c r="L90" s="105">
        <v>103.8287</v>
      </c>
      <c r="M90" s="93">
        <v>202007.98997</v>
      </c>
      <c r="N90" s="83"/>
      <c r="O90" s="94">
        <v>8.9717301362914337E-3</v>
      </c>
      <c r="P90" s="94">
        <f>M90/'סכום נכסי הקרן'!$C$42</f>
        <v>2.6215432118902979E-3</v>
      </c>
    </row>
    <row r="91" spans="2:16">
      <c r="B91" s="86" t="s">
        <v>2026</v>
      </c>
      <c r="C91" s="83" t="s">
        <v>2027</v>
      </c>
      <c r="D91" s="83" t="s">
        <v>246</v>
      </c>
      <c r="E91" s="83"/>
      <c r="F91" s="104">
        <v>42795</v>
      </c>
      <c r="G91" s="93">
        <v>9.2199999999999989</v>
      </c>
      <c r="H91" s="96" t="s">
        <v>141</v>
      </c>
      <c r="I91" s="97">
        <v>4.8000000000000001E-2</v>
      </c>
      <c r="J91" s="97">
        <v>4.8499999999999995E-2</v>
      </c>
      <c r="K91" s="93">
        <v>241051000</v>
      </c>
      <c r="L91" s="105">
        <v>103.6262</v>
      </c>
      <c r="M91" s="93">
        <v>249792.10365999999</v>
      </c>
      <c r="N91" s="83"/>
      <c r="O91" s="94">
        <v>1.109395397947811E-2</v>
      </c>
      <c r="P91" s="94">
        <f>M91/'סכום נכסי הקרן'!$C$42</f>
        <v>3.2416578860614393E-3</v>
      </c>
    </row>
    <row r="92" spans="2:16">
      <c r="B92" s="86" t="s">
        <v>2028</v>
      </c>
      <c r="C92" s="83" t="s">
        <v>2029</v>
      </c>
      <c r="D92" s="83" t="s">
        <v>246</v>
      </c>
      <c r="E92" s="83"/>
      <c r="F92" s="104">
        <v>42826</v>
      </c>
      <c r="G92" s="93">
        <v>9.2999999999999972</v>
      </c>
      <c r="H92" s="96" t="s">
        <v>141</v>
      </c>
      <c r="I92" s="97">
        <v>4.8000000000000001E-2</v>
      </c>
      <c r="J92" s="97">
        <v>4.8499999999999988E-2</v>
      </c>
      <c r="K92" s="93">
        <v>170117000</v>
      </c>
      <c r="L92" s="105">
        <v>103.21729999999999</v>
      </c>
      <c r="M92" s="93">
        <v>175590.24655000001</v>
      </c>
      <c r="N92" s="83"/>
      <c r="O92" s="94">
        <v>7.7984455310180128E-3</v>
      </c>
      <c r="P92" s="94">
        <f>M92/'סכום נכסי הקרן'!$C$42</f>
        <v>2.2787089707969354E-3</v>
      </c>
    </row>
    <row r="93" spans="2:16">
      <c r="B93" s="86" t="s">
        <v>2030</v>
      </c>
      <c r="C93" s="83" t="s">
        <v>2031</v>
      </c>
      <c r="D93" s="83" t="s">
        <v>246</v>
      </c>
      <c r="E93" s="83"/>
      <c r="F93" s="104">
        <v>42856</v>
      </c>
      <c r="G93" s="93">
        <v>9.3800000000000008</v>
      </c>
      <c r="H93" s="96" t="s">
        <v>141</v>
      </c>
      <c r="I93" s="97">
        <v>4.8000000000000001E-2</v>
      </c>
      <c r="J93" s="97">
        <v>4.8519546306201117E-2</v>
      </c>
      <c r="K93" s="93">
        <v>307442000</v>
      </c>
      <c r="L93" s="105">
        <v>102.4982</v>
      </c>
      <c r="M93" s="93">
        <v>315122.57199000003</v>
      </c>
      <c r="N93" s="83"/>
      <c r="O93" s="94">
        <v>1.3995459665571712E-2</v>
      </c>
      <c r="P93" s="94">
        <f>M93/'סכום נכסי הקרן'!$C$42</f>
        <v>4.0894790331633948E-3</v>
      </c>
    </row>
    <row r="94" spans="2:16">
      <c r="B94" s="86" t="s">
        <v>2032</v>
      </c>
      <c r="C94" s="83" t="s">
        <v>2033</v>
      </c>
      <c r="D94" s="83" t="s">
        <v>246</v>
      </c>
      <c r="E94" s="83"/>
      <c r="F94" s="104">
        <v>42887</v>
      </c>
      <c r="G94" s="93">
        <v>9.469999671605116</v>
      </c>
      <c r="H94" s="96" t="s">
        <v>141</v>
      </c>
      <c r="I94" s="97">
        <v>4.8000000000000001E-2</v>
      </c>
      <c r="J94" s="97">
        <v>4.8504365232299042E-2</v>
      </c>
      <c r="K94" s="93">
        <v>269983000</v>
      </c>
      <c r="L94" s="105">
        <v>101.89319999999999</v>
      </c>
      <c r="M94" s="93">
        <v>275094.42057999998</v>
      </c>
      <c r="N94" s="83"/>
      <c r="O94" s="94">
        <v>1.2217699427679802E-2</v>
      </c>
      <c r="P94" s="94">
        <f>M94/'סכום נכסי הקרן'!$C$42</f>
        <v>3.5700167652155446E-3</v>
      </c>
    </row>
    <row r="95" spans="2:16">
      <c r="B95" s="86" t="s">
        <v>2034</v>
      </c>
      <c r="C95" s="83" t="s">
        <v>2035</v>
      </c>
      <c r="D95" s="83" t="s">
        <v>246</v>
      </c>
      <c r="E95" s="83"/>
      <c r="F95" s="104">
        <v>42918</v>
      </c>
      <c r="G95" s="93">
        <v>9.3299959599737079</v>
      </c>
      <c r="H95" s="96" t="s">
        <v>141</v>
      </c>
      <c r="I95" s="97">
        <v>4.8000000000000001E-2</v>
      </c>
      <c r="J95" s="97">
        <v>4.8500215468068771E-2</v>
      </c>
      <c r="K95" s="93">
        <v>117212000</v>
      </c>
      <c r="L95" s="105">
        <v>103.4996</v>
      </c>
      <c r="M95" s="93">
        <v>121313.93829000001</v>
      </c>
      <c r="N95" s="83"/>
      <c r="O95" s="94">
        <v>5.3878854805209878E-3</v>
      </c>
      <c r="P95" s="94">
        <f>M95/'סכום נכסי הקרן'!$C$42</f>
        <v>1.5743423390285616E-3</v>
      </c>
    </row>
    <row r="96" spans="2:16">
      <c r="B96" s="86" t="s">
        <v>2036</v>
      </c>
      <c r="C96" s="83" t="s">
        <v>2037</v>
      </c>
      <c r="D96" s="83" t="s">
        <v>246</v>
      </c>
      <c r="E96" s="83"/>
      <c r="F96" s="104">
        <v>42949</v>
      </c>
      <c r="G96" s="93">
        <v>9.4099999999999984</v>
      </c>
      <c r="H96" s="96" t="s">
        <v>141</v>
      </c>
      <c r="I96" s="97">
        <v>4.8000000000000001E-2</v>
      </c>
      <c r="J96" s="97">
        <v>4.8499999999999995E-2</v>
      </c>
      <c r="K96" s="93">
        <v>287016000</v>
      </c>
      <c r="L96" s="105">
        <v>103.8266</v>
      </c>
      <c r="M96" s="93">
        <v>297998.98559000005</v>
      </c>
      <c r="N96" s="83"/>
      <c r="O96" s="94">
        <v>1.3234954122354908E-2</v>
      </c>
      <c r="P96" s="94">
        <f>M96/'סכום נכסי הקרן'!$C$42</f>
        <v>3.867259002674484E-3</v>
      </c>
    </row>
    <row r="97" spans="2:16">
      <c r="B97" s="86" t="s">
        <v>2038</v>
      </c>
      <c r="C97" s="83" t="s">
        <v>2039</v>
      </c>
      <c r="D97" s="83" t="s">
        <v>246</v>
      </c>
      <c r="E97" s="83"/>
      <c r="F97" s="104">
        <v>42979</v>
      </c>
      <c r="G97" s="93">
        <v>9.49</v>
      </c>
      <c r="H97" s="96" t="s">
        <v>141</v>
      </c>
      <c r="I97" s="97">
        <v>4.8000000000000001E-2</v>
      </c>
      <c r="J97" s="97">
        <v>4.8500000000000008E-2</v>
      </c>
      <c r="K97" s="93">
        <v>128924000</v>
      </c>
      <c r="L97" s="105">
        <v>103.5342</v>
      </c>
      <c r="M97" s="93">
        <v>133480.43831999999</v>
      </c>
      <c r="N97" s="83"/>
      <c r="O97" s="94">
        <v>5.9282331914632721E-3</v>
      </c>
      <c r="P97" s="94">
        <f>M97/'סכום נכסי הקרן'!$C$42</f>
        <v>1.7322321609650416E-3</v>
      </c>
    </row>
    <row r="98" spans="2:16">
      <c r="B98" s="86" t="s">
        <v>2040</v>
      </c>
      <c r="C98" s="83" t="s">
        <v>2041</v>
      </c>
      <c r="D98" s="83" t="s">
        <v>246</v>
      </c>
      <c r="E98" s="83"/>
      <c r="F98" s="104">
        <v>43009</v>
      </c>
      <c r="G98" s="93">
        <v>9.58</v>
      </c>
      <c r="H98" s="96" t="s">
        <v>141</v>
      </c>
      <c r="I98" s="97">
        <v>4.8000000000000001E-2</v>
      </c>
      <c r="J98" s="97">
        <v>4.8499999999999995E-2</v>
      </c>
      <c r="K98" s="93">
        <v>246406000</v>
      </c>
      <c r="L98" s="105">
        <v>102.8169</v>
      </c>
      <c r="M98" s="93">
        <v>253347.11305000001</v>
      </c>
      <c r="N98" s="83"/>
      <c r="O98" s="94">
        <v>1.1251841718887818E-2</v>
      </c>
      <c r="P98" s="94">
        <f>M98/'סכום נכסי הקרן'!$C$42</f>
        <v>3.2877927480337052E-3</v>
      </c>
    </row>
    <row r="99" spans="2:16">
      <c r="B99" s="86" t="s">
        <v>2042</v>
      </c>
      <c r="C99" s="83" t="s">
        <v>2043</v>
      </c>
      <c r="D99" s="83" t="s">
        <v>246</v>
      </c>
      <c r="E99" s="83"/>
      <c r="F99" s="104">
        <v>43040</v>
      </c>
      <c r="G99" s="93">
        <v>9.6599999999999984</v>
      </c>
      <c r="H99" s="96" t="s">
        <v>141</v>
      </c>
      <c r="I99" s="97">
        <v>4.8000000000000001E-2</v>
      </c>
      <c r="J99" s="97">
        <v>4.8499999999999995E-2</v>
      </c>
      <c r="K99" s="93">
        <v>264355000</v>
      </c>
      <c r="L99" s="105">
        <v>102.3092</v>
      </c>
      <c r="M99" s="93">
        <v>270459.42939</v>
      </c>
      <c r="N99" s="83"/>
      <c r="O99" s="94">
        <v>1.2011846727759647E-2</v>
      </c>
      <c r="P99" s="94">
        <f>M99/'סכום נכסי הקרן'!$C$42</f>
        <v>3.5098665221824834E-3</v>
      </c>
    </row>
    <row r="100" spans="2:16">
      <c r="B100" s="86" t="s">
        <v>2044</v>
      </c>
      <c r="C100" s="83" t="s">
        <v>2045</v>
      </c>
      <c r="D100" s="83" t="s">
        <v>246</v>
      </c>
      <c r="E100" s="83"/>
      <c r="F100" s="104">
        <v>43070</v>
      </c>
      <c r="G100" s="93">
        <v>9.7400000000000038</v>
      </c>
      <c r="H100" s="96" t="s">
        <v>141</v>
      </c>
      <c r="I100" s="97">
        <v>4.8000000000000001E-2</v>
      </c>
      <c r="J100" s="97">
        <v>4.8500000000000015E-2</v>
      </c>
      <c r="K100" s="93">
        <v>270718000</v>
      </c>
      <c r="L100" s="105">
        <v>101.60169999999999</v>
      </c>
      <c r="M100" s="93">
        <v>275054.21079999994</v>
      </c>
      <c r="N100" s="83"/>
      <c r="O100" s="94">
        <v>1.2215913600816947E-2</v>
      </c>
      <c r="P100" s="94">
        <f>M100/'סכום נכסי הקרן'!$C$42</f>
        <v>3.5694949458764864E-3</v>
      </c>
    </row>
    <row r="101" spans="2:16">
      <c r="B101" s="86" t="s">
        <v>2046</v>
      </c>
      <c r="C101" s="83" t="s">
        <v>2047</v>
      </c>
      <c r="D101" s="83" t="s">
        <v>246</v>
      </c>
      <c r="E101" s="83"/>
      <c r="F101" s="104">
        <v>43101</v>
      </c>
      <c r="G101" s="93">
        <v>9.5999999999999979</v>
      </c>
      <c r="H101" s="96" t="s">
        <v>141</v>
      </c>
      <c r="I101" s="97">
        <v>4.8000000000000001E-2</v>
      </c>
      <c r="J101" s="97">
        <v>4.8499999999999995E-2</v>
      </c>
      <c r="K101" s="93">
        <v>369597000</v>
      </c>
      <c r="L101" s="105">
        <v>103.93980000000001</v>
      </c>
      <c r="M101" s="93">
        <v>384158.30038000003</v>
      </c>
      <c r="N101" s="83"/>
      <c r="O101" s="94">
        <v>1.7061526136355247E-2</v>
      </c>
      <c r="P101" s="94">
        <f>M101/'סכום נכסי הקרן'!$C$42</f>
        <v>4.9853849087952646E-3</v>
      </c>
    </row>
    <row r="102" spans="2:16">
      <c r="B102" s="86" t="s">
        <v>2048</v>
      </c>
      <c r="C102" s="83" t="s">
        <v>2049</v>
      </c>
      <c r="D102" s="83" t="s">
        <v>246</v>
      </c>
      <c r="E102" s="83"/>
      <c r="F102" s="104">
        <v>43132</v>
      </c>
      <c r="G102" s="93">
        <v>9.6800000000000015</v>
      </c>
      <c r="H102" s="96" t="s">
        <v>141</v>
      </c>
      <c r="I102" s="97">
        <v>4.8000000000000001E-2</v>
      </c>
      <c r="J102" s="97">
        <v>4.8511364047499367E-2</v>
      </c>
      <c r="K102" s="93">
        <v>354824000</v>
      </c>
      <c r="L102" s="105">
        <v>103.4211</v>
      </c>
      <c r="M102" s="93">
        <v>366962.86180000001</v>
      </c>
      <c r="N102" s="83"/>
      <c r="O102" s="94">
        <v>1.6297829440309483E-2</v>
      </c>
      <c r="P102" s="94">
        <f>M102/'סכום נכסי הקרן'!$C$42</f>
        <v>4.7622324221457506E-3</v>
      </c>
    </row>
    <row r="103" spans="2:16">
      <c r="B103" s="86" t="s">
        <v>2050</v>
      </c>
      <c r="C103" s="83" t="s">
        <v>2051</v>
      </c>
      <c r="D103" s="83" t="s">
        <v>246</v>
      </c>
      <c r="E103" s="83"/>
      <c r="F103" s="104">
        <v>43161</v>
      </c>
      <c r="G103" s="93">
        <v>9.7700000000000031</v>
      </c>
      <c r="H103" s="96" t="s">
        <v>141</v>
      </c>
      <c r="I103" s="97">
        <v>4.8000000000000001E-2</v>
      </c>
      <c r="J103" s="97">
        <v>4.8499999999999995E-2</v>
      </c>
      <c r="K103" s="93">
        <v>83465000</v>
      </c>
      <c r="L103" s="105">
        <v>103.5206</v>
      </c>
      <c r="M103" s="93">
        <v>86403.442299999995</v>
      </c>
      <c r="N103" s="83"/>
      <c r="O103" s="94">
        <v>3.8374143878039204E-3</v>
      </c>
      <c r="P103" s="94">
        <f>M103/'סכום נכסי הקרן'!$C$42</f>
        <v>1.1212940521766433E-3</v>
      </c>
    </row>
    <row r="104" spans="2:16">
      <c r="B104" s="86" t="s">
        <v>2052</v>
      </c>
      <c r="C104" s="83" t="s">
        <v>2053</v>
      </c>
      <c r="D104" s="83" t="s">
        <v>246</v>
      </c>
      <c r="E104" s="83"/>
      <c r="F104" s="104">
        <v>43221</v>
      </c>
      <c r="G104" s="93">
        <v>9.9299999999999979</v>
      </c>
      <c r="H104" s="96" t="s">
        <v>141</v>
      </c>
      <c r="I104" s="97">
        <v>4.8000000000000001E-2</v>
      </c>
      <c r="J104" s="97">
        <v>4.8541577310738972E-2</v>
      </c>
      <c r="K104" s="93">
        <v>337822000</v>
      </c>
      <c r="L104" s="105">
        <v>102.29810000000001</v>
      </c>
      <c r="M104" s="93">
        <v>345585.37004000001</v>
      </c>
      <c r="N104" s="83"/>
      <c r="O104" s="94">
        <v>1.5348396266453356E-2</v>
      </c>
      <c r="P104" s="94">
        <f>M104/'סכום נכסי הקרן'!$C$42</f>
        <v>4.4848076607836304E-3</v>
      </c>
    </row>
    <row r="105" spans="2:16">
      <c r="B105" s="86" t="s">
        <v>2054</v>
      </c>
      <c r="C105" s="83" t="s">
        <v>2055</v>
      </c>
      <c r="D105" s="83" t="s">
        <v>246</v>
      </c>
      <c r="E105" s="83"/>
      <c r="F105" s="104">
        <v>43252</v>
      </c>
      <c r="G105" s="93">
        <v>10.019976633397556</v>
      </c>
      <c r="H105" s="96" t="s">
        <v>141</v>
      </c>
      <c r="I105" s="97">
        <v>4.8000000000000001E-2</v>
      </c>
      <c r="J105" s="97">
        <v>4.8500233666024399E-2</v>
      </c>
      <c r="K105" s="93">
        <v>188257000</v>
      </c>
      <c r="L105" s="105">
        <v>101.49979999999999</v>
      </c>
      <c r="M105" s="93">
        <v>191080.46672</v>
      </c>
      <c r="N105" s="83"/>
      <c r="O105" s="94">
        <v>8.4864087899842403E-3</v>
      </c>
      <c r="P105" s="94">
        <f>M105/'סכום נכסי הקרן'!$C$42</f>
        <v>2.479732116185295E-3</v>
      </c>
    </row>
    <row r="106" spans="2:16">
      <c r="B106" s="86" t="s">
        <v>2056</v>
      </c>
      <c r="C106" s="83" t="s">
        <v>2057</v>
      </c>
      <c r="D106" s="83" t="s">
        <v>246</v>
      </c>
      <c r="E106" s="83"/>
      <c r="F106" s="104">
        <v>43282</v>
      </c>
      <c r="G106" s="93">
        <v>9.8599999999999977</v>
      </c>
      <c r="H106" s="96" t="s">
        <v>141</v>
      </c>
      <c r="I106" s="97">
        <v>4.8000000000000001E-2</v>
      </c>
      <c r="J106" s="97">
        <v>4.8500000000000015E-2</v>
      </c>
      <c r="K106" s="93">
        <v>144384000</v>
      </c>
      <c r="L106" s="105">
        <v>103.01560000000001</v>
      </c>
      <c r="M106" s="93">
        <v>148738.11308999997</v>
      </c>
      <c r="N106" s="83"/>
      <c r="O106" s="94">
        <v>6.6058684699691938E-3</v>
      </c>
      <c r="P106" s="94">
        <f>M106/'סכום נכסי הקרן'!$C$42</f>
        <v>1.9302374662426374E-3</v>
      </c>
    </row>
    <row r="107" spans="2:16">
      <c r="B107" s="86" t="s">
        <v>2058</v>
      </c>
      <c r="C107" s="83" t="s">
        <v>2059</v>
      </c>
      <c r="D107" s="83" t="s">
        <v>246</v>
      </c>
      <c r="E107" s="83"/>
      <c r="F107" s="104">
        <v>43313</v>
      </c>
      <c r="G107" s="93">
        <v>9.9400047915595753</v>
      </c>
      <c r="H107" s="96" t="s">
        <v>141</v>
      </c>
      <c r="I107" s="97">
        <v>4.8000000000000001E-2</v>
      </c>
      <c r="J107" s="97">
        <v>4.8554157963324955E-2</v>
      </c>
      <c r="K107" s="93">
        <v>407913000</v>
      </c>
      <c r="L107" s="105">
        <v>102.4871</v>
      </c>
      <c r="M107" s="93">
        <v>418058.20570000005</v>
      </c>
      <c r="N107" s="83"/>
      <c r="O107" s="94">
        <v>1.8567114119395114E-2</v>
      </c>
      <c r="P107" s="94">
        <f>M107/'סכום נכסי הקרן'!$C$42</f>
        <v>5.4253183326591816E-3</v>
      </c>
    </row>
    <row r="108" spans="2:16">
      <c r="B108" s="86" t="s">
        <v>2060</v>
      </c>
      <c r="C108" s="83" t="s">
        <v>2061</v>
      </c>
      <c r="D108" s="83" t="s">
        <v>246</v>
      </c>
      <c r="E108" s="83"/>
      <c r="F108" s="104">
        <v>43345</v>
      </c>
      <c r="G108" s="93">
        <v>10.029999999999999</v>
      </c>
      <c r="H108" s="96" t="s">
        <v>141</v>
      </c>
      <c r="I108" s="97">
        <v>4.8000000000000001E-2</v>
      </c>
      <c r="J108" s="97">
        <v>4.8572615439915541E-2</v>
      </c>
      <c r="K108" s="93">
        <v>378605000</v>
      </c>
      <c r="L108" s="105">
        <v>102.0659</v>
      </c>
      <c r="M108" s="93">
        <v>386426.53880000004</v>
      </c>
      <c r="N108" s="83"/>
      <c r="O108" s="94">
        <v>1.7162264839770049E-2</v>
      </c>
      <c r="P108" s="94">
        <f>M108/'סכום נכסי הקרן'!$C$42</f>
        <v>5.0148207990973401E-3</v>
      </c>
    </row>
    <row r="109" spans="2:16">
      <c r="B109" s="86" t="s">
        <v>2062</v>
      </c>
      <c r="C109" s="83" t="s">
        <v>2063</v>
      </c>
      <c r="D109" s="83" t="s">
        <v>246</v>
      </c>
      <c r="E109" s="83"/>
      <c r="F109" s="104">
        <v>43375</v>
      </c>
      <c r="G109" s="93">
        <v>10.110000000000001</v>
      </c>
      <c r="H109" s="96" t="s">
        <v>141</v>
      </c>
      <c r="I109" s="97">
        <v>4.8000000000000001E-2</v>
      </c>
      <c r="J109" s="97">
        <v>4.8500111510699051E-2</v>
      </c>
      <c r="K109" s="93">
        <v>135958000</v>
      </c>
      <c r="L109" s="105">
        <v>101.5868</v>
      </c>
      <c r="M109" s="93">
        <v>138115.37484999999</v>
      </c>
      <c r="N109" s="83"/>
      <c r="O109" s="94">
        <v>6.1340834637825734E-3</v>
      </c>
      <c r="P109" s="94">
        <f>M109/'סכום נכסי הקרן'!$C$42</f>
        <v>1.7923816946521418E-3</v>
      </c>
    </row>
    <row r="110" spans="2:16">
      <c r="B110" s="86" t="s">
        <v>2064</v>
      </c>
      <c r="C110" s="83" t="s">
        <v>2065</v>
      </c>
      <c r="D110" s="83" t="s">
        <v>246</v>
      </c>
      <c r="E110" s="83"/>
      <c r="F110" s="104">
        <v>43405</v>
      </c>
      <c r="G110" s="93">
        <v>10.200000000000001</v>
      </c>
      <c r="H110" s="96" t="s">
        <v>141</v>
      </c>
      <c r="I110" s="97">
        <v>4.8000000000000001E-2</v>
      </c>
      <c r="J110" s="97">
        <v>4.8500000000000008E-2</v>
      </c>
      <c r="K110" s="93">
        <v>92000</v>
      </c>
      <c r="L110" s="105">
        <v>101.0996</v>
      </c>
      <c r="M110" s="93">
        <v>93.011669999999995</v>
      </c>
      <c r="N110" s="83"/>
      <c r="O110" s="94">
        <v>4.1309039453821651E-6</v>
      </c>
      <c r="P110" s="94">
        <f>M110/'סכום נכסי הקרן'!$C$42</f>
        <v>1.2070518208279387E-6</v>
      </c>
    </row>
    <row r="111" spans="2:16">
      <c r="B111" s="86" t="s">
        <v>2066</v>
      </c>
      <c r="C111" s="83" t="s">
        <v>2067</v>
      </c>
      <c r="D111" s="83" t="s">
        <v>246</v>
      </c>
      <c r="E111" s="83"/>
      <c r="F111" s="104">
        <v>43435</v>
      </c>
      <c r="G111" s="93">
        <v>10.280000000000001</v>
      </c>
      <c r="H111" s="96" t="s">
        <v>141</v>
      </c>
      <c r="I111" s="97">
        <v>4.8000000000000001E-2</v>
      </c>
      <c r="J111" s="97">
        <v>4.8500325385112043E-2</v>
      </c>
      <c r="K111" s="93">
        <v>157298000</v>
      </c>
      <c r="L111" s="105">
        <v>100.404</v>
      </c>
      <c r="M111" s="93">
        <v>157933.53198999999</v>
      </c>
      <c r="N111" s="83"/>
      <c r="O111" s="94">
        <v>7.0142623006944332E-3</v>
      </c>
      <c r="P111" s="94">
        <f>M111/'סכום נכסי הקרן'!$C$42</f>
        <v>2.0495703104601495E-3</v>
      </c>
    </row>
    <row r="112" spans="2:16">
      <c r="B112" s="86" t="s">
        <v>2068</v>
      </c>
      <c r="C112" s="83" t="s">
        <v>2069</v>
      </c>
      <c r="D112" s="83" t="s">
        <v>246</v>
      </c>
      <c r="E112" s="83"/>
      <c r="F112" s="104">
        <v>43497</v>
      </c>
      <c r="G112" s="93">
        <v>10.200000000000001</v>
      </c>
      <c r="H112" s="96" t="s">
        <v>141</v>
      </c>
      <c r="I112" s="97">
        <v>4.8000000000000001E-2</v>
      </c>
      <c r="J112" s="97">
        <v>4.8500000000000008E-2</v>
      </c>
      <c r="K112" s="93">
        <v>237407000</v>
      </c>
      <c r="L112" s="105">
        <v>102.6078</v>
      </c>
      <c r="M112" s="93">
        <v>243598.09299999999</v>
      </c>
      <c r="N112" s="83"/>
      <c r="O112" s="94">
        <v>1.0818860939291505E-2</v>
      </c>
      <c r="P112" s="94">
        <f>M112/'סכום נכסי הקרן'!$C$42</f>
        <v>3.1612755873092432E-3</v>
      </c>
    </row>
    <row r="113" spans="2:16">
      <c r="B113" s="86" t="s">
        <v>2070</v>
      </c>
      <c r="C113" s="83" t="s">
        <v>2071</v>
      </c>
      <c r="D113" s="83" t="s">
        <v>246</v>
      </c>
      <c r="E113" s="83"/>
      <c r="F113" s="104">
        <v>43525</v>
      </c>
      <c r="G113" s="93">
        <v>10.279999999999998</v>
      </c>
      <c r="H113" s="96" t="s">
        <v>141</v>
      </c>
      <c r="I113" s="97">
        <v>4.8000000000000001E-2</v>
      </c>
      <c r="J113" s="97">
        <v>4.8515481918413726E-2</v>
      </c>
      <c r="K113" s="93">
        <v>372537000</v>
      </c>
      <c r="L113" s="105">
        <v>102.2958</v>
      </c>
      <c r="M113" s="93">
        <v>381089.72508000012</v>
      </c>
      <c r="N113" s="83"/>
      <c r="O113" s="94">
        <v>1.6925242272045834E-2</v>
      </c>
      <c r="P113" s="94">
        <f>M113/'סכום נכסי הקרן'!$C$42</f>
        <v>4.9455627079551708E-3</v>
      </c>
    </row>
    <row r="114" spans="2:16">
      <c r="B114" s="86" t="s">
        <v>2072</v>
      </c>
      <c r="C114" s="83" t="s">
        <v>2073</v>
      </c>
      <c r="D114" s="83" t="s">
        <v>246</v>
      </c>
      <c r="E114" s="83"/>
      <c r="F114" s="104">
        <v>43556</v>
      </c>
      <c r="G114" s="93">
        <v>10.370000000000003</v>
      </c>
      <c r="H114" s="96" t="s">
        <v>141</v>
      </c>
      <c r="I114" s="97">
        <v>4.8000000000000001E-2</v>
      </c>
      <c r="J114" s="97">
        <v>4.8500000000000008E-2</v>
      </c>
      <c r="K114" s="93">
        <v>164961000</v>
      </c>
      <c r="L114" s="105">
        <v>101.79900000000001</v>
      </c>
      <c r="M114" s="93">
        <v>167928.58521999998</v>
      </c>
      <c r="N114" s="83"/>
      <c r="O114" s="94">
        <v>7.4581700901375399E-3</v>
      </c>
      <c r="P114" s="94">
        <f>M114/'סכום נכסי הקרן'!$C$42</f>
        <v>2.1792803479268852E-3</v>
      </c>
    </row>
    <row r="115" spans="2:16">
      <c r="B115" s="86" t="s">
        <v>2074</v>
      </c>
      <c r="C115" s="83" t="s">
        <v>2075</v>
      </c>
      <c r="D115" s="83" t="s">
        <v>246</v>
      </c>
      <c r="E115" s="83"/>
      <c r="F115" s="104">
        <v>43586</v>
      </c>
      <c r="G115" s="93">
        <v>10.449999555251667</v>
      </c>
      <c r="H115" s="96" t="s">
        <v>141</v>
      </c>
      <c r="I115" s="97">
        <v>4.8000000000000001E-2</v>
      </c>
      <c r="J115" s="97">
        <v>4.8500031132383326E-2</v>
      </c>
      <c r="K115" s="93">
        <v>401888000</v>
      </c>
      <c r="L115" s="105">
        <v>100.8998</v>
      </c>
      <c r="M115" s="93">
        <v>405504.38662999996</v>
      </c>
      <c r="N115" s="83"/>
      <c r="O115" s="94">
        <v>1.8009564505181357E-2</v>
      </c>
      <c r="P115" s="94">
        <f>M115/'סכום נכסי הקרן'!$C$42</f>
        <v>5.2624021075576635E-3</v>
      </c>
    </row>
    <row r="116" spans="2:16">
      <c r="B116" s="86" t="s">
        <v>2076</v>
      </c>
      <c r="C116" s="83" t="s">
        <v>2077</v>
      </c>
      <c r="D116" s="83" t="s">
        <v>246</v>
      </c>
      <c r="E116" s="83"/>
      <c r="F116" s="104">
        <v>43617</v>
      </c>
      <c r="G116" s="93">
        <v>10.54</v>
      </c>
      <c r="H116" s="96" t="s">
        <v>141</v>
      </c>
      <c r="I116" s="97">
        <v>4.8000000000000001E-2</v>
      </c>
      <c r="J116" s="97">
        <v>4.8499999999999995E-2</v>
      </c>
      <c r="K116" s="93">
        <v>101000</v>
      </c>
      <c r="L116" s="105">
        <v>100.39619999999999</v>
      </c>
      <c r="M116" s="93">
        <v>101.40016</v>
      </c>
      <c r="N116" s="83"/>
      <c r="O116" s="94">
        <v>4.5034598454837211E-6</v>
      </c>
      <c r="P116" s="94">
        <f>M116/'סכום נכסי הקרן'!$C$42</f>
        <v>1.3159128070729653E-6</v>
      </c>
    </row>
    <row r="117" spans="2:16">
      <c r="B117" s="86" t="s">
        <v>2078</v>
      </c>
      <c r="C117" s="83" t="s">
        <v>2079</v>
      </c>
      <c r="D117" s="83" t="s">
        <v>246</v>
      </c>
      <c r="E117" s="83"/>
      <c r="F117" s="104">
        <v>43647</v>
      </c>
      <c r="G117" s="93">
        <v>10.370000000000001</v>
      </c>
      <c r="H117" s="96" t="s">
        <v>141</v>
      </c>
      <c r="I117" s="97">
        <v>4.8000000000000001E-2</v>
      </c>
      <c r="J117" s="97">
        <v>4.8500000000000008E-2</v>
      </c>
      <c r="K117" s="93">
        <v>124742000</v>
      </c>
      <c r="L117" s="105">
        <v>102.4002</v>
      </c>
      <c r="M117" s="93">
        <v>127735.99858</v>
      </c>
      <c r="N117" s="83"/>
      <c r="O117" s="94">
        <v>5.6731068316637325E-3</v>
      </c>
      <c r="P117" s="94">
        <f>M117/'סכום נכסי הקרן'!$C$42</f>
        <v>1.6576841343808146E-3</v>
      </c>
    </row>
    <row r="118" spans="2:16">
      <c r="B118" s="86" t="s">
        <v>2080</v>
      </c>
      <c r="C118" s="83" t="s">
        <v>2081</v>
      </c>
      <c r="D118" s="83" t="s">
        <v>246</v>
      </c>
      <c r="E118" s="83"/>
      <c r="F118" s="104">
        <v>43678</v>
      </c>
      <c r="G118" s="93">
        <v>10.450000000000001</v>
      </c>
      <c r="H118" s="96" t="s">
        <v>141</v>
      </c>
      <c r="I118" s="97">
        <v>4.8000000000000001E-2</v>
      </c>
      <c r="J118" s="97">
        <v>4.8500000000000015E-2</v>
      </c>
      <c r="K118" s="93">
        <v>280183000</v>
      </c>
      <c r="L118" s="105">
        <v>101.9962</v>
      </c>
      <c r="M118" s="93">
        <v>285776.07500999997</v>
      </c>
      <c r="N118" s="83"/>
      <c r="O118" s="94">
        <v>1.269210106381961E-2</v>
      </c>
      <c r="P118" s="94">
        <f>M118/'סכום נכסי הקרן'!$C$42</f>
        <v>3.7086371171475797E-3</v>
      </c>
    </row>
    <row r="119" spans="2:16">
      <c r="B119" s="86" t="s">
        <v>2082</v>
      </c>
      <c r="C119" s="83" t="s">
        <v>2083</v>
      </c>
      <c r="D119" s="83" t="s">
        <v>246</v>
      </c>
      <c r="E119" s="83"/>
      <c r="F119" s="104">
        <v>43709</v>
      </c>
      <c r="G119" s="93">
        <v>10.54</v>
      </c>
      <c r="H119" s="96" t="s">
        <v>141</v>
      </c>
      <c r="I119" s="97">
        <v>4.8000000000000001E-2</v>
      </c>
      <c r="J119" s="97">
        <v>4.8500000000000008E-2</v>
      </c>
      <c r="K119" s="93">
        <v>121000</v>
      </c>
      <c r="L119" s="105">
        <v>101.5938</v>
      </c>
      <c r="M119" s="93">
        <v>122.92852000000001</v>
      </c>
      <c r="N119" s="83"/>
      <c r="O119" s="94">
        <v>5.459593492601417E-6</v>
      </c>
      <c r="P119" s="94">
        <f>M119/'סכום נכסי הקרן'!$C$42</f>
        <v>1.5952954494600913E-6</v>
      </c>
    </row>
    <row r="120" spans="2:16">
      <c r="B120" s="86" t="s">
        <v>2084</v>
      </c>
      <c r="C120" s="83" t="s">
        <v>2085</v>
      </c>
      <c r="D120" s="83" t="s">
        <v>246</v>
      </c>
      <c r="E120" s="83"/>
      <c r="F120" s="104">
        <v>43740</v>
      </c>
      <c r="G120" s="93">
        <v>10.62</v>
      </c>
      <c r="H120" s="96" t="s">
        <v>141</v>
      </c>
      <c r="I120" s="97">
        <v>4.8000000000000001E-2</v>
      </c>
      <c r="J120" s="97">
        <v>4.8499999999999995E-2</v>
      </c>
      <c r="K120" s="93">
        <v>319684000</v>
      </c>
      <c r="L120" s="105">
        <v>101.1797</v>
      </c>
      <c r="M120" s="93">
        <v>323455.33656000003</v>
      </c>
      <c r="N120" s="83"/>
      <c r="O120" s="94">
        <v>1.4365540646142793E-2</v>
      </c>
      <c r="P120" s="94">
        <f>M120/'סכום נכסי הקרן'!$C$42</f>
        <v>4.1976168469103044E-3</v>
      </c>
    </row>
    <row r="121" spans="2:16">
      <c r="B121" s="86" t="s">
        <v>2086</v>
      </c>
      <c r="C121" s="83" t="s">
        <v>2087</v>
      </c>
      <c r="D121" s="83" t="s">
        <v>246</v>
      </c>
      <c r="E121" s="83"/>
      <c r="F121" s="104">
        <v>43770</v>
      </c>
      <c r="G121" s="93">
        <v>10.699999999999998</v>
      </c>
      <c r="H121" s="96" t="s">
        <v>141</v>
      </c>
      <c r="I121" s="97">
        <v>4.8000000000000001E-2</v>
      </c>
      <c r="J121" s="97">
        <v>4.8499999999999981E-2</v>
      </c>
      <c r="K121" s="93">
        <v>463966000</v>
      </c>
      <c r="L121" s="105">
        <v>100.7938</v>
      </c>
      <c r="M121" s="93">
        <v>467649.14401000005</v>
      </c>
      <c r="N121" s="83"/>
      <c r="O121" s="94">
        <v>2.0769584010753721E-2</v>
      </c>
      <c r="P121" s="94">
        <f>M121/'סכום נכסי הקרן'!$C$42</f>
        <v>6.0688809348966371E-3</v>
      </c>
    </row>
    <row r="122" spans="2:16">
      <c r="B122" s="86" t="s">
        <v>2088</v>
      </c>
      <c r="C122" s="83" t="s">
        <v>2089</v>
      </c>
      <c r="D122" s="83" t="s">
        <v>246</v>
      </c>
      <c r="E122" s="83"/>
      <c r="F122" s="104">
        <v>43800</v>
      </c>
      <c r="G122" s="93">
        <v>10.790000000000001</v>
      </c>
      <c r="H122" s="96" t="s">
        <v>141</v>
      </c>
      <c r="I122" s="97">
        <v>4.8000000000000001E-2</v>
      </c>
      <c r="J122" s="97">
        <v>4.8500000000000015E-2</v>
      </c>
      <c r="K122" s="93">
        <v>207963000</v>
      </c>
      <c r="L122" s="105">
        <v>100.39619999999999</v>
      </c>
      <c r="M122" s="93">
        <v>208786.97749000002</v>
      </c>
      <c r="N122" s="83"/>
      <c r="O122" s="94">
        <v>9.2728036068792062E-3</v>
      </c>
      <c r="P122" s="94">
        <f>M122/'סכום נכסי הקרן'!$C$42</f>
        <v>2.7095170030219471E-3</v>
      </c>
    </row>
    <row r="123" spans="2:16">
      <c r="B123" s="86" t="s">
        <v>2090</v>
      </c>
      <c r="C123" s="83" t="s">
        <v>2091</v>
      </c>
      <c r="D123" s="83" t="s">
        <v>246</v>
      </c>
      <c r="E123" s="83"/>
      <c r="F123" s="104">
        <v>40057</v>
      </c>
      <c r="G123" s="93">
        <v>4.18</v>
      </c>
      <c r="H123" s="96" t="s">
        <v>141</v>
      </c>
      <c r="I123" s="97">
        <v>4.8000000000000001E-2</v>
      </c>
      <c r="J123" s="97">
        <v>4.8499999999999995E-2</v>
      </c>
      <c r="K123" s="93">
        <v>108168000</v>
      </c>
      <c r="L123" s="105">
        <v>111.43989999999999</v>
      </c>
      <c r="M123" s="93">
        <v>120542.3321</v>
      </c>
      <c r="N123" s="83"/>
      <c r="O123" s="94">
        <v>5.353616328547345E-3</v>
      </c>
      <c r="P123" s="94">
        <f>M123/'סכום נכסי הקרן'!$C$42</f>
        <v>1.5643288788186587E-3</v>
      </c>
    </row>
    <row r="124" spans="2:16">
      <c r="B124" s="86" t="s">
        <v>2092</v>
      </c>
      <c r="C124" s="83" t="s">
        <v>2093</v>
      </c>
      <c r="D124" s="83" t="s">
        <v>246</v>
      </c>
      <c r="E124" s="83"/>
      <c r="F124" s="104">
        <v>40087</v>
      </c>
      <c r="G124" s="93">
        <v>4.26</v>
      </c>
      <c r="H124" s="96" t="s">
        <v>141</v>
      </c>
      <c r="I124" s="97">
        <v>4.8000000000000001E-2</v>
      </c>
      <c r="J124" s="97">
        <v>4.8500000000000008E-2</v>
      </c>
      <c r="K124" s="93">
        <v>100332000</v>
      </c>
      <c r="L124" s="105">
        <v>110.47029999999999</v>
      </c>
      <c r="M124" s="93">
        <v>110837.09204</v>
      </c>
      <c r="N124" s="83"/>
      <c r="O124" s="94">
        <v>4.9225799386541733E-3</v>
      </c>
      <c r="P124" s="94">
        <f>M124/'סכום נכסי הקרן'!$C$42</f>
        <v>1.4383798695599792E-3</v>
      </c>
    </row>
    <row r="125" spans="2:16">
      <c r="B125" s="86" t="s">
        <v>2094</v>
      </c>
      <c r="C125" s="83" t="s">
        <v>2095</v>
      </c>
      <c r="D125" s="83" t="s">
        <v>246</v>
      </c>
      <c r="E125" s="83"/>
      <c r="F125" s="104">
        <v>40118</v>
      </c>
      <c r="G125" s="93">
        <v>4.34</v>
      </c>
      <c r="H125" s="96" t="s">
        <v>141</v>
      </c>
      <c r="I125" s="97">
        <v>4.8000000000000001E-2</v>
      </c>
      <c r="J125" s="97">
        <v>4.8500000000000008E-2</v>
      </c>
      <c r="K125" s="93">
        <v>122827000</v>
      </c>
      <c r="L125" s="105">
        <v>110.3481</v>
      </c>
      <c r="M125" s="93">
        <v>135537.31013999999</v>
      </c>
      <c r="N125" s="83"/>
      <c r="O125" s="94">
        <v>6.0195845231443765E-3</v>
      </c>
      <c r="P125" s="94">
        <f>M125/'סכום נכסי הקרן'!$C$42</f>
        <v>1.7589250574106239E-3</v>
      </c>
    </row>
    <row r="126" spans="2:16">
      <c r="B126" s="86" t="s">
        <v>2096</v>
      </c>
      <c r="C126" s="83" t="s">
        <v>2097</v>
      </c>
      <c r="D126" s="83" t="s">
        <v>246</v>
      </c>
      <c r="E126" s="83"/>
      <c r="F126" s="104">
        <v>39509</v>
      </c>
      <c r="G126" s="93">
        <v>2.9299999999999997</v>
      </c>
      <c r="H126" s="96" t="s">
        <v>141</v>
      </c>
      <c r="I126" s="97">
        <v>4.8000000000000001E-2</v>
      </c>
      <c r="J126" s="97">
        <v>4.8600000000000004E-2</v>
      </c>
      <c r="K126" s="93">
        <v>14639000</v>
      </c>
      <c r="L126" s="105">
        <v>119.39360000000001</v>
      </c>
      <c r="M126" s="93">
        <v>17478.026579999998</v>
      </c>
      <c r="N126" s="83"/>
      <c r="O126" s="94">
        <v>7.762472059346569E-4</v>
      </c>
      <c r="P126" s="94">
        <f>M126/'סכום נכסי הקרן'!$C$42</f>
        <v>2.2681975076749086E-4</v>
      </c>
    </row>
    <row r="127" spans="2:16">
      <c r="B127" s="86" t="s">
        <v>2098</v>
      </c>
      <c r="C127" s="83" t="s">
        <v>2099</v>
      </c>
      <c r="D127" s="83" t="s">
        <v>246</v>
      </c>
      <c r="E127" s="83"/>
      <c r="F127" s="104">
        <v>39600</v>
      </c>
      <c r="G127" s="93">
        <v>3.18</v>
      </c>
      <c r="H127" s="96" t="s">
        <v>141</v>
      </c>
      <c r="I127" s="97">
        <v>4.8000000000000001E-2</v>
      </c>
      <c r="J127" s="97">
        <v>4.8610953219966897E-2</v>
      </c>
      <c r="K127" s="93">
        <v>43655000</v>
      </c>
      <c r="L127" s="105">
        <v>116.1795</v>
      </c>
      <c r="M127" s="93">
        <v>50718.181929999999</v>
      </c>
      <c r="N127" s="83"/>
      <c r="O127" s="94">
        <v>2.2525338792137315E-3</v>
      </c>
      <c r="P127" s="94">
        <f>M127/'סכום נכסי הקרן'!$C$42</f>
        <v>6.5819131994607942E-4</v>
      </c>
    </row>
    <row r="128" spans="2:16">
      <c r="B128" s="86" t="s">
        <v>2100</v>
      </c>
      <c r="C128" s="83" t="s">
        <v>2101</v>
      </c>
      <c r="D128" s="83" t="s">
        <v>246</v>
      </c>
      <c r="E128" s="83"/>
      <c r="F128" s="104">
        <v>39630</v>
      </c>
      <c r="G128" s="93">
        <v>3.1900000000000004</v>
      </c>
      <c r="H128" s="96" t="s">
        <v>141</v>
      </c>
      <c r="I128" s="97">
        <v>4.8000000000000001E-2</v>
      </c>
      <c r="J128" s="97">
        <v>4.8600000000000004E-2</v>
      </c>
      <c r="K128" s="93">
        <v>20479000</v>
      </c>
      <c r="L128" s="105">
        <v>117.7157</v>
      </c>
      <c r="M128" s="93">
        <v>24107.007989999998</v>
      </c>
      <c r="N128" s="83"/>
      <c r="O128" s="94">
        <v>1.0706584928240766E-3</v>
      </c>
      <c r="P128" s="94">
        <f>M128/'סכום נכסי הקרן'!$C$42</f>
        <v>3.1284684910015231E-4</v>
      </c>
    </row>
    <row r="129" spans="2:16">
      <c r="B129" s="86" t="s">
        <v>2102</v>
      </c>
      <c r="C129" s="83" t="s">
        <v>2103</v>
      </c>
      <c r="D129" s="83" t="s">
        <v>246</v>
      </c>
      <c r="E129" s="83"/>
      <c r="F129" s="104">
        <v>39904</v>
      </c>
      <c r="G129" s="93">
        <v>3.85</v>
      </c>
      <c r="H129" s="96" t="s">
        <v>141</v>
      </c>
      <c r="I129" s="97">
        <v>4.8000000000000001E-2</v>
      </c>
      <c r="J129" s="97">
        <v>4.8500070375360922E-2</v>
      </c>
      <c r="K129" s="93">
        <v>156290000</v>
      </c>
      <c r="L129" s="105">
        <v>115.30200000000001</v>
      </c>
      <c r="M129" s="93">
        <v>180205.42750999998</v>
      </c>
      <c r="N129" s="83"/>
      <c r="O129" s="94">
        <v>8.0034184041673333E-3</v>
      </c>
      <c r="P129" s="94">
        <f>M129/'סכום נכסי הקרן'!$C$42</f>
        <v>2.338602128088041E-3</v>
      </c>
    </row>
    <row r="130" spans="2:16">
      <c r="B130" s="86" t="s">
        <v>2104</v>
      </c>
      <c r="C130" s="83" t="s">
        <v>2105</v>
      </c>
      <c r="D130" s="83" t="s">
        <v>246</v>
      </c>
      <c r="E130" s="83"/>
      <c r="F130" s="104">
        <v>39965</v>
      </c>
      <c r="G130" s="93">
        <v>4.0199999999999996</v>
      </c>
      <c r="H130" s="96" t="s">
        <v>141</v>
      </c>
      <c r="I130" s="97">
        <v>4.8000000000000001E-2</v>
      </c>
      <c r="J130" s="97">
        <v>4.8518407913936107E-2</v>
      </c>
      <c r="K130" s="93">
        <v>73638000</v>
      </c>
      <c r="L130" s="105">
        <v>112.7064</v>
      </c>
      <c r="M130" s="93">
        <v>82994.731249999997</v>
      </c>
      <c r="N130" s="83"/>
      <c r="O130" s="94">
        <v>3.6860241598345397E-3</v>
      </c>
      <c r="P130" s="94">
        <f>M130/'סכום נכסי הקרן'!$C$42</f>
        <v>1.0770577657022815E-3</v>
      </c>
    </row>
    <row r="131" spans="2:16">
      <c r="B131" s="86" t="s">
        <v>2106</v>
      </c>
      <c r="C131" s="83" t="s">
        <v>2107</v>
      </c>
      <c r="D131" s="83" t="s">
        <v>246</v>
      </c>
      <c r="E131" s="83"/>
      <c r="F131" s="104">
        <v>39995</v>
      </c>
      <c r="G131" s="93">
        <v>4.0100000000000007</v>
      </c>
      <c r="H131" s="96" t="s">
        <v>141</v>
      </c>
      <c r="I131" s="97">
        <v>4.8000000000000001E-2</v>
      </c>
      <c r="J131" s="97">
        <v>4.8500000000000008E-2</v>
      </c>
      <c r="K131" s="93">
        <v>112496000</v>
      </c>
      <c r="L131" s="105">
        <v>114.5086</v>
      </c>
      <c r="M131" s="93">
        <v>128817.63495000001</v>
      </c>
      <c r="N131" s="83"/>
      <c r="O131" s="94">
        <v>5.7211452761761457E-3</v>
      </c>
      <c r="P131" s="94">
        <f>M131/'סכום נכסי הקרן'!$C$42</f>
        <v>1.6717209874970121E-3</v>
      </c>
    </row>
    <row r="132" spans="2:16">
      <c r="B132" s="86" t="s">
        <v>2108</v>
      </c>
      <c r="C132" s="83" t="s">
        <v>2109</v>
      </c>
      <c r="D132" s="83" t="s">
        <v>246</v>
      </c>
      <c r="E132" s="83"/>
      <c r="F132" s="104">
        <v>40027</v>
      </c>
      <c r="G132" s="93">
        <v>4.089999999999999</v>
      </c>
      <c r="H132" s="96" t="s">
        <v>141</v>
      </c>
      <c r="I132" s="97">
        <v>4.8000000000000001E-2</v>
      </c>
      <c r="J132" s="97">
        <v>4.8500000000000015E-2</v>
      </c>
      <c r="K132" s="93">
        <v>141650000</v>
      </c>
      <c r="L132" s="105">
        <v>113.05719999999999</v>
      </c>
      <c r="M132" s="93">
        <v>160145.53042</v>
      </c>
      <c r="N132" s="83"/>
      <c r="O132" s="94">
        <v>7.1125032315546809E-3</v>
      </c>
      <c r="P132" s="94">
        <f>M132/'סכום נכסי הקרן'!$C$42</f>
        <v>2.0782763506011345E-3</v>
      </c>
    </row>
    <row r="133" spans="2:16">
      <c r="B133" s="86" t="s">
        <v>2110</v>
      </c>
      <c r="C133" s="83" t="s">
        <v>2111</v>
      </c>
      <c r="D133" s="83" t="s">
        <v>246</v>
      </c>
      <c r="E133" s="83"/>
      <c r="F133" s="104">
        <v>40179</v>
      </c>
      <c r="G133" s="93">
        <v>4.41</v>
      </c>
      <c r="H133" s="96" t="s">
        <v>141</v>
      </c>
      <c r="I133" s="97">
        <v>4.8000000000000001E-2</v>
      </c>
      <c r="J133" s="97">
        <v>4.8499999999999995E-2</v>
      </c>
      <c r="K133" s="93">
        <v>55112000</v>
      </c>
      <c r="L133" s="105">
        <v>111.5767</v>
      </c>
      <c r="M133" s="93">
        <v>61492.162320000003</v>
      </c>
      <c r="N133" s="83"/>
      <c r="O133" s="94">
        <v>2.7310359650328667E-3</v>
      </c>
      <c r="P133" s="94">
        <f>M133/'סכום נכסי הקרן'!$C$42</f>
        <v>7.98009824949957E-4</v>
      </c>
    </row>
    <row r="134" spans="2:16">
      <c r="B134" s="86" t="s">
        <v>2112</v>
      </c>
      <c r="C134" s="83" t="s">
        <v>2113</v>
      </c>
      <c r="D134" s="83" t="s">
        <v>246</v>
      </c>
      <c r="E134" s="83"/>
      <c r="F134" s="104">
        <v>40210</v>
      </c>
      <c r="G134" s="93">
        <v>4.49</v>
      </c>
      <c r="H134" s="96" t="s">
        <v>141</v>
      </c>
      <c r="I134" s="97">
        <v>4.8000000000000001E-2</v>
      </c>
      <c r="J134" s="97">
        <v>4.8499999999999995E-2</v>
      </c>
      <c r="K134" s="93">
        <v>80740000</v>
      </c>
      <c r="L134" s="105">
        <v>111.13679999999999</v>
      </c>
      <c r="M134" s="93">
        <v>89731.815390000003</v>
      </c>
      <c r="N134" s="83"/>
      <c r="O134" s="94">
        <v>3.9852365861279037E-3</v>
      </c>
      <c r="P134" s="94">
        <f>M134/'סכום נכסי הקרן'!$C$42</f>
        <v>1.1644877589306369E-3</v>
      </c>
    </row>
    <row r="135" spans="2:16">
      <c r="B135" s="86" t="s">
        <v>2114</v>
      </c>
      <c r="C135" s="83" t="s">
        <v>2115</v>
      </c>
      <c r="D135" s="83" t="s">
        <v>246</v>
      </c>
      <c r="E135" s="83"/>
      <c r="F135" s="104">
        <v>40238</v>
      </c>
      <c r="G135" s="93">
        <v>4.57</v>
      </c>
      <c r="H135" s="96" t="s">
        <v>141</v>
      </c>
      <c r="I135" s="97">
        <v>4.8000000000000001E-2</v>
      </c>
      <c r="J135" s="97">
        <v>4.8600000000000004E-2</v>
      </c>
      <c r="K135" s="93">
        <v>115180000</v>
      </c>
      <c r="L135" s="105">
        <v>111.4395</v>
      </c>
      <c r="M135" s="93">
        <v>128356.06091</v>
      </c>
      <c r="N135" s="83"/>
      <c r="O135" s="94">
        <v>5.7006455042343885E-3</v>
      </c>
      <c r="P135" s="94">
        <f>M135/'סכום נכסי הקרן'!$C$42</f>
        <v>1.6657309457589278E-3</v>
      </c>
    </row>
    <row r="136" spans="2:16">
      <c r="B136" s="86" t="s">
        <v>2116</v>
      </c>
      <c r="C136" s="83" t="s">
        <v>2117</v>
      </c>
      <c r="D136" s="83" t="s">
        <v>246</v>
      </c>
      <c r="E136" s="83"/>
      <c r="F136" s="104">
        <v>40300</v>
      </c>
      <c r="G136" s="93">
        <v>4.74</v>
      </c>
      <c r="H136" s="96" t="s">
        <v>141</v>
      </c>
      <c r="I136" s="97">
        <v>4.8000000000000001E-2</v>
      </c>
      <c r="J136" s="97">
        <v>4.8499999999999995E-2</v>
      </c>
      <c r="K136" s="93">
        <v>18001000</v>
      </c>
      <c r="L136" s="105">
        <v>110.7654</v>
      </c>
      <c r="M136" s="93">
        <v>19938.884539999999</v>
      </c>
      <c r="N136" s="83"/>
      <c r="O136" s="94">
        <v>8.8554067261458109E-4</v>
      </c>
      <c r="P136" s="94">
        <f>M136/'סכום נכסי הקרן'!$C$42</f>
        <v>2.5875534639131878E-4</v>
      </c>
    </row>
    <row r="137" spans="2:16">
      <c r="B137" s="86" t="s">
        <v>2118</v>
      </c>
      <c r="C137" s="83" t="s">
        <v>2119</v>
      </c>
      <c r="D137" s="83" t="s">
        <v>246</v>
      </c>
      <c r="E137" s="83"/>
      <c r="F137" s="104">
        <v>40360</v>
      </c>
      <c r="G137" s="93">
        <v>4.79</v>
      </c>
      <c r="H137" s="96" t="s">
        <v>141</v>
      </c>
      <c r="I137" s="97">
        <v>4.8000000000000001E-2</v>
      </c>
      <c r="J137" s="97">
        <v>4.8499999999999995E-2</v>
      </c>
      <c r="K137" s="93">
        <v>50554000</v>
      </c>
      <c r="L137" s="105">
        <v>111.1529</v>
      </c>
      <c r="M137" s="93">
        <v>56192.244180000002</v>
      </c>
      <c r="N137" s="83"/>
      <c r="O137" s="94">
        <v>2.4956520314390659E-3</v>
      </c>
      <c r="P137" s="94">
        <f>M137/'סכום נכסי הקרן'!$C$42</f>
        <v>7.2923054337027963E-4</v>
      </c>
    </row>
    <row r="138" spans="2:16">
      <c r="B138" s="86" t="s">
        <v>2120</v>
      </c>
      <c r="C138" s="83" t="s">
        <v>2121</v>
      </c>
      <c r="D138" s="83" t="s">
        <v>246</v>
      </c>
      <c r="E138" s="83"/>
      <c r="F138" s="104">
        <v>40422</v>
      </c>
      <c r="G138" s="93">
        <v>4.96</v>
      </c>
      <c r="H138" s="96" t="s">
        <v>141</v>
      </c>
      <c r="I138" s="97">
        <v>4.8000000000000001E-2</v>
      </c>
      <c r="J138" s="97">
        <v>4.8499999999999995E-2</v>
      </c>
      <c r="K138" s="93">
        <v>100420000</v>
      </c>
      <c r="L138" s="105">
        <v>109.4447</v>
      </c>
      <c r="M138" s="93">
        <v>109904.41440000001</v>
      </c>
      <c r="N138" s="83"/>
      <c r="O138" s="94">
        <v>4.8811571608151586E-3</v>
      </c>
      <c r="P138" s="94">
        <f>M138/'סכום נכסי הקרן'!$C$42</f>
        <v>1.4262761169490702E-3</v>
      </c>
    </row>
    <row r="139" spans="2:16">
      <c r="B139" s="86" t="s">
        <v>2122</v>
      </c>
      <c r="C139" s="83" t="s">
        <v>2123</v>
      </c>
      <c r="D139" s="83" t="s">
        <v>246</v>
      </c>
      <c r="E139" s="83"/>
      <c r="F139" s="104">
        <v>40483</v>
      </c>
      <c r="G139" s="93">
        <v>5.12</v>
      </c>
      <c r="H139" s="96" t="s">
        <v>141</v>
      </c>
      <c r="I139" s="97">
        <v>4.8000000000000001E-2</v>
      </c>
      <c r="J139" s="97">
        <v>4.8500157235700489E-2</v>
      </c>
      <c r="K139" s="93">
        <v>195177000</v>
      </c>
      <c r="L139" s="105">
        <v>107.7728</v>
      </c>
      <c r="M139" s="93">
        <v>210347.68755</v>
      </c>
      <c r="N139" s="83"/>
      <c r="O139" s="94">
        <v>9.342119030894833E-3</v>
      </c>
      <c r="P139" s="94">
        <f>M139/'סכום נכסי הקרן'!$C$42</f>
        <v>2.7297709982432722E-3</v>
      </c>
    </row>
    <row r="140" spans="2:16">
      <c r="B140" s="86" t="s">
        <v>2124</v>
      </c>
      <c r="C140" s="83" t="s">
        <v>2125</v>
      </c>
      <c r="D140" s="83" t="s">
        <v>246</v>
      </c>
      <c r="E140" s="83"/>
      <c r="F140" s="104">
        <v>40513</v>
      </c>
      <c r="G140" s="93">
        <v>5.21</v>
      </c>
      <c r="H140" s="96" t="s">
        <v>141</v>
      </c>
      <c r="I140" s="97">
        <v>4.8000000000000001E-2</v>
      </c>
      <c r="J140" s="97">
        <v>4.8499999999999995E-2</v>
      </c>
      <c r="K140" s="93">
        <v>66342000</v>
      </c>
      <c r="L140" s="105">
        <v>107.05029999999999</v>
      </c>
      <c r="M140" s="93">
        <v>71019.306740000015</v>
      </c>
      <c r="N140" s="83"/>
      <c r="O140" s="94">
        <v>3.1541626379848063E-3</v>
      </c>
      <c r="P140" s="94">
        <f>M140/'סכום נכסי הקרן'!$C$42</f>
        <v>9.216476116863068E-4</v>
      </c>
    </row>
    <row r="141" spans="2:16">
      <c r="B141" s="86" t="s">
        <v>2126</v>
      </c>
      <c r="C141" s="83" t="s">
        <v>2127</v>
      </c>
      <c r="D141" s="83" t="s">
        <v>246</v>
      </c>
      <c r="E141" s="83"/>
      <c r="F141" s="104">
        <v>40544</v>
      </c>
      <c r="G141" s="93">
        <v>5.17</v>
      </c>
      <c r="H141" s="96" t="s">
        <v>141</v>
      </c>
      <c r="I141" s="97">
        <v>4.8000000000000001E-2</v>
      </c>
      <c r="J141" s="97">
        <v>4.8499999999999995E-2</v>
      </c>
      <c r="K141" s="93">
        <v>166735000</v>
      </c>
      <c r="L141" s="105">
        <v>109.08669999999999</v>
      </c>
      <c r="M141" s="93">
        <v>181885.7347</v>
      </c>
      <c r="N141" s="83"/>
      <c r="O141" s="94">
        <v>8.0780454654879735E-3</v>
      </c>
      <c r="P141" s="94">
        <f>M141/'סכום נכסי הקרן'!$C$42</f>
        <v>2.3604081859003542E-3</v>
      </c>
    </row>
    <row r="142" spans="2:16">
      <c r="B142" s="86" t="s">
        <v>2128</v>
      </c>
      <c r="C142" s="83" t="s">
        <v>2129</v>
      </c>
      <c r="D142" s="83" t="s">
        <v>246</v>
      </c>
      <c r="E142" s="83"/>
      <c r="F142" s="104">
        <v>40575</v>
      </c>
      <c r="G142" s="93">
        <v>5.2500000000000009</v>
      </c>
      <c r="H142" s="96" t="s">
        <v>141</v>
      </c>
      <c r="I142" s="97">
        <v>4.8000000000000001E-2</v>
      </c>
      <c r="J142" s="97">
        <v>4.8500000000000008E-2</v>
      </c>
      <c r="K142" s="93">
        <v>65718000</v>
      </c>
      <c r="L142" s="105">
        <v>108.25530000000001</v>
      </c>
      <c r="M142" s="93">
        <v>71143.201560000001</v>
      </c>
      <c r="N142" s="83"/>
      <c r="O142" s="94">
        <v>3.1596651475166784E-3</v>
      </c>
      <c r="P142" s="94">
        <f>M142/'סכום נכסי הקרן'!$C$42</f>
        <v>9.2325544721997839E-4</v>
      </c>
    </row>
    <row r="143" spans="2:16">
      <c r="B143" s="86" t="s">
        <v>2130</v>
      </c>
      <c r="C143" s="83" t="s">
        <v>2131</v>
      </c>
      <c r="D143" s="83" t="s">
        <v>246</v>
      </c>
      <c r="E143" s="83"/>
      <c r="F143" s="104">
        <v>40603</v>
      </c>
      <c r="G143" s="93">
        <v>5.330000000000001</v>
      </c>
      <c r="H143" s="96" t="s">
        <v>141</v>
      </c>
      <c r="I143" s="97">
        <v>4.8000000000000001E-2</v>
      </c>
      <c r="J143" s="97">
        <v>4.8600784421620045E-2</v>
      </c>
      <c r="K143" s="93">
        <v>101895000</v>
      </c>
      <c r="L143" s="105">
        <v>107.6056</v>
      </c>
      <c r="M143" s="93">
        <v>109644.70994</v>
      </c>
      <c r="N143" s="83"/>
      <c r="O143" s="94">
        <v>4.8696229718424482E-3</v>
      </c>
      <c r="P143" s="94">
        <f>M143/'סכום נכסי הקרן'!$C$42</f>
        <v>1.4229058222180956E-3</v>
      </c>
    </row>
    <row r="144" spans="2:16">
      <c r="B144" s="86" t="s">
        <v>2132</v>
      </c>
      <c r="C144" s="83" t="s">
        <v>2133</v>
      </c>
      <c r="D144" s="83" t="s">
        <v>246</v>
      </c>
      <c r="E144" s="83"/>
      <c r="F144" s="104">
        <v>40634</v>
      </c>
      <c r="G144" s="93">
        <v>5.410000000000001</v>
      </c>
      <c r="H144" s="96" t="s">
        <v>141</v>
      </c>
      <c r="I144" s="97">
        <v>4.8000000000000001E-2</v>
      </c>
      <c r="J144" s="97">
        <v>4.8500000000000008E-2</v>
      </c>
      <c r="K144" s="93">
        <v>36138000</v>
      </c>
      <c r="L144" s="105">
        <v>106.86620000000001</v>
      </c>
      <c r="M144" s="93">
        <v>38619.29797</v>
      </c>
      <c r="N144" s="83"/>
      <c r="O144" s="94">
        <v>1.7151891838106169E-3</v>
      </c>
      <c r="P144" s="94">
        <f>M144/'סכום נכסי הקרן'!$C$42</f>
        <v>5.0117898037724956E-4</v>
      </c>
    </row>
    <row r="145" spans="2:16">
      <c r="B145" s="86" t="s">
        <v>2134</v>
      </c>
      <c r="C145" s="83" t="s">
        <v>2135</v>
      </c>
      <c r="D145" s="83" t="s">
        <v>246</v>
      </c>
      <c r="E145" s="83"/>
      <c r="F145" s="104">
        <v>40664</v>
      </c>
      <c r="G145" s="93">
        <v>5.5000000000000009</v>
      </c>
      <c r="H145" s="96" t="s">
        <v>141</v>
      </c>
      <c r="I145" s="97">
        <v>4.8000000000000001E-2</v>
      </c>
      <c r="J145" s="97">
        <v>4.8505669675176506E-2</v>
      </c>
      <c r="K145" s="93">
        <v>134113000</v>
      </c>
      <c r="L145" s="105">
        <v>106.24169999999999</v>
      </c>
      <c r="M145" s="93">
        <v>142483.95751999997</v>
      </c>
      <c r="N145" s="83"/>
      <c r="O145" s="94">
        <v>6.3281042289965624E-3</v>
      </c>
      <c r="P145" s="94">
        <f>M145/'סכום נכסי הקרן'!$C$42</f>
        <v>1.8490746415292471E-3</v>
      </c>
    </row>
    <row r="146" spans="2:16">
      <c r="B146" s="86" t="s">
        <v>2136</v>
      </c>
      <c r="C146" s="83" t="s">
        <v>2137</v>
      </c>
      <c r="D146" s="83" t="s">
        <v>246</v>
      </c>
      <c r="E146" s="83"/>
      <c r="F146" s="104">
        <v>40756</v>
      </c>
      <c r="G146" s="93">
        <v>5.620000000000001</v>
      </c>
      <c r="H146" s="96" t="s">
        <v>141</v>
      </c>
      <c r="I146" s="97">
        <v>4.8000000000000001E-2</v>
      </c>
      <c r="J146" s="97">
        <v>4.8499999999999988E-2</v>
      </c>
      <c r="K146" s="93">
        <v>73797000</v>
      </c>
      <c r="L146" s="105">
        <v>105.95310000000001</v>
      </c>
      <c r="M146" s="93">
        <v>78190.180400000012</v>
      </c>
      <c r="N146" s="83"/>
      <c r="O146" s="94">
        <v>3.47264084930959E-3</v>
      </c>
      <c r="P146" s="94">
        <f>M146/'סכום נכסי הקרן'!$C$42</f>
        <v>1.0147070751733091E-3</v>
      </c>
    </row>
    <row r="147" spans="2:16">
      <c r="B147" s="86" t="s">
        <v>2138</v>
      </c>
      <c r="C147" s="83" t="s">
        <v>2139</v>
      </c>
      <c r="D147" s="83" t="s">
        <v>246</v>
      </c>
      <c r="E147" s="83"/>
      <c r="F147" s="104">
        <v>40848</v>
      </c>
      <c r="G147" s="93">
        <v>5.8700000000000019</v>
      </c>
      <c r="H147" s="96" t="s">
        <v>141</v>
      </c>
      <c r="I147" s="97">
        <v>4.8000000000000001E-2</v>
      </c>
      <c r="J147" s="97">
        <v>4.8499999999999988E-2</v>
      </c>
      <c r="K147" s="93">
        <v>208107000</v>
      </c>
      <c r="L147" s="105">
        <v>104.7058</v>
      </c>
      <c r="M147" s="93">
        <v>217900.1519</v>
      </c>
      <c r="N147" s="83"/>
      <c r="O147" s="94">
        <v>9.6775447337208668E-3</v>
      </c>
      <c r="P147" s="94">
        <f>M147/'סכום נכסי הקרן'!$C$42</f>
        <v>2.8277825256720949E-3</v>
      </c>
    </row>
    <row r="148" spans="2:16">
      <c r="B148" s="86" t="s">
        <v>2140</v>
      </c>
      <c r="C148" s="83" t="s">
        <v>2141</v>
      </c>
      <c r="D148" s="83" t="s">
        <v>246</v>
      </c>
      <c r="E148" s="83"/>
      <c r="F148" s="104">
        <v>40940</v>
      </c>
      <c r="G148" s="93">
        <v>5.98</v>
      </c>
      <c r="H148" s="96" t="s">
        <v>141</v>
      </c>
      <c r="I148" s="97">
        <v>4.8000000000000001E-2</v>
      </c>
      <c r="J148" s="97">
        <v>4.8500000000000015E-2</v>
      </c>
      <c r="K148" s="93">
        <v>261737000</v>
      </c>
      <c r="L148" s="105">
        <v>105.9636</v>
      </c>
      <c r="M148" s="93">
        <v>277346.01098999992</v>
      </c>
      <c r="N148" s="83"/>
      <c r="O148" s="94">
        <v>1.2317698747206625E-2</v>
      </c>
      <c r="P148" s="94">
        <f>M148/'סכום נכסי הקרן'!$C$42</f>
        <v>3.5992366072434231E-3</v>
      </c>
    </row>
    <row r="149" spans="2:16">
      <c r="B149" s="86" t="s">
        <v>2142</v>
      </c>
      <c r="C149" s="83" t="s">
        <v>2143</v>
      </c>
      <c r="D149" s="83" t="s">
        <v>246</v>
      </c>
      <c r="E149" s="83"/>
      <c r="F149" s="104">
        <v>40969</v>
      </c>
      <c r="G149" s="93">
        <v>6.05926828965951</v>
      </c>
      <c r="H149" s="96" t="s">
        <v>141</v>
      </c>
      <c r="I149" s="97">
        <v>4.8000000000000001E-2</v>
      </c>
      <c r="J149" s="97">
        <v>4.8604509077785039E-2</v>
      </c>
      <c r="K149" s="93">
        <v>159473000</v>
      </c>
      <c r="L149" s="105">
        <v>105.526</v>
      </c>
      <c r="M149" s="93">
        <v>168285.55752999996</v>
      </c>
      <c r="N149" s="83"/>
      <c r="O149" s="94">
        <v>7.4740242117092856E-3</v>
      </c>
      <c r="P149" s="94">
        <f>M149/'סכום נכסי הקרן'!$C$42</f>
        <v>2.1839129287285269E-3</v>
      </c>
    </row>
    <row r="150" spans="2:16">
      <c r="B150" s="86" t="s">
        <v>2144</v>
      </c>
      <c r="C150" s="83">
        <v>8789</v>
      </c>
      <c r="D150" s="83" t="s">
        <v>246</v>
      </c>
      <c r="E150" s="83"/>
      <c r="F150" s="104">
        <v>41000</v>
      </c>
      <c r="G150" s="93">
        <v>6.139999999999997</v>
      </c>
      <c r="H150" s="96" t="s">
        <v>141</v>
      </c>
      <c r="I150" s="97">
        <v>4.8000000000000001E-2</v>
      </c>
      <c r="J150" s="97">
        <v>4.849970089466521E-2</v>
      </c>
      <c r="K150" s="93">
        <v>87131000</v>
      </c>
      <c r="L150" s="105">
        <v>105.1212</v>
      </c>
      <c r="M150" s="93">
        <v>91593.164059999996</v>
      </c>
      <c r="N150" s="83"/>
      <c r="O150" s="94">
        <v>4.0679041972420229E-3</v>
      </c>
      <c r="P150" s="94">
        <f>M150/'סכום נכסי הקרן'!$C$42</f>
        <v>1.1886432686781681E-3</v>
      </c>
    </row>
    <row r="151" spans="2:16">
      <c r="B151" s="86" t="s">
        <v>2145</v>
      </c>
      <c r="C151" s="83" t="s">
        <v>2146</v>
      </c>
      <c r="D151" s="83" t="s">
        <v>246</v>
      </c>
      <c r="E151" s="83"/>
      <c r="F151" s="104">
        <v>41640</v>
      </c>
      <c r="G151" s="93">
        <v>7.25</v>
      </c>
      <c r="H151" s="96" t="s">
        <v>141</v>
      </c>
      <c r="I151" s="97">
        <v>4.8000000000000001E-2</v>
      </c>
      <c r="J151" s="97">
        <v>4.8500000000000008E-2</v>
      </c>
      <c r="K151" s="93">
        <v>163546000</v>
      </c>
      <c r="L151" s="105">
        <v>102.8934</v>
      </c>
      <c r="M151" s="93">
        <v>168277.97075000001</v>
      </c>
      <c r="N151" s="83"/>
      <c r="O151" s="94">
        <v>7.4736872619541143E-3</v>
      </c>
      <c r="P151" s="94">
        <f>M151/'סכום נכסי הקרן'!$C$42</f>
        <v>2.1838144718723802E-3</v>
      </c>
    </row>
    <row r="152" spans="2:16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</row>
    <row r="153" spans="2:16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</row>
    <row r="154" spans="2:16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</row>
    <row r="155" spans="2:16">
      <c r="B155" s="123" t="s">
        <v>120</v>
      </c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</row>
    <row r="156" spans="2:16">
      <c r="B156" s="123" t="s">
        <v>214</v>
      </c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</row>
    <row r="157" spans="2:16">
      <c r="B157" s="123" t="s">
        <v>222</v>
      </c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</row>
    <row r="158" spans="2:16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</row>
    <row r="159" spans="2:16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</row>
    <row r="160" spans="2:16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</row>
    <row r="161" spans="2:16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</row>
    <row r="162" spans="2:16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</row>
    <row r="163" spans="2:16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</row>
    <row r="164" spans="2:16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</row>
    <row r="165" spans="2:16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</row>
    <row r="166" spans="2:16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</row>
    <row r="167" spans="2:16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</row>
    <row r="168" spans="2:16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</row>
    <row r="169" spans="2:16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</row>
    <row r="170" spans="2:16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</row>
    <row r="171" spans="2:16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</row>
    <row r="172" spans="2:16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</row>
    <row r="173" spans="2:16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</row>
    <row r="174" spans="2:16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</row>
    <row r="175" spans="2:16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</row>
    <row r="176" spans="2:16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</row>
    <row r="177" spans="2:16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</row>
    <row r="178" spans="2:16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</row>
    <row r="179" spans="2:16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</row>
    <row r="180" spans="2:16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</row>
    <row r="181" spans="2:16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</row>
    <row r="182" spans="2:16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</row>
    <row r="183" spans="2:16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</row>
    <row r="184" spans="2:16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</row>
    <row r="185" spans="2:16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</row>
    <row r="186" spans="2:16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</row>
    <row r="187" spans="2:16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</row>
    <row r="188" spans="2:16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</row>
    <row r="189" spans="2:16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</row>
    <row r="190" spans="2:16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</row>
    <row r="191" spans="2:16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</row>
    <row r="192" spans="2:16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</row>
    <row r="193" spans="2:16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</row>
    <row r="194" spans="2:16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</row>
    <row r="195" spans="2:16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</row>
    <row r="196" spans="2:16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</row>
    <row r="197" spans="2:16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</row>
    <row r="198" spans="2:16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</row>
    <row r="199" spans="2:16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</row>
    <row r="200" spans="2:16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</row>
    <row r="201" spans="2:16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</row>
    <row r="202" spans="2:16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</row>
    <row r="203" spans="2:16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</row>
    <row r="204" spans="2:16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</row>
    <row r="205" spans="2:16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</row>
    <row r="206" spans="2:16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</row>
    <row r="207" spans="2:16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</row>
    <row r="208" spans="2:16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</row>
    <row r="209" spans="2:16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</row>
    <row r="210" spans="2:16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</row>
    <row r="211" spans="2:16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</row>
    <row r="212" spans="2:16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</row>
    <row r="213" spans="2:16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</row>
    <row r="214" spans="2:16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</row>
    <row r="215" spans="2:16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</row>
    <row r="216" spans="2:16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</row>
    <row r="217" spans="2:16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</row>
    <row r="218" spans="2:16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</row>
    <row r="219" spans="2:16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</row>
    <row r="220" spans="2:16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</row>
    <row r="221" spans="2:16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</row>
    <row r="222" spans="2:16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</row>
    <row r="223" spans="2:16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</row>
    <row r="224" spans="2:16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</row>
    <row r="225" spans="2:16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</row>
    <row r="226" spans="2:16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</row>
    <row r="227" spans="2:16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</row>
    <row r="228" spans="2:16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</row>
    <row r="229" spans="2:16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</row>
    <row r="230" spans="2:16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</row>
    <row r="231" spans="2:16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</row>
    <row r="232" spans="2:16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</row>
    <row r="233" spans="2:16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</row>
    <row r="234" spans="2:16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</row>
    <row r="235" spans="2:16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</row>
    <row r="236" spans="2:16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</row>
    <row r="237" spans="2:16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</row>
    <row r="238" spans="2:16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</row>
    <row r="239" spans="2:16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</row>
    <row r="240" spans="2:16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</row>
    <row r="241" spans="2:16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</row>
    <row r="242" spans="2:16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</row>
    <row r="243" spans="2:16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</row>
    <row r="244" spans="2:16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</row>
    <row r="245" spans="2:16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</row>
    <row r="246" spans="2:16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</row>
    <row r="247" spans="2:16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</row>
    <row r="248" spans="2:16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</row>
    <row r="249" spans="2:16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</row>
    <row r="250" spans="2:16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</row>
    <row r="251" spans="2:16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</row>
    <row r="252" spans="2:16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</row>
    <row r="253" spans="2:16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</row>
    <row r="254" spans="2:16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</row>
    <row r="255" spans="2:16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</row>
    <row r="256" spans="2:16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</row>
    <row r="257" spans="2:16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</row>
    <row r="258" spans="2:16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</row>
    <row r="259" spans="2:16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</row>
    <row r="260" spans="2:16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</row>
    <row r="261" spans="2:16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</row>
    <row r="262" spans="2:16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</row>
    <row r="263" spans="2:16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</row>
    <row r="264" spans="2:16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</row>
    <row r="265" spans="2:16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</row>
    <row r="266" spans="2:16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</row>
    <row r="267" spans="2:16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</row>
    <row r="268" spans="2:16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</row>
    <row r="269" spans="2:16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</row>
    <row r="270" spans="2:16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</row>
    <row r="271" spans="2:16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</row>
    <row r="272" spans="2:16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</row>
    <row r="273" spans="2:16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</row>
    <row r="274" spans="2:16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</row>
    <row r="275" spans="2:16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</row>
    <row r="276" spans="2:16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</row>
    <row r="277" spans="2:16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</row>
    <row r="278" spans="2:16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</row>
    <row r="279" spans="2:16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</row>
    <row r="280" spans="2:16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</row>
    <row r="281" spans="2:16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</row>
    <row r="282" spans="2:16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</row>
    <row r="283" spans="2:16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</row>
    <row r="284" spans="2:16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</row>
    <row r="285" spans="2:16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</row>
    <row r="286" spans="2:16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</row>
    <row r="287" spans="2:16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</row>
    <row r="288" spans="2:16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</row>
    <row r="289" spans="2:16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</row>
    <row r="290" spans="2:16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</row>
    <row r="291" spans="2:16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</row>
    <row r="292" spans="2:16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</row>
    <row r="293" spans="2:16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</row>
    <row r="294" spans="2:16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</row>
    <row r="295" spans="2:16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</row>
    <row r="296" spans="2:16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</row>
    <row r="297" spans="2:16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</row>
    <row r="298" spans="2:16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</row>
    <row r="299" spans="2:16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</row>
    <row r="300" spans="2:16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</row>
    <row r="301" spans="2:16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</row>
    <row r="302" spans="2:16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</row>
    <row r="303" spans="2:16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</row>
    <row r="304" spans="2:16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</row>
    <row r="305" spans="2:16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</row>
    <row r="306" spans="2:16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</row>
    <row r="307" spans="2:16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</row>
    <row r="308" spans="2:16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</row>
    <row r="309" spans="2:16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</row>
    <row r="310" spans="2:16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</row>
    <row r="311" spans="2:16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</row>
    <row r="312" spans="2:16">
      <c r="B312" s="122"/>
      <c r="C312" s="122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</row>
    <row r="313" spans="2:16">
      <c r="B313" s="122"/>
      <c r="C313" s="122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</row>
    <row r="314" spans="2:16">
      <c r="B314" s="122"/>
      <c r="C314" s="122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</row>
    <row r="315" spans="2:16">
      <c r="B315" s="122"/>
      <c r="C315" s="122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</row>
    <row r="316" spans="2:16"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</row>
    <row r="317" spans="2:16">
      <c r="B317" s="122"/>
      <c r="C317" s="122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</row>
    <row r="318" spans="2:16"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</row>
    <row r="319" spans="2:16">
      <c r="B319" s="122"/>
      <c r="C319" s="122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</row>
    <row r="320" spans="2:16">
      <c r="B320" s="122"/>
      <c r="C320" s="122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</row>
    <row r="321" spans="2:16">
      <c r="B321" s="122"/>
      <c r="C321" s="122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</row>
    <row r="322" spans="2:16"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</row>
    <row r="323" spans="2:16">
      <c r="B323" s="122"/>
      <c r="C323" s="122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</row>
    <row r="324" spans="2:16">
      <c r="B324" s="122"/>
      <c r="C324" s="122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</row>
    <row r="325" spans="2:16">
      <c r="B325" s="122"/>
      <c r="C325" s="122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</row>
    <row r="326" spans="2:16">
      <c r="B326" s="122"/>
      <c r="C326" s="122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</row>
    <row r="327" spans="2:16">
      <c r="B327" s="122"/>
      <c r="C327" s="122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</row>
    <row r="328" spans="2:16"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</row>
    <row r="329" spans="2:16">
      <c r="B329" s="122"/>
      <c r="C329" s="122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</row>
    <row r="330" spans="2:16">
      <c r="B330" s="122"/>
      <c r="C330" s="122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</row>
    <row r="331" spans="2:16">
      <c r="B331" s="122"/>
      <c r="C331" s="122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</row>
    <row r="332" spans="2:16">
      <c r="B332" s="122"/>
      <c r="C332" s="122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</row>
    <row r="333" spans="2:16">
      <c r="B333" s="122"/>
      <c r="C333" s="122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</row>
    <row r="334" spans="2:16">
      <c r="B334" s="122"/>
      <c r="C334" s="122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</row>
    <row r="335" spans="2:16">
      <c r="B335" s="122"/>
      <c r="C335" s="122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</row>
    <row r="336" spans="2:16">
      <c r="B336" s="122"/>
      <c r="C336" s="122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</row>
    <row r="337" spans="2:16">
      <c r="B337" s="122"/>
      <c r="C337" s="122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</row>
    <row r="338" spans="2:16"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</row>
    <row r="339" spans="2:16">
      <c r="B339" s="122"/>
      <c r="C339" s="122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</row>
    <row r="340" spans="2:16">
      <c r="B340" s="122"/>
      <c r="C340" s="122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</row>
    <row r="341" spans="2:16">
      <c r="B341" s="122"/>
      <c r="C341" s="122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</row>
    <row r="342" spans="2:16">
      <c r="B342" s="122"/>
      <c r="C342" s="122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</row>
    <row r="343" spans="2:16">
      <c r="B343" s="122"/>
      <c r="C343" s="122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</row>
    <row r="344" spans="2:16">
      <c r="B344" s="122"/>
      <c r="C344" s="122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</row>
    <row r="345" spans="2:16">
      <c r="B345" s="122"/>
      <c r="C345" s="122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</row>
    <row r="346" spans="2:16">
      <c r="B346" s="122"/>
      <c r="C346" s="122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</row>
    <row r="347" spans="2:16">
      <c r="B347" s="122"/>
      <c r="C347" s="122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</row>
    <row r="348" spans="2:16"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</row>
    <row r="349" spans="2:16">
      <c r="B349" s="122"/>
      <c r="C349" s="122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</row>
    <row r="350" spans="2:16">
      <c r="B350" s="122"/>
      <c r="C350" s="122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</row>
    <row r="351" spans="2:16">
      <c r="B351" s="122"/>
      <c r="C351" s="122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</row>
    <row r="352" spans="2:16">
      <c r="B352" s="122"/>
      <c r="C352" s="122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</row>
    <row r="353" spans="2:16">
      <c r="B353" s="122"/>
      <c r="C353" s="122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</row>
    <row r="354" spans="2:16">
      <c r="B354" s="122"/>
      <c r="C354" s="122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</row>
    <row r="355" spans="2:16">
      <c r="B355" s="122"/>
      <c r="C355" s="122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</row>
    <row r="356" spans="2:16"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</row>
    <row r="357" spans="2:16">
      <c r="B357" s="122"/>
      <c r="C357" s="122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</row>
    <row r="358" spans="2:16"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</row>
    <row r="359" spans="2:16">
      <c r="B359" s="122"/>
      <c r="C359" s="122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</row>
    <row r="360" spans="2:16"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</row>
    <row r="361" spans="2:16">
      <c r="B361" s="122"/>
      <c r="C361" s="122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</row>
    <row r="362" spans="2:16">
      <c r="B362" s="122"/>
      <c r="C362" s="122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</row>
    <row r="363" spans="2:16">
      <c r="B363" s="122"/>
      <c r="C363" s="122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</row>
    <row r="364" spans="2:16">
      <c r="B364" s="122"/>
      <c r="C364" s="122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</row>
    <row r="365" spans="2:16">
      <c r="B365" s="122"/>
      <c r="C365" s="122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</row>
    <row r="366" spans="2:16"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</row>
    <row r="367" spans="2:16">
      <c r="B367" s="122"/>
      <c r="C367" s="122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</row>
    <row r="368" spans="2:16"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</row>
    <row r="369" spans="2:16">
      <c r="B369" s="122"/>
      <c r="C369" s="122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</row>
    <row r="370" spans="2:16">
      <c r="B370" s="122"/>
      <c r="C370" s="122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</row>
    <row r="371" spans="2:16">
      <c r="B371" s="122"/>
      <c r="C371" s="122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</row>
    <row r="372" spans="2:16">
      <c r="B372" s="122"/>
      <c r="C372" s="122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</row>
    <row r="373" spans="2:16">
      <c r="B373" s="122"/>
      <c r="C373" s="122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</row>
    <row r="374" spans="2:16">
      <c r="B374" s="122"/>
      <c r="C374" s="122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</row>
    <row r="375" spans="2:16">
      <c r="B375" s="122"/>
      <c r="C375" s="122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</row>
    <row r="376" spans="2:16">
      <c r="B376" s="122"/>
      <c r="C376" s="122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</row>
    <row r="377" spans="2:16">
      <c r="B377" s="122"/>
      <c r="C377" s="122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</row>
    <row r="378" spans="2:16">
      <c r="B378" s="122"/>
      <c r="C378" s="122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</row>
    <row r="379" spans="2:16">
      <c r="B379" s="122"/>
      <c r="C379" s="122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</row>
    <row r="380" spans="2:16"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</row>
    <row r="381" spans="2:16">
      <c r="B381" s="122"/>
      <c r="C381" s="122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</row>
    <row r="382" spans="2:16"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</row>
    <row r="383" spans="2:16">
      <c r="B383" s="122"/>
      <c r="C383" s="122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</row>
    <row r="384" spans="2:16">
      <c r="B384" s="122"/>
      <c r="C384" s="122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</row>
    <row r="385" spans="2:16">
      <c r="B385" s="122"/>
      <c r="C385" s="122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</row>
    <row r="386" spans="2:16">
      <c r="B386" s="122"/>
      <c r="C386" s="122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</row>
    <row r="387" spans="2:16">
      <c r="B387" s="122"/>
      <c r="C387" s="122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</row>
    <row r="388" spans="2:16">
      <c r="B388" s="122"/>
      <c r="C388" s="122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</row>
    <row r="389" spans="2:16">
      <c r="B389" s="122"/>
      <c r="C389" s="122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</row>
    <row r="390" spans="2:16">
      <c r="B390" s="122"/>
      <c r="C390" s="122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</row>
    <row r="391" spans="2:16">
      <c r="B391" s="122"/>
      <c r="C391" s="122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</row>
    <row r="392" spans="2:16"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</row>
    <row r="393" spans="2:16">
      <c r="B393" s="122"/>
      <c r="C393" s="122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</row>
    <row r="394" spans="2:16">
      <c r="B394" s="122"/>
      <c r="C394" s="122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</row>
    <row r="395" spans="2:16">
      <c r="B395" s="122"/>
      <c r="C395" s="122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</row>
    <row r="396" spans="2:16">
      <c r="B396" s="122"/>
      <c r="C396" s="122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</row>
    <row r="397" spans="2:16">
      <c r="B397" s="122"/>
      <c r="C397" s="122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</row>
    <row r="398" spans="2:16">
      <c r="B398" s="122"/>
      <c r="C398" s="122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</row>
    <row r="399" spans="2:16">
      <c r="B399" s="122"/>
      <c r="C399" s="122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</row>
    <row r="400" spans="2:16"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</row>
    <row r="401" spans="2:16">
      <c r="B401" s="122"/>
      <c r="C401" s="122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</row>
    <row r="402" spans="2:16"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</row>
    <row r="403" spans="2:16">
      <c r="B403" s="122"/>
      <c r="C403" s="122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</row>
    <row r="404" spans="2:16"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</row>
    <row r="405" spans="2:16">
      <c r="B405" s="122"/>
      <c r="C405" s="122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</row>
    <row r="406" spans="2:16">
      <c r="B406" s="122"/>
      <c r="C406" s="122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</row>
    <row r="407" spans="2:16">
      <c r="B407" s="122"/>
      <c r="C407" s="122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</row>
    <row r="408" spans="2:16"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</row>
    <row r="409" spans="2:16">
      <c r="B409" s="122"/>
      <c r="C409" s="122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</row>
    <row r="410" spans="2:16">
      <c r="B410" s="122"/>
      <c r="C410" s="122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</row>
    <row r="411" spans="2:16">
      <c r="B411" s="122"/>
      <c r="C411" s="122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</row>
    <row r="412" spans="2:16">
      <c r="B412" s="122"/>
      <c r="C412" s="122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</row>
    <row r="413" spans="2:16">
      <c r="B413" s="122"/>
      <c r="C413" s="122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</row>
    <row r="414" spans="2:16">
      <c r="B414" s="122"/>
      <c r="C414" s="122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</row>
    <row r="415" spans="2:16">
      <c r="B415" s="122"/>
      <c r="C415" s="122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</row>
    <row r="416" spans="2:16">
      <c r="B416" s="122"/>
      <c r="C416" s="122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</row>
    <row r="417" spans="2:16">
      <c r="B417" s="122"/>
      <c r="C417" s="122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</row>
    <row r="418" spans="2:16">
      <c r="B418" s="122"/>
      <c r="C418" s="122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</row>
    <row r="419" spans="2:16">
      <c r="B419" s="122"/>
      <c r="C419" s="122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</row>
    <row r="420" spans="2:16">
      <c r="B420" s="122"/>
      <c r="C420" s="122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</row>
    <row r="421" spans="2:16">
      <c r="B421" s="122"/>
      <c r="C421" s="122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</row>
    <row r="422" spans="2:16">
      <c r="B422" s="122"/>
      <c r="C422" s="122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</row>
    <row r="423" spans="2:16">
      <c r="B423" s="122"/>
      <c r="C423" s="122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</row>
    <row r="424" spans="2:16">
      <c r="B424" s="122"/>
      <c r="C424" s="122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</row>
    <row r="425" spans="2:16">
      <c r="B425" s="122"/>
      <c r="C425" s="122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</row>
    <row r="426" spans="2:16">
      <c r="B426" s="122"/>
      <c r="C426" s="122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</row>
    <row r="427" spans="2:16">
      <c r="B427" s="122"/>
      <c r="C427" s="122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</row>
    <row r="428" spans="2:16">
      <c r="B428" s="122"/>
      <c r="C428" s="122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</row>
    <row r="429" spans="2:16">
      <c r="B429" s="122"/>
      <c r="C429" s="122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</row>
    <row r="430" spans="2:16">
      <c r="B430" s="122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</row>
    <row r="431" spans="2:16">
      <c r="B431" s="122"/>
      <c r="C431" s="122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</row>
    <row r="432" spans="2:16">
      <c r="B432" s="122"/>
      <c r="C432" s="122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</row>
    <row r="433" spans="2:16">
      <c r="B433" s="122"/>
      <c r="C433" s="122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</row>
    <row r="434" spans="2:16">
      <c r="B434" s="122"/>
      <c r="C434" s="122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</row>
    <row r="435" spans="2:16">
      <c r="B435" s="122"/>
      <c r="C435" s="122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</row>
    <row r="436" spans="2:16">
      <c r="B436" s="122"/>
      <c r="C436" s="122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</row>
    <row r="437" spans="2:16">
      <c r="B437" s="122"/>
      <c r="C437" s="122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</row>
    <row r="438" spans="2:16">
      <c r="B438" s="122"/>
      <c r="C438" s="122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</row>
    <row r="439" spans="2:16">
      <c r="B439" s="122"/>
      <c r="C439" s="122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</row>
    <row r="440" spans="2:16">
      <c r="B440" s="122"/>
      <c r="C440" s="122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</row>
    <row r="441" spans="2:16">
      <c r="B441" s="122"/>
      <c r="C441" s="122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</row>
    <row r="442" spans="2:16">
      <c r="B442" s="122"/>
      <c r="C442" s="122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</row>
    <row r="443" spans="2:16">
      <c r="B443" s="122"/>
      <c r="C443" s="122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</row>
    <row r="444" spans="2:16">
      <c r="B444" s="122"/>
      <c r="C444" s="122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</row>
    <row r="445" spans="2:16">
      <c r="B445" s="122"/>
      <c r="C445" s="122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</row>
    <row r="446" spans="2:16">
      <c r="B446" s="122"/>
      <c r="C446" s="122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</row>
    <row r="447" spans="2:16">
      <c r="B447" s="122"/>
      <c r="C447" s="122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</row>
    <row r="448" spans="2:16">
      <c r="B448" s="122"/>
      <c r="C448" s="122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</row>
    <row r="449" spans="2:16">
      <c r="B449" s="122"/>
      <c r="C449" s="122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</row>
    <row r="450" spans="2:16">
      <c r="B450" s="122"/>
      <c r="C450" s="122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</row>
    <row r="451" spans="2:16">
      <c r="B451" s="122"/>
      <c r="C451" s="122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</row>
    <row r="452" spans="2:16">
      <c r="B452" s="122"/>
      <c r="C452" s="122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</row>
  </sheetData>
  <sheetProtection sheet="1" objects="1" scenarios="1"/>
  <mergeCells count="2">
    <mergeCell ref="B6:P6"/>
    <mergeCell ref="B7:P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S4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7109375" style="2" bestFit="1" customWidth="1"/>
    <col min="5" max="5" width="6.5703125" style="2" bestFit="1" customWidth="1"/>
    <col min="6" max="6" width="5.28515625" style="2" bestFit="1" customWidth="1"/>
    <col min="7" max="7" width="4.5703125" style="1" bestFit="1" customWidth="1"/>
    <col min="8" max="8" width="4.85546875" style="1" bestFit="1" customWidth="1"/>
    <col min="9" max="9" width="7.140625" style="1" bestFit="1" customWidth="1"/>
    <col min="10" max="10" width="5.140625" style="1" bestFit="1" customWidth="1"/>
    <col min="11" max="11" width="5.28515625" style="1" bestFit="1" customWidth="1"/>
    <col min="12" max="12" width="6.7109375" style="1" bestFit="1" customWidth="1"/>
    <col min="13" max="13" width="7.5703125" style="1" bestFit="1" customWidth="1"/>
    <col min="14" max="14" width="7" style="1" bestFit="1" customWidth="1"/>
    <col min="15" max="15" width="6.42578125" style="1" bestFit="1" customWidth="1"/>
    <col min="16" max="16" width="8" style="1" bestFit="1" customWidth="1"/>
    <col min="17" max="17" width="6.28515625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19">
      <c r="B1" s="56" t="s">
        <v>154</v>
      </c>
      <c r="C1" s="77" t="s" vm="1">
        <v>240</v>
      </c>
    </row>
    <row r="2" spans="2:19">
      <c r="B2" s="56" t="s">
        <v>153</v>
      </c>
      <c r="C2" s="77" t="s">
        <v>241</v>
      </c>
    </row>
    <row r="3" spans="2:19">
      <c r="B3" s="56" t="s">
        <v>155</v>
      </c>
      <c r="C3" s="77" t="s">
        <v>242</v>
      </c>
    </row>
    <row r="4" spans="2:19">
      <c r="B4" s="56" t="s">
        <v>156</v>
      </c>
      <c r="C4" s="77" t="s">
        <v>243</v>
      </c>
    </row>
    <row r="6" spans="2:19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80"/>
    </row>
    <row r="7" spans="2:19" ht="26.25" customHeight="1">
      <c r="B7" s="178" t="s">
        <v>96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80"/>
    </row>
    <row r="8" spans="2:19" s="3" customFormat="1" ht="78.75">
      <c r="B8" s="22" t="s">
        <v>124</v>
      </c>
      <c r="C8" s="30" t="s">
        <v>49</v>
      </c>
      <c r="D8" s="30" t="s">
        <v>126</v>
      </c>
      <c r="E8" s="30" t="s">
        <v>125</v>
      </c>
      <c r="F8" s="30" t="s">
        <v>70</v>
      </c>
      <c r="G8" s="30" t="s">
        <v>15</v>
      </c>
      <c r="H8" s="30" t="s">
        <v>71</v>
      </c>
      <c r="I8" s="30" t="s">
        <v>110</v>
      </c>
      <c r="J8" s="30" t="s">
        <v>18</v>
      </c>
      <c r="K8" s="30" t="s">
        <v>109</v>
      </c>
      <c r="L8" s="30" t="s">
        <v>17</v>
      </c>
      <c r="M8" s="70" t="s">
        <v>19</v>
      </c>
      <c r="N8" s="30" t="s">
        <v>216</v>
      </c>
      <c r="O8" s="30" t="s">
        <v>215</v>
      </c>
      <c r="P8" s="30" t="s">
        <v>118</v>
      </c>
      <c r="Q8" s="30" t="s">
        <v>64</v>
      </c>
      <c r="R8" s="30" t="s">
        <v>157</v>
      </c>
      <c r="S8" s="31" t="s">
        <v>159</v>
      </c>
    </row>
    <row r="9" spans="2:19" s="3" customFormat="1" ht="17.25" customHeight="1">
      <c r="B9" s="15"/>
      <c r="C9" s="32"/>
      <c r="D9" s="16"/>
      <c r="E9" s="16"/>
      <c r="F9" s="32"/>
      <c r="G9" s="32"/>
      <c r="H9" s="32"/>
      <c r="I9" s="32" t="s">
        <v>22</v>
      </c>
      <c r="J9" s="32" t="s">
        <v>21</v>
      </c>
      <c r="K9" s="32"/>
      <c r="L9" s="32" t="s">
        <v>20</v>
      </c>
      <c r="M9" s="32" t="s">
        <v>20</v>
      </c>
      <c r="N9" s="32" t="s">
        <v>223</v>
      </c>
      <c r="O9" s="32"/>
      <c r="P9" s="32" t="s">
        <v>219</v>
      </c>
      <c r="Q9" s="32" t="s">
        <v>20</v>
      </c>
      <c r="R9" s="32" t="s">
        <v>20</v>
      </c>
      <c r="S9" s="33" t="s">
        <v>20</v>
      </c>
    </row>
    <row r="10" spans="2:1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121</v>
      </c>
      <c r="R10" s="20" t="s">
        <v>122</v>
      </c>
      <c r="S10" s="20" t="s">
        <v>160</v>
      </c>
    </row>
    <row r="11" spans="2:19" s="4" customFormat="1" ht="18" customHeight="1"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2:19" ht="20.25" customHeight="1">
      <c r="B12" s="123" t="s">
        <v>232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2:19">
      <c r="B13" s="123" t="s">
        <v>120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2:19">
      <c r="B14" s="123" t="s">
        <v>214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2:19">
      <c r="B15" s="123" t="s">
        <v>222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2:19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2:19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2:19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2:19"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2:19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2:19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2:19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2:19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2:19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2:19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2:19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2:19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2:19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2:19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2:19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2:19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2:19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2:19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2:19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2:19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2:19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2:19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2:19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2:19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2:19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2:19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2:19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2:19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2:19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2:19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2:19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2:19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2:19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2:19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2:19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2:19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2:19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2:19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2:19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2:19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2:19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2:19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2:19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2:19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2:19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2:19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2:19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2:19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2:19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2:19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2:19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2:19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2:19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2:19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2:19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2:19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2:19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2:19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  <row r="74" spans="2:19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</row>
    <row r="75" spans="2:19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</row>
    <row r="76" spans="2:19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</row>
    <row r="77" spans="2:19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</row>
    <row r="78" spans="2:19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</row>
    <row r="79" spans="2:19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</row>
    <row r="80" spans="2:19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</row>
    <row r="81" spans="2:19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</row>
    <row r="82" spans="2:19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</row>
    <row r="83" spans="2:19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</row>
    <row r="84" spans="2:19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</row>
    <row r="85" spans="2:19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</row>
    <row r="86" spans="2:19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</row>
    <row r="87" spans="2:19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</row>
    <row r="88" spans="2:19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</row>
    <row r="89" spans="2:19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</row>
    <row r="90" spans="2:19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</row>
    <row r="91" spans="2:19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</row>
    <row r="92" spans="2:19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</row>
    <row r="93" spans="2:19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</row>
    <row r="94" spans="2:19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</row>
    <row r="95" spans="2:19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</row>
    <row r="96" spans="2:19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</row>
    <row r="97" spans="2:19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</row>
    <row r="98" spans="2:19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</row>
    <row r="99" spans="2:19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</row>
    <row r="100" spans="2:19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</row>
    <row r="101" spans="2:19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</row>
    <row r="102" spans="2:19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</row>
    <row r="103" spans="2:19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</row>
    <row r="104" spans="2:19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</row>
    <row r="105" spans="2:19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</row>
    <row r="106" spans="2:19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</row>
    <row r="107" spans="2:19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</row>
    <row r="108" spans="2:19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</row>
    <row r="109" spans="2:19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</row>
    <row r="110" spans="2:19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</row>
    <row r="111" spans="2:19">
      <c r="B111" s="122"/>
      <c r="C111" s="122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</row>
    <row r="112" spans="2:19">
      <c r="B112" s="122"/>
      <c r="C112" s="122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</row>
    <row r="113" spans="2:19">
      <c r="B113" s="122"/>
      <c r="C113" s="122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</row>
    <row r="114" spans="2:19">
      <c r="B114" s="122"/>
      <c r="C114" s="122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</row>
    <row r="115" spans="2:19">
      <c r="B115" s="122"/>
      <c r="C115" s="1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</row>
    <row r="116" spans="2:19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</row>
    <row r="117" spans="2:19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</row>
    <row r="118" spans="2:19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</row>
    <row r="119" spans="2:19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</row>
    <row r="120" spans="2:19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</row>
    <row r="121" spans="2:19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</row>
    <row r="122" spans="2:19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</row>
    <row r="123" spans="2:19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</row>
    <row r="124" spans="2:19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</row>
    <row r="125" spans="2:19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</row>
    <row r="126" spans="2:19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</row>
    <row r="127" spans="2:19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</row>
    <row r="128" spans="2:19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</row>
    <row r="129" spans="2:19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</row>
    <row r="130" spans="2:19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</row>
    <row r="131" spans="2:19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</row>
    <row r="132" spans="2:19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</row>
    <row r="133" spans="2:19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</row>
    <row r="134" spans="2:19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</row>
    <row r="135" spans="2:19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</row>
    <row r="136" spans="2:19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</row>
    <row r="137" spans="2:19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</row>
    <row r="138" spans="2:19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</row>
    <row r="139" spans="2:19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</row>
    <row r="140" spans="2:19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</row>
    <row r="141" spans="2:19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</row>
    <row r="142" spans="2:19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</row>
    <row r="143" spans="2:19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</row>
    <row r="144" spans="2:19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</row>
    <row r="145" spans="2:19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</row>
    <row r="146" spans="2:19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</row>
    <row r="147" spans="2:19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</row>
    <row r="148" spans="2:19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</row>
    <row r="149" spans="2:19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</row>
    <row r="150" spans="2:19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</row>
    <row r="151" spans="2:19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</row>
    <row r="152" spans="2:19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</row>
    <row r="153" spans="2:19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</row>
    <row r="154" spans="2:19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</row>
    <row r="155" spans="2:19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</row>
    <row r="156" spans="2:19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</row>
    <row r="157" spans="2:19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</row>
    <row r="158" spans="2:19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</row>
    <row r="159" spans="2:19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</row>
    <row r="160" spans="2:19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</row>
    <row r="161" spans="2:19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</row>
    <row r="162" spans="2:19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</row>
    <row r="163" spans="2:19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</row>
    <row r="164" spans="2:19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</row>
    <row r="165" spans="2:19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</row>
    <row r="166" spans="2:19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</row>
    <row r="167" spans="2:19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</row>
    <row r="168" spans="2:19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</row>
    <row r="169" spans="2:19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</row>
    <row r="170" spans="2:19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</row>
    <row r="171" spans="2:19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</row>
    <row r="172" spans="2:19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</row>
    <row r="173" spans="2:19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</row>
    <row r="174" spans="2:19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</row>
    <row r="175" spans="2:19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</row>
    <row r="176" spans="2:19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</row>
    <row r="177" spans="2:19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</row>
    <row r="178" spans="2:19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</row>
    <row r="179" spans="2:19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</row>
    <row r="180" spans="2:19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</row>
    <row r="181" spans="2:19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</row>
    <row r="182" spans="2:19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</row>
    <row r="183" spans="2:19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</row>
    <row r="184" spans="2:19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</row>
    <row r="185" spans="2:19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</row>
    <row r="186" spans="2:19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</row>
    <row r="187" spans="2:19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</row>
    <row r="188" spans="2:19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</row>
    <row r="189" spans="2:19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</row>
    <row r="190" spans="2:19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</row>
    <row r="191" spans="2:19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</row>
    <row r="192" spans="2:19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</row>
    <row r="193" spans="2:19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</row>
    <row r="194" spans="2:19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</row>
    <row r="195" spans="2:19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</row>
    <row r="196" spans="2:19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</row>
    <row r="197" spans="2:19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</row>
    <row r="198" spans="2:19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</row>
    <row r="199" spans="2:19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</row>
    <row r="200" spans="2:19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</row>
    <row r="201" spans="2:19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</row>
    <row r="202" spans="2:19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</row>
    <row r="203" spans="2:19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</row>
    <row r="204" spans="2:19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</row>
    <row r="205" spans="2:19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</row>
    <row r="206" spans="2:19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</row>
    <row r="207" spans="2:19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</row>
    <row r="208" spans="2:19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</row>
    <row r="209" spans="2:19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</row>
    <row r="210" spans="2:19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</row>
    <row r="211" spans="2:19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</row>
    <row r="212" spans="2:19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</row>
    <row r="213" spans="2:19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</row>
    <row r="214" spans="2:19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</row>
    <row r="215" spans="2:19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</row>
    <row r="216" spans="2:19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</row>
    <row r="217" spans="2:19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</row>
    <row r="218" spans="2:19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</row>
    <row r="219" spans="2:19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</row>
    <row r="220" spans="2:19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</row>
    <row r="221" spans="2:19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</row>
    <row r="222" spans="2:19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</row>
    <row r="223" spans="2:19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</row>
    <row r="224" spans="2:19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</row>
    <row r="225" spans="2:19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</row>
    <row r="226" spans="2:19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</row>
    <row r="227" spans="2:19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</row>
    <row r="228" spans="2:19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</row>
    <row r="229" spans="2:19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</row>
    <row r="230" spans="2:19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</row>
    <row r="231" spans="2:19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</row>
    <row r="232" spans="2:19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</row>
    <row r="233" spans="2:19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</row>
    <row r="234" spans="2:19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</row>
    <row r="235" spans="2:19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</row>
    <row r="236" spans="2:19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</row>
    <row r="237" spans="2:19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</row>
    <row r="238" spans="2:19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</row>
    <row r="239" spans="2:19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</row>
    <row r="240" spans="2:19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</row>
    <row r="241" spans="2:19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</row>
    <row r="242" spans="2:19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</row>
    <row r="243" spans="2:19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</row>
    <row r="244" spans="2:19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</row>
    <row r="245" spans="2:19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</row>
    <row r="246" spans="2:19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</row>
    <row r="247" spans="2:19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</row>
    <row r="248" spans="2:19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</row>
    <row r="249" spans="2:19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</row>
    <row r="250" spans="2:19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</row>
    <row r="251" spans="2:19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</row>
    <row r="252" spans="2:19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</row>
    <row r="253" spans="2:19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</row>
    <row r="254" spans="2:19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</row>
    <row r="255" spans="2:19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</row>
    <row r="256" spans="2:19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</row>
    <row r="257" spans="2:19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</row>
    <row r="258" spans="2:19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</row>
    <row r="259" spans="2:19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</row>
    <row r="260" spans="2:19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</row>
    <row r="261" spans="2:19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</row>
    <row r="262" spans="2:19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</row>
    <row r="263" spans="2:19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</row>
    <row r="264" spans="2:19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</row>
    <row r="265" spans="2:19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</row>
    <row r="266" spans="2:19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</row>
    <row r="267" spans="2:19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</row>
    <row r="268" spans="2:19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</row>
    <row r="269" spans="2:19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</row>
    <row r="270" spans="2:19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</row>
    <row r="271" spans="2:19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</row>
    <row r="272" spans="2:19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</row>
    <row r="273" spans="2:19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</row>
    <row r="274" spans="2:19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</row>
    <row r="275" spans="2:19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</row>
    <row r="276" spans="2:19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</row>
    <row r="277" spans="2:19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</row>
    <row r="278" spans="2:19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</row>
    <row r="279" spans="2:19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</row>
    <row r="280" spans="2:19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</row>
    <row r="281" spans="2:19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</row>
    <row r="282" spans="2:19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</row>
    <row r="283" spans="2:19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</row>
    <row r="284" spans="2:19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</row>
    <row r="285" spans="2:19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</row>
    <row r="286" spans="2:19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</row>
    <row r="287" spans="2:19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</row>
    <row r="288" spans="2:19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</row>
    <row r="289" spans="2:19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</row>
    <row r="290" spans="2:19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</row>
    <row r="291" spans="2:19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</row>
    <row r="292" spans="2:19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</row>
    <row r="293" spans="2:19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</row>
    <row r="294" spans="2:19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</row>
    <row r="295" spans="2:19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</row>
    <row r="296" spans="2:19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</row>
    <row r="297" spans="2:19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</row>
    <row r="298" spans="2:19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</row>
    <row r="299" spans="2:19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</row>
    <row r="300" spans="2:19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</row>
    <row r="301" spans="2:19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</row>
    <row r="302" spans="2:19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</row>
    <row r="303" spans="2:19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</row>
    <row r="304" spans="2:19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</row>
    <row r="305" spans="2:19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</row>
    <row r="306" spans="2:19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</row>
    <row r="307" spans="2:19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</row>
    <row r="308" spans="2:19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</row>
    <row r="309" spans="2:19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</row>
    <row r="310" spans="2:19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</row>
    <row r="311" spans="2:19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3"/>
      <c r="D398" s="1"/>
      <c r="E398" s="1"/>
      <c r="F398" s="1"/>
    </row>
    <row r="399" spans="2:6">
      <c r="B399" s="43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AD668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41.7109375" style="2" customWidth="1"/>
    <col min="4" max="4" width="9.28515625" style="2" bestFit="1" customWidth="1"/>
    <col min="5" max="5" width="11.28515625" style="2" bestFit="1" customWidth="1"/>
    <col min="6" max="6" width="14.7109375" style="1" bestFit="1" customWidth="1"/>
    <col min="7" max="7" width="6" style="1" bestFit="1" customWidth="1"/>
    <col min="8" max="8" width="11.140625" style="1" bestFit="1" customWidth="1"/>
    <col min="9" max="9" width="11.28515625" style="1" bestFit="1" customWidth="1"/>
    <col min="10" max="10" width="6.140625" style="1" bestFit="1" customWidth="1"/>
    <col min="11" max="11" width="12" style="1" bestFit="1" customWidth="1"/>
    <col min="12" max="12" width="6.85546875" style="1" bestFit="1" customWidth="1"/>
    <col min="13" max="13" width="8" style="1" bestFit="1" customWidth="1"/>
    <col min="14" max="14" width="15.42578125" style="1" bestFit="1" customWidth="1"/>
    <col min="15" max="15" width="7.28515625" style="1" bestFit="1" customWidth="1"/>
    <col min="16" max="16" width="13.140625" style="1" bestFit="1" customWidth="1"/>
    <col min="17" max="17" width="8" style="1" bestFit="1" customWidth="1"/>
    <col min="18" max="18" width="10" style="1" bestFit="1" customWidth="1"/>
    <col min="19" max="19" width="9" style="1" bestFit="1" customWidth="1"/>
    <col min="20" max="16384" width="9.140625" style="1"/>
  </cols>
  <sheetData>
    <row r="1" spans="2:30">
      <c r="B1" s="56" t="s">
        <v>154</v>
      </c>
      <c r="C1" s="77" t="s" vm="1">
        <v>240</v>
      </c>
    </row>
    <row r="2" spans="2:30">
      <c r="B2" s="56" t="s">
        <v>153</v>
      </c>
      <c r="C2" s="77" t="s">
        <v>241</v>
      </c>
    </row>
    <row r="3" spans="2:30">
      <c r="B3" s="56" t="s">
        <v>155</v>
      </c>
      <c r="C3" s="77" t="s">
        <v>242</v>
      </c>
    </row>
    <row r="4" spans="2:30">
      <c r="B4" s="56" t="s">
        <v>156</v>
      </c>
      <c r="C4" s="77" t="s">
        <v>243</v>
      </c>
    </row>
    <row r="6" spans="2:30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80"/>
    </row>
    <row r="7" spans="2:30" ht="26.25" customHeight="1">
      <c r="B7" s="178" t="s">
        <v>97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80"/>
    </row>
    <row r="8" spans="2:30" s="3" customFormat="1" ht="78.75">
      <c r="B8" s="22" t="s">
        <v>124</v>
      </c>
      <c r="C8" s="30" t="s">
        <v>49</v>
      </c>
      <c r="D8" s="30" t="s">
        <v>126</v>
      </c>
      <c r="E8" s="30" t="s">
        <v>125</v>
      </c>
      <c r="F8" s="30" t="s">
        <v>70</v>
      </c>
      <c r="G8" s="30" t="s">
        <v>15</v>
      </c>
      <c r="H8" s="30" t="s">
        <v>71</v>
      </c>
      <c r="I8" s="30" t="s">
        <v>110</v>
      </c>
      <c r="J8" s="30" t="s">
        <v>18</v>
      </c>
      <c r="K8" s="30" t="s">
        <v>109</v>
      </c>
      <c r="L8" s="30" t="s">
        <v>17</v>
      </c>
      <c r="M8" s="70" t="s">
        <v>19</v>
      </c>
      <c r="N8" s="70" t="s">
        <v>216</v>
      </c>
      <c r="O8" s="30" t="s">
        <v>215</v>
      </c>
      <c r="P8" s="30" t="s">
        <v>118</v>
      </c>
      <c r="Q8" s="30" t="s">
        <v>64</v>
      </c>
      <c r="R8" s="30" t="s">
        <v>157</v>
      </c>
      <c r="S8" s="31" t="s">
        <v>159</v>
      </c>
      <c r="AA8" s="1"/>
    </row>
    <row r="9" spans="2:30" s="3" customFormat="1" ht="27.75" customHeight="1">
      <c r="B9" s="15"/>
      <c r="C9" s="32"/>
      <c r="D9" s="16"/>
      <c r="E9" s="16"/>
      <c r="F9" s="32"/>
      <c r="G9" s="32"/>
      <c r="H9" s="32"/>
      <c r="I9" s="32" t="s">
        <v>22</v>
      </c>
      <c r="J9" s="32" t="s">
        <v>21</v>
      </c>
      <c r="K9" s="32"/>
      <c r="L9" s="32" t="s">
        <v>20</v>
      </c>
      <c r="M9" s="32" t="s">
        <v>20</v>
      </c>
      <c r="N9" s="32" t="s">
        <v>223</v>
      </c>
      <c r="O9" s="32"/>
      <c r="P9" s="32" t="s">
        <v>219</v>
      </c>
      <c r="Q9" s="32" t="s">
        <v>20</v>
      </c>
      <c r="R9" s="32" t="s">
        <v>20</v>
      </c>
      <c r="S9" s="33" t="s">
        <v>20</v>
      </c>
      <c r="AA9" s="1"/>
    </row>
    <row r="10" spans="2:3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121</v>
      </c>
      <c r="R10" s="20" t="s">
        <v>122</v>
      </c>
      <c r="S10" s="20" t="s">
        <v>160</v>
      </c>
      <c r="AA10" s="1"/>
    </row>
    <row r="11" spans="2:30" s="4" customFormat="1" ht="18" customHeight="1">
      <c r="B11" s="106" t="s">
        <v>56</v>
      </c>
      <c r="C11" s="79"/>
      <c r="D11" s="79"/>
      <c r="E11" s="79"/>
      <c r="F11" s="79"/>
      <c r="G11" s="79"/>
      <c r="H11" s="79"/>
      <c r="I11" s="79"/>
      <c r="J11" s="89">
        <v>6.0080895313080278</v>
      </c>
      <c r="K11" s="79"/>
      <c r="L11" s="79"/>
      <c r="M11" s="88">
        <v>1.1738013241609856E-2</v>
      </c>
      <c r="N11" s="87"/>
      <c r="O11" s="89"/>
      <c r="P11" s="87">
        <v>1132102.0343300002</v>
      </c>
      <c r="Q11" s="79"/>
      <c r="R11" s="88">
        <v>1</v>
      </c>
      <c r="S11" s="88">
        <f>P11/'סכום נכסי הקרן'!$C$42</f>
        <v>1.4691767408337473E-2</v>
      </c>
      <c r="AA11" s="1"/>
      <c r="AD11" s="1"/>
    </row>
    <row r="12" spans="2:30" ht="17.25" customHeight="1">
      <c r="B12" s="107" t="s">
        <v>210</v>
      </c>
      <c r="C12" s="81"/>
      <c r="D12" s="81"/>
      <c r="E12" s="81"/>
      <c r="F12" s="81"/>
      <c r="G12" s="81"/>
      <c r="H12" s="81"/>
      <c r="I12" s="81"/>
      <c r="J12" s="92">
        <v>5.7352644203845342</v>
      </c>
      <c r="K12" s="81"/>
      <c r="L12" s="81"/>
      <c r="M12" s="91">
        <v>1.0043941490094053E-2</v>
      </c>
      <c r="N12" s="90"/>
      <c r="O12" s="92"/>
      <c r="P12" s="90">
        <v>1067044.6035999998</v>
      </c>
      <c r="Q12" s="81"/>
      <c r="R12" s="91">
        <v>0.94253395121889116</v>
      </c>
      <c r="S12" s="91">
        <f>P12/'סכום נכסי הקרן'!$C$42</f>
        <v>1.3847489585769245E-2</v>
      </c>
    </row>
    <row r="13" spans="2:30">
      <c r="B13" s="108" t="s">
        <v>65</v>
      </c>
      <c r="C13" s="81"/>
      <c r="D13" s="81"/>
      <c r="E13" s="81"/>
      <c r="F13" s="81"/>
      <c r="G13" s="81"/>
      <c r="H13" s="81"/>
      <c r="I13" s="81"/>
      <c r="J13" s="92">
        <v>6.6170625636631097</v>
      </c>
      <c r="K13" s="81"/>
      <c r="L13" s="81"/>
      <c r="M13" s="91">
        <v>5.9706144698338723E-3</v>
      </c>
      <c r="N13" s="90"/>
      <c r="O13" s="92"/>
      <c r="P13" s="90">
        <v>718027.45533999999</v>
      </c>
      <c r="Q13" s="81"/>
      <c r="R13" s="91">
        <v>0.6342427038963343</v>
      </c>
      <c r="S13" s="91">
        <f>P13/'סכום נכסי הקרן'!$C$42</f>
        <v>9.3181462860799976E-3</v>
      </c>
    </row>
    <row r="14" spans="2:30">
      <c r="B14" s="109" t="s">
        <v>2147</v>
      </c>
      <c r="C14" s="83" t="s">
        <v>2148</v>
      </c>
      <c r="D14" s="96" t="s">
        <v>2149</v>
      </c>
      <c r="E14" s="83" t="s">
        <v>374</v>
      </c>
      <c r="F14" s="96" t="s">
        <v>137</v>
      </c>
      <c r="G14" s="83" t="s">
        <v>332</v>
      </c>
      <c r="H14" s="83" t="s">
        <v>333</v>
      </c>
      <c r="I14" s="104">
        <v>39076</v>
      </c>
      <c r="J14" s="95">
        <v>8</v>
      </c>
      <c r="K14" s="96" t="s">
        <v>141</v>
      </c>
      <c r="L14" s="97">
        <v>4.9000000000000002E-2</v>
      </c>
      <c r="M14" s="94">
        <v>7.6E-3</v>
      </c>
      <c r="N14" s="93">
        <v>39133679</v>
      </c>
      <c r="O14" s="95">
        <v>164.73</v>
      </c>
      <c r="P14" s="93">
        <v>64464.90567</v>
      </c>
      <c r="Q14" s="94">
        <v>1.9934675487656164E-2</v>
      </c>
      <c r="R14" s="94">
        <v>5.6942663925298551E-2</v>
      </c>
      <c r="S14" s="94">
        <f>P14/'סכום נכסי הקרן'!$C$42</f>
        <v>8.3658837400161514E-4</v>
      </c>
    </row>
    <row r="15" spans="2:30">
      <c r="B15" s="109" t="s">
        <v>2150</v>
      </c>
      <c r="C15" s="83" t="s">
        <v>2151</v>
      </c>
      <c r="D15" s="96" t="s">
        <v>2149</v>
      </c>
      <c r="E15" s="83" t="s">
        <v>374</v>
      </c>
      <c r="F15" s="96" t="s">
        <v>137</v>
      </c>
      <c r="G15" s="83" t="s">
        <v>332</v>
      </c>
      <c r="H15" s="83" t="s">
        <v>333</v>
      </c>
      <c r="I15" s="104">
        <v>42639</v>
      </c>
      <c r="J15" s="95">
        <v>12.070000000000002</v>
      </c>
      <c r="K15" s="96" t="s">
        <v>141</v>
      </c>
      <c r="L15" s="97">
        <v>4.0999999999999995E-2</v>
      </c>
      <c r="M15" s="94">
        <v>1.0500000000000001E-2</v>
      </c>
      <c r="N15" s="93">
        <v>173199926.25</v>
      </c>
      <c r="O15" s="95">
        <v>147.94</v>
      </c>
      <c r="P15" s="93">
        <v>256231.97214</v>
      </c>
      <c r="Q15" s="94">
        <v>4.1117783344768746E-2</v>
      </c>
      <c r="R15" s="94">
        <v>0.22633293145846436</v>
      </c>
      <c r="S15" s="94">
        <f>P15/'סכום נכסי הקרן'!$C$42</f>
        <v>3.3252307858349459E-3</v>
      </c>
    </row>
    <row r="16" spans="2:30">
      <c r="B16" s="109" t="s">
        <v>2152</v>
      </c>
      <c r="C16" s="83" t="s">
        <v>2153</v>
      </c>
      <c r="D16" s="96" t="s">
        <v>2149</v>
      </c>
      <c r="E16" s="83" t="s">
        <v>2154</v>
      </c>
      <c r="F16" s="96" t="s">
        <v>137</v>
      </c>
      <c r="G16" s="83" t="s">
        <v>332</v>
      </c>
      <c r="H16" s="83" t="s">
        <v>333</v>
      </c>
      <c r="I16" s="104">
        <v>38918</v>
      </c>
      <c r="J16" s="95">
        <v>0.86999999999999988</v>
      </c>
      <c r="K16" s="96" t="s">
        <v>141</v>
      </c>
      <c r="L16" s="97">
        <v>0.05</v>
      </c>
      <c r="M16" s="94">
        <v>-3.4999999999999992E-3</v>
      </c>
      <c r="N16" s="93">
        <v>14949.84</v>
      </c>
      <c r="O16" s="95">
        <v>125.17</v>
      </c>
      <c r="P16" s="93">
        <v>18.712710000000001</v>
      </c>
      <c r="Q16" s="94">
        <v>1.2973011248632288E-3</v>
      </c>
      <c r="R16" s="94">
        <v>1.6529172665142808E-5</v>
      </c>
      <c r="S16" s="94">
        <f>P16/'סכום נכסי הקרן'!$C$42</f>
        <v>2.428427602485277E-7</v>
      </c>
    </row>
    <row r="17" spans="2:19">
      <c r="B17" s="109" t="s">
        <v>2155</v>
      </c>
      <c r="C17" s="83" t="s">
        <v>2156</v>
      </c>
      <c r="D17" s="96" t="s">
        <v>2149</v>
      </c>
      <c r="E17" s="83" t="s">
        <v>2157</v>
      </c>
      <c r="F17" s="96" t="s">
        <v>1199</v>
      </c>
      <c r="G17" s="83" t="s">
        <v>345</v>
      </c>
      <c r="H17" s="83" t="s">
        <v>139</v>
      </c>
      <c r="I17" s="104">
        <v>42796</v>
      </c>
      <c r="J17" s="95">
        <v>7.3</v>
      </c>
      <c r="K17" s="96" t="s">
        <v>141</v>
      </c>
      <c r="L17" s="97">
        <v>2.1400000000000002E-2</v>
      </c>
      <c r="M17" s="94">
        <v>2.5000000000000001E-3</v>
      </c>
      <c r="N17" s="93">
        <v>51146000</v>
      </c>
      <c r="O17" s="95">
        <v>117.33</v>
      </c>
      <c r="P17" s="93">
        <v>60009.601700000007</v>
      </c>
      <c r="Q17" s="94">
        <v>0.19698358534312102</v>
      </c>
      <c r="R17" s="94">
        <v>5.3007237757959555E-2</v>
      </c>
      <c r="S17" s="94">
        <f>P17/'סכום נכסי הקרן'!$C$42</f>
        <v>7.787700080983856E-4</v>
      </c>
    </row>
    <row r="18" spans="2:19">
      <c r="B18" s="109" t="s">
        <v>2158</v>
      </c>
      <c r="C18" s="83" t="s">
        <v>2159</v>
      </c>
      <c r="D18" s="96" t="s">
        <v>2149</v>
      </c>
      <c r="E18" s="83" t="s">
        <v>462</v>
      </c>
      <c r="F18" s="96" t="s">
        <v>463</v>
      </c>
      <c r="G18" s="83" t="s">
        <v>400</v>
      </c>
      <c r="H18" s="83" t="s">
        <v>333</v>
      </c>
      <c r="I18" s="104">
        <v>39856</v>
      </c>
      <c r="J18" s="95">
        <v>0.11999999999999995</v>
      </c>
      <c r="K18" s="96" t="s">
        <v>141</v>
      </c>
      <c r="L18" s="97">
        <v>6.8499999999999991E-2</v>
      </c>
      <c r="M18" s="94">
        <v>5.9000038338370428E-3</v>
      </c>
      <c r="N18" s="93">
        <v>20866600</v>
      </c>
      <c r="O18" s="95">
        <v>117.03</v>
      </c>
      <c r="P18" s="93">
        <v>24420.182430000004</v>
      </c>
      <c r="Q18" s="94">
        <v>4.1315827510489039E-2</v>
      </c>
      <c r="R18" s="94">
        <v>2.1570655020024181E-2</v>
      </c>
      <c r="S18" s="94">
        <f>P18/'סכום נכסי הקרן'!$C$42</f>
        <v>3.1691104639968234E-4</v>
      </c>
    </row>
    <row r="19" spans="2:19">
      <c r="B19" s="109" t="s">
        <v>2160</v>
      </c>
      <c r="C19" s="83" t="s">
        <v>2161</v>
      </c>
      <c r="D19" s="96" t="s">
        <v>2149</v>
      </c>
      <c r="E19" s="83" t="s">
        <v>350</v>
      </c>
      <c r="F19" s="96" t="s">
        <v>337</v>
      </c>
      <c r="G19" s="83" t="s">
        <v>400</v>
      </c>
      <c r="H19" s="83" t="s">
        <v>333</v>
      </c>
      <c r="I19" s="104">
        <v>38519</v>
      </c>
      <c r="J19" s="95">
        <v>4.99</v>
      </c>
      <c r="K19" s="96" t="s">
        <v>141</v>
      </c>
      <c r="L19" s="97">
        <v>6.0499999999999998E-2</v>
      </c>
      <c r="M19" s="94">
        <v>-2.3E-3</v>
      </c>
      <c r="N19" s="93">
        <v>99000</v>
      </c>
      <c r="O19" s="95">
        <v>178.82</v>
      </c>
      <c r="P19" s="93">
        <v>177.03181000000001</v>
      </c>
      <c r="Q19" s="97">
        <v>0</v>
      </c>
      <c r="R19" s="94">
        <v>1.5637442971716843E-4</v>
      </c>
      <c r="S19" s="94">
        <f>P19/'סכום נכסי הקרן'!$C$42</f>
        <v>2.2974167500160536E-6</v>
      </c>
    </row>
    <row r="20" spans="2:19">
      <c r="B20" s="109" t="s">
        <v>2162</v>
      </c>
      <c r="C20" s="83" t="s">
        <v>2163</v>
      </c>
      <c r="D20" s="96" t="s">
        <v>2149</v>
      </c>
      <c r="E20" s="83" t="s">
        <v>410</v>
      </c>
      <c r="F20" s="96" t="s">
        <v>137</v>
      </c>
      <c r="G20" s="83" t="s">
        <v>388</v>
      </c>
      <c r="H20" s="83" t="s">
        <v>139</v>
      </c>
      <c r="I20" s="104">
        <v>39350</v>
      </c>
      <c r="J20" s="95">
        <v>3.819999999999999</v>
      </c>
      <c r="K20" s="96" t="s">
        <v>141</v>
      </c>
      <c r="L20" s="97">
        <v>5.5999999999999994E-2</v>
      </c>
      <c r="M20" s="94">
        <v>-3.4999999999999996E-3</v>
      </c>
      <c r="N20" s="93">
        <v>12699162.089999998</v>
      </c>
      <c r="O20" s="95">
        <v>151.13999999999999</v>
      </c>
      <c r="P20" s="93">
        <v>19193.512980000003</v>
      </c>
      <c r="Q20" s="94">
        <v>1.7001244800823566E-2</v>
      </c>
      <c r="R20" s="94">
        <v>1.6953871999142812E-2</v>
      </c>
      <c r="S20" s="94">
        <f>P20/'סכום נכסי הקרן'!$C$42</f>
        <v>2.4908234408213163E-4</v>
      </c>
    </row>
    <row r="21" spans="2:19">
      <c r="B21" s="109" t="s">
        <v>2164</v>
      </c>
      <c r="C21" s="83" t="s">
        <v>2165</v>
      </c>
      <c r="D21" s="96" t="s">
        <v>2149</v>
      </c>
      <c r="E21" s="83" t="s">
        <v>462</v>
      </c>
      <c r="F21" s="96" t="s">
        <v>463</v>
      </c>
      <c r="G21" s="83" t="s">
        <v>437</v>
      </c>
      <c r="H21" s="83" t="s">
        <v>139</v>
      </c>
      <c r="I21" s="104">
        <v>42919</v>
      </c>
      <c r="J21" s="95">
        <v>1.7099999999999997</v>
      </c>
      <c r="K21" s="96" t="s">
        <v>141</v>
      </c>
      <c r="L21" s="97">
        <v>0.06</v>
      </c>
      <c r="M21" s="94">
        <v>-6.9999999999999988E-4</v>
      </c>
      <c r="N21" s="93">
        <v>122677906</v>
      </c>
      <c r="O21" s="95">
        <v>120.61</v>
      </c>
      <c r="P21" s="93">
        <v>147961.81674000001</v>
      </c>
      <c r="Q21" s="94">
        <v>3.3149482179874998E-2</v>
      </c>
      <c r="R21" s="94">
        <v>0.13069653816810484</v>
      </c>
      <c r="S21" s="94">
        <f>P21/'סכום נכסי הקרן'!$C$42</f>
        <v>1.9201631398406973E-3</v>
      </c>
    </row>
    <row r="22" spans="2:19">
      <c r="B22" s="109" t="s">
        <v>2166</v>
      </c>
      <c r="C22" s="83" t="s">
        <v>2167</v>
      </c>
      <c r="D22" s="96" t="s">
        <v>2149</v>
      </c>
      <c r="E22" s="83" t="s">
        <v>2168</v>
      </c>
      <c r="F22" s="96" t="s">
        <v>137</v>
      </c>
      <c r="G22" s="83" t="s">
        <v>437</v>
      </c>
      <c r="H22" s="83" t="s">
        <v>139</v>
      </c>
      <c r="I22" s="104">
        <v>38495</v>
      </c>
      <c r="J22" s="95">
        <v>0.37</v>
      </c>
      <c r="K22" s="96" t="s">
        <v>141</v>
      </c>
      <c r="L22" s="97">
        <v>4.9500000000000002E-2</v>
      </c>
      <c r="M22" s="94">
        <v>-1.0999999999999998E-3</v>
      </c>
      <c r="N22" s="93">
        <v>212157.37</v>
      </c>
      <c r="O22" s="95">
        <v>126.55</v>
      </c>
      <c r="P22" s="93">
        <v>268.48515000000003</v>
      </c>
      <c r="Q22" s="94">
        <v>5.5987962544390988E-3</v>
      </c>
      <c r="R22" s="94">
        <v>2.3715631794522367E-4</v>
      </c>
      <c r="S22" s="94">
        <f>P22/'סכום נכסי הקרן'!$C$42</f>
        <v>3.4842454626689561E-6</v>
      </c>
    </row>
    <row r="23" spans="2:19">
      <c r="B23" s="109" t="s">
        <v>2169</v>
      </c>
      <c r="C23" s="83" t="s">
        <v>2170</v>
      </c>
      <c r="D23" s="96" t="s">
        <v>2149</v>
      </c>
      <c r="E23" s="83" t="s">
        <v>377</v>
      </c>
      <c r="F23" s="96" t="s">
        <v>337</v>
      </c>
      <c r="G23" s="83" t="s">
        <v>513</v>
      </c>
      <c r="H23" s="83" t="s">
        <v>333</v>
      </c>
      <c r="I23" s="104">
        <v>39656</v>
      </c>
      <c r="J23" s="95">
        <v>2.6399999999999992</v>
      </c>
      <c r="K23" s="96" t="s">
        <v>141</v>
      </c>
      <c r="L23" s="97">
        <v>5.7500000000000002E-2</v>
      </c>
      <c r="M23" s="94">
        <v>-5.0000000000000001E-3</v>
      </c>
      <c r="N23" s="93">
        <v>99500000</v>
      </c>
      <c r="O23" s="95">
        <v>141.16</v>
      </c>
      <c r="P23" s="93">
        <v>140454.20370000001</v>
      </c>
      <c r="Q23" s="94">
        <v>7.6420890937019967E-2</v>
      </c>
      <c r="R23" s="94">
        <v>0.12406496891697887</v>
      </c>
      <c r="S23" s="94">
        <f>P23/'סכום נכסי הקרן'!$C$42</f>
        <v>1.8227336668508716E-3</v>
      </c>
    </row>
    <row r="24" spans="2:19">
      <c r="B24" s="109" t="s">
        <v>2171</v>
      </c>
      <c r="C24" s="83" t="s">
        <v>2172</v>
      </c>
      <c r="D24" s="96" t="s">
        <v>2149</v>
      </c>
      <c r="E24" s="83"/>
      <c r="F24" s="96" t="s">
        <v>399</v>
      </c>
      <c r="G24" s="83" t="s">
        <v>681</v>
      </c>
      <c r="H24" s="83" t="s">
        <v>333</v>
      </c>
      <c r="I24" s="104">
        <v>38445</v>
      </c>
      <c r="J24" s="95">
        <v>0.62000000000000011</v>
      </c>
      <c r="K24" s="96" t="s">
        <v>141</v>
      </c>
      <c r="L24" s="97">
        <v>6.7000000000000004E-2</v>
      </c>
      <c r="M24" s="94">
        <v>2.12E-2</v>
      </c>
      <c r="N24" s="93">
        <v>1001651.54</v>
      </c>
      <c r="O24" s="95">
        <v>130.41999999999999</v>
      </c>
      <c r="P24" s="93">
        <v>1306.3538799999999</v>
      </c>
      <c r="Q24" s="94">
        <v>1.6744233871611468E-2</v>
      </c>
      <c r="R24" s="94">
        <v>1.1539188521758335E-3</v>
      </c>
      <c r="S24" s="94">
        <f>P24/'סכום נכסי הקרן'!$C$42</f>
        <v>1.6953107384263098E-5</v>
      </c>
    </row>
    <row r="25" spans="2:19">
      <c r="B25" s="109" t="s">
        <v>2173</v>
      </c>
      <c r="C25" s="83" t="s">
        <v>2174</v>
      </c>
      <c r="D25" s="96" t="s">
        <v>2149</v>
      </c>
      <c r="E25" s="83"/>
      <c r="F25" s="96" t="s">
        <v>399</v>
      </c>
      <c r="G25" s="83" t="s">
        <v>681</v>
      </c>
      <c r="H25" s="83" t="s">
        <v>333</v>
      </c>
      <c r="I25" s="104">
        <v>38890</v>
      </c>
      <c r="J25" s="95">
        <v>0.74999999999999989</v>
      </c>
      <c r="K25" s="96" t="s">
        <v>141</v>
      </c>
      <c r="L25" s="97">
        <v>6.7000000000000004E-2</v>
      </c>
      <c r="M25" s="94">
        <v>1.9199999999999998E-2</v>
      </c>
      <c r="N25" s="93">
        <v>736723.71</v>
      </c>
      <c r="O25" s="95">
        <v>130.63</v>
      </c>
      <c r="P25" s="93">
        <v>962.38217000000009</v>
      </c>
      <c r="Q25" s="94">
        <v>2.5455187648311776E-2</v>
      </c>
      <c r="R25" s="94">
        <v>8.5008430407914281E-4</v>
      </c>
      <c r="S25" s="94">
        <f>P25/'סכום נכסי הקרן'!$C$42</f>
        <v>1.2489240873009193E-5</v>
      </c>
    </row>
    <row r="26" spans="2:19">
      <c r="B26" s="109" t="s">
        <v>2175</v>
      </c>
      <c r="C26" s="83" t="s">
        <v>2176</v>
      </c>
      <c r="D26" s="96" t="s">
        <v>2149</v>
      </c>
      <c r="E26" s="83"/>
      <c r="F26" s="96" t="s">
        <v>399</v>
      </c>
      <c r="G26" s="83" t="s">
        <v>681</v>
      </c>
      <c r="H26" s="83" t="s">
        <v>333</v>
      </c>
      <c r="I26" s="104">
        <v>38376</v>
      </c>
      <c r="J26" s="95">
        <v>0.56000000000000005</v>
      </c>
      <c r="K26" s="96" t="s">
        <v>141</v>
      </c>
      <c r="L26" s="97">
        <v>7.0000000000000007E-2</v>
      </c>
      <c r="M26" s="94">
        <v>1.78E-2</v>
      </c>
      <c r="N26" s="93">
        <v>521601.06</v>
      </c>
      <c r="O26" s="95">
        <v>129.56</v>
      </c>
      <c r="P26" s="93">
        <v>675.78634</v>
      </c>
      <c r="Q26" s="94">
        <v>1.8117769080540719E-2</v>
      </c>
      <c r="R26" s="94">
        <v>5.969305941579227E-4</v>
      </c>
      <c r="S26" s="94">
        <f>P26/'סכום נכסי הקרן'!$C$42</f>
        <v>8.7699654482888907E-6</v>
      </c>
    </row>
    <row r="27" spans="2:19">
      <c r="B27" s="109" t="s">
        <v>2177</v>
      </c>
      <c r="C27" s="83" t="s">
        <v>2178</v>
      </c>
      <c r="D27" s="96" t="s">
        <v>2149</v>
      </c>
      <c r="E27" s="83" t="s">
        <v>2179</v>
      </c>
      <c r="F27" s="96" t="s">
        <v>687</v>
      </c>
      <c r="G27" s="83" t="s">
        <v>914</v>
      </c>
      <c r="H27" s="83"/>
      <c r="I27" s="104">
        <v>39104</v>
      </c>
      <c r="J27" s="95">
        <v>0.93000000000000016</v>
      </c>
      <c r="K27" s="96" t="s">
        <v>141</v>
      </c>
      <c r="L27" s="97">
        <v>5.5999999999999994E-2</v>
      </c>
      <c r="M27" s="94">
        <v>0.8649</v>
      </c>
      <c r="N27" s="93">
        <v>3023624.41</v>
      </c>
      <c r="O27" s="95">
        <v>62.26</v>
      </c>
      <c r="P27" s="93">
        <v>1882.50792</v>
      </c>
      <c r="Q27" s="94">
        <v>4.7842154449696155E-3</v>
      </c>
      <c r="R27" s="94">
        <v>1.6628429796207412E-3</v>
      </c>
      <c r="S27" s="94">
        <f>P27/'סכום נכסי הקרן'!$C$42</f>
        <v>2.4430102293174777E-5</v>
      </c>
    </row>
    <row r="28" spans="2:19">
      <c r="B28" s="110"/>
      <c r="C28" s="83"/>
      <c r="D28" s="83"/>
      <c r="E28" s="83"/>
      <c r="F28" s="83"/>
      <c r="G28" s="83"/>
      <c r="H28" s="83"/>
      <c r="I28" s="83"/>
      <c r="J28" s="95"/>
      <c r="K28" s="83"/>
      <c r="L28" s="83"/>
      <c r="M28" s="94"/>
      <c r="N28" s="93"/>
      <c r="O28" s="95"/>
      <c r="P28" s="83"/>
      <c r="Q28" s="83"/>
      <c r="R28" s="94"/>
      <c r="S28" s="83"/>
    </row>
    <row r="29" spans="2:19">
      <c r="B29" s="108" t="s">
        <v>66</v>
      </c>
      <c r="C29" s="81"/>
      <c r="D29" s="81"/>
      <c r="E29" s="81"/>
      <c r="F29" s="81"/>
      <c r="G29" s="81"/>
      <c r="H29" s="81"/>
      <c r="I29" s="81"/>
      <c r="J29" s="92">
        <v>4.2582974865039418</v>
      </c>
      <c r="K29" s="81"/>
      <c r="L29" s="81"/>
      <c r="M29" s="91">
        <v>1.4477087879241114E-2</v>
      </c>
      <c r="N29" s="90"/>
      <c r="O29" s="92"/>
      <c r="P29" s="90">
        <v>288904.79649000004</v>
      </c>
      <c r="Q29" s="81"/>
      <c r="R29" s="91">
        <v>0.25519324913233593</v>
      </c>
      <c r="S29" s="91">
        <f>P29/'סכום נכסי הקרן'!$C$42</f>
        <v>3.7492398604301977E-3</v>
      </c>
    </row>
    <row r="30" spans="2:19">
      <c r="B30" s="109" t="s">
        <v>2180</v>
      </c>
      <c r="C30" s="83" t="s">
        <v>2181</v>
      </c>
      <c r="D30" s="96" t="s">
        <v>2149</v>
      </c>
      <c r="E30" s="83" t="s">
        <v>2157</v>
      </c>
      <c r="F30" s="96" t="s">
        <v>1199</v>
      </c>
      <c r="G30" s="83" t="s">
        <v>345</v>
      </c>
      <c r="H30" s="83" t="s">
        <v>139</v>
      </c>
      <c r="I30" s="104">
        <v>42796</v>
      </c>
      <c r="J30" s="95">
        <v>6.8100000000000014</v>
      </c>
      <c r="K30" s="96" t="s">
        <v>141</v>
      </c>
      <c r="L30" s="97">
        <v>3.7400000000000003E-2</v>
      </c>
      <c r="M30" s="94">
        <v>1.72E-2</v>
      </c>
      <c r="N30" s="93">
        <v>61796938</v>
      </c>
      <c r="O30" s="95">
        <v>115.39</v>
      </c>
      <c r="P30" s="93">
        <v>71307.48814999999</v>
      </c>
      <c r="Q30" s="94">
        <v>0.11998054199721196</v>
      </c>
      <c r="R30" s="94">
        <v>6.2986803298345051E-2</v>
      </c>
      <c r="S30" s="94">
        <f>P30/'סכום נכסי הקרן'!$C$42</f>
        <v>9.2538746385398892E-4</v>
      </c>
    </row>
    <row r="31" spans="2:19">
      <c r="B31" s="109" t="s">
        <v>2182</v>
      </c>
      <c r="C31" s="83" t="s">
        <v>2183</v>
      </c>
      <c r="D31" s="96" t="s">
        <v>2149</v>
      </c>
      <c r="E31" s="83" t="s">
        <v>2157</v>
      </c>
      <c r="F31" s="96" t="s">
        <v>1199</v>
      </c>
      <c r="G31" s="83" t="s">
        <v>345</v>
      </c>
      <c r="H31" s="83" t="s">
        <v>139</v>
      </c>
      <c r="I31" s="104">
        <v>42796</v>
      </c>
      <c r="J31" s="95">
        <v>3.0899999999999994</v>
      </c>
      <c r="K31" s="96" t="s">
        <v>141</v>
      </c>
      <c r="L31" s="97">
        <v>2.5000000000000001E-2</v>
      </c>
      <c r="M31" s="94">
        <v>1.0499999999999995E-2</v>
      </c>
      <c r="N31" s="93">
        <v>82076414</v>
      </c>
      <c r="O31" s="95">
        <v>105.26</v>
      </c>
      <c r="P31" s="93">
        <v>86393.634270000024</v>
      </c>
      <c r="Q31" s="94">
        <v>0.1131626453199797</v>
      </c>
      <c r="R31" s="94">
        <v>7.6312586366059698E-2</v>
      </c>
      <c r="S31" s="94">
        <f>P31/'סכום נכסי הקרן'!$C$42</f>
        <v>1.1211667692188146E-3</v>
      </c>
    </row>
    <row r="32" spans="2:19">
      <c r="B32" s="109" t="s">
        <v>2184</v>
      </c>
      <c r="C32" s="83" t="s">
        <v>2185</v>
      </c>
      <c r="D32" s="96" t="s">
        <v>2149</v>
      </c>
      <c r="E32" s="83" t="s">
        <v>2186</v>
      </c>
      <c r="F32" s="96" t="s">
        <v>399</v>
      </c>
      <c r="G32" s="83" t="s">
        <v>437</v>
      </c>
      <c r="H32" s="83" t="s">
        <v>139</v>
      </c>
      <c r="I32" s="104">
        <v>42598</v>
      </c>
      <c r="J32" s="95">
        <v>4.950000000000002</v>
      </c>
      <c r="K32" s="96" t="s">
        <v>141</v>
      </c>
      <c r="L32" s="97">
        <v>3.1E-2</v>
      </c>
      <c r="M32" s="94">
        <v>1.6100000000000003E-2</v>
      </c>
      <c r="N32" s="93">
        <v>46136286.549999997</v>
      </c>
      <c r="O32" s="95">
        <v>107.58</v>
      </c>
      <c r="P32" s="93">
        <v>49633.417059999978</v>
      </c>
      <c r="Q32" s="94">
        <v>6.8803078590557648E-2</v>
      </c>
      <c r="R32" s="94">
        <v>4.3841823046783933E-2</v>
      </c>
      <c r="S32" s="94">
        <f>P32/'סכום נכסי הקרן'!$C$42</f>
        <v>6.4411386696083882E-4</v>
      </c>
    </row>
    <row r="33" spans="2:19">
      <c r="B33" s="109" t="s">
        <v>2187</v>
      </c>
      <c r="C33" s="83" t="s">
        <v>2188</v>
      </c>
      <c r="D33" s="96" t="s">
        <v>2149</v>
      </c>
      <c r="E33" s="83" t="s">
        <v>2189</v>
      </c>
      <c r="F33" s="96" t="s">
        <v>138</v>
      </c>
      <c r="G33" s="83" t="s">
        <v>521</v>
      </c>
      <c r="H33" s="83" t="s">
        <v>139</v>
      </c>
      <c r="I33" s="104">
        <v>43741</v>
      </c>
      <c r="J33" s="95">
        <v>1.7299999999999998</v>
      </c>
      <c r="K33" s="96" t="s">
        <v>141</v>
      </c>
      <c r="L33" s="97">
        <v>1.34E-2</v>
      </c>
      <c r="M33" s="94">
        <v>1.2299999999999998E-2</v>
      </c>
      <c r="N33" s="93">
        <v>43955000</v>
      </c>
      <c r="O33" s="95">
        <v>100.51</v>
      </c>
      <c r="P33" s="93">
        <v>44179.170390000007</v>
      </c>
      <c r="Q33" s="94">
        <v>8.7910000000000002E-2</v>
      </c>
      <c r="R33" s="94">
        <v>3.9024018198276708E-2</v>
      </c>
      <c r="S33" s="94">
        <f>P33/'סכום נכסי הקרן'!$C$42</f>
        <v>5.7333179870781013E-4</v>
      </c>
    </row>
    <row r="34" spans="2:19">
      <c r="B34" s="109" t="s">
        <v>2190</v>
      </c>
      <c r="C34" s="83" t="s">
        <v>2191</v>
      </c>
      <c r="D34" s="96" t="s">
        <v>2149</v>
      </c>
      <c r="E34" s="83" t="s">
        <v>2192</v>
      </c>
      <c r="F34" s="96" t="s">
        <v>399</v>
      </c>
      <c r="G34" s="83" t="s">
        <v>616</v>
      </c>
      <c r="H34" s="83" t="s">
        <v>333</v>
      </c>
      <c r="I34" s="104">
        <v>43312</v>
      </c>
      <c r="J34" s="95">
        <v>4.29</v>
      </c>
      <c r="K34" s="96" t="s">
        <v>141</v>
      </c>
      <c r="L34" s="97">
        <v>3.5499999999999997E-2</v>
      </c>
      <c r="M34" s="94">
        <v>1.9099999999999995E-2</v>
      </c>
      <c r="N34" s="93">
        <v>33484800</v>
      </c>
      <c r="O34" s="95">
        <v>107.19</v>
      </c>
      <c r="P34" s="93">
        <v>35892.357120000008</v>
      </c>
      <c r="Q34" s="94">
        <v>0.109</v>
      </c>
      <c r="R34" s="94">
        <v>3.1704171560156057E-2</v>
      </c>
      <c r="S34" s="94">
        <f>P34/'סכום נכסי הקרן'!$C$42</f>
        <v>4.6579031443584054E-4</v>
      </c>
    </row>
    <row r="35" spans="2:19">
      <c r="B35" s="109" t="s">
        <v>2193</v>
      </c>
      <c r="C35" s="83" t="s">
        <v>2194</v>
      </c>
      <c r="D35" s="96" t="s">
        <v>2149</v>
      </c>
      <c r="E35" s="83" t="s">
        <v>2195</v>
      </c>
      <c r="F35" s="96" t="s">
        <v>399</v>
      </c>
      <c r="G35" s="83" t="s">
        <v>672</v>
      </c>
      <c r="H35" s="83" t="s">
        <v>139</v>
      </c>
      <c r="I35" s="104">
        <v>41903</v>
      </c>
      <c r="J35" s="95">
        <v>1.0600000000000003</v>
      </c>
      <c r="K35" s="96" t="s">
        <v>141</v>
      </c>
      <c r="L35" s="97">
        <v>5.1500000000000004E-2</v>
      </c>
      <c r="M35" s="94">
        <v>1.3900000000000001E-2</v>
      </c>
      <c r="N35" s="93">
        <v>1411764.75</v>
      </c>
      <c r="O35" s="95">
        <v>106.16</v>
      </c>
      <c r="P35" s="93">
        <v>1498.7294999999997</v>
      </c>
      <c r="Q35" s="94">
        <v>5.647052223537332E-2</v>
      </c>
      <c r="R35" s="94">
        <v>1.3238466627144404E-3</v>
      </c>
      <c r="S35" s="94">
        <f>P35/'סכום נכסי הקרן'!$C$42</f>
        <v>1.9449647252904349E-5</v>
      </c>
    </row>
    <row r="36" spans="2:19">
      <c r="B36" s="110"/>
      <c r="C36" s="83"/>
      <c r="D36" s="83"/>
      <c r="E36" s="83"/>
      <c r="F36" s="83"/>
      <c r="G36" s="83"/>
      <c r="H36" s="83"/>
      <c r="I36" s="83"/>
      <c r="J36" s="95"/>
      <c r="K36" s="83"/>
      <c r="L36" s="83"/>
      <c r="M36" s="94"/>
      <c r="N36" s="93"/>
      <c r="O36" s="95"/>
      <c r="P36" s="83"/>
      <c r="Q36" s="83"/>
      <c r="R36" s="94"/>
      <c r="S36" s="83"/>
    </row>
    <row r="37" spans="2:19">
      <c r="B37" s="108" t="s">
        <v>51</v>
      </c>
      <c r="C37" s="81"/>
      <c r="D37" s="81"/>
      <c r="E37" s="81"/>
      <c r="F37" s="81"/>
      <c r="G37" s="81"/>
      <c r="H37" s="81"/>
      <c r="I37" s="81"/>
      <c r="J37" s="92">
        <v>2.3008214247662262</v>
      </c>
      <c r="K37" s="81"/>
      <c r="L37" s="81"/>
      <c r="M37" s="91">
        <v>3.7392786300698075E-2</v>
      </c>
      <c r="N37" s="90"/>
      <c r="O37" s="92"/>
      <c r="P37" s="90">
        <v>60112.351770000001</v>
      </c>
      <c r="Q37" s="81"/>
      <c r="R37" s="91">
        <v>5.3097998190221124E-2</v>
      </c>
      <c r="S37" s="91">
        <f>P37/'סכום נכסי הקרן'!$C$42</f>
        <v>7.8010343925905283E-4</v>
      </c>
    </row>
    <row r="38" spans="2:19">
      <c r="B38" s="109" t="s">
        <v>2196</v>
      </c>
      <c r="C38" s="83" t="s">
        <v>2197</v>
      </c>
      <c r="D38" s="96" t="s">
        <v>2149</v>
      </c>
      <c r="E38" s="83" t="s">
        <v>2198</v>
      </c>
      <c r="F38" s="96" t="s">
        <v>687</v>
      </c>
      <c r="G38" s="83" t="s">
        <v>437</v>
      </c>
      <c r="H38" s="83" t="s">
        <v>139</v>
      </c>
      <c r="I38" s="104">
        <v>38421</v>
      </c>
      <c r="J38" s="95">
        <v>3.91</v>
      </c>
      <c r="K38" s="96" t="s">
        <v>140</v>
      </c>
      <c r="L38" s="97">
        <v>7.9699999999999993E-2</v>
      </c>
      <c r="M38" s="94">
        <v>2.06E-2</v>
      </c>
      <c r="N38" s="93">
        <v>518442.31</v>
      </c>
      <c r="O38" s="95">
        <v>124.35</v>
      </c>
      <c r="P38" s="93">
        <v>2228.02448</v>
      </c>
      <c r="Q38" s="94">
        <v>6.9174539431766857E-3</v>
      </c>
      <c r="R38" s="94">
        <v>1.9680421131992648E-3</v>
      </c>
      <c r="S38" s="94">
        <f>P38/'סכום נכסי הקרן'!$C$42</f>
        <v>2.8914016976936565E-5</v>
      </c>
    </row>
    <row r="39" spans="2:19">
      <c r="B39" s="109" t="s">
        <v>2199</v>
      </c>
      <c r="C39" s="83" t="s">
        <v>2200</v>
      </c>
      <c r="D39" s="96" t="s">
        <v>2149</v>
      </c>
      <c r="E39" s="83" t="s">
        <v>1112</v>
      </c>
      <c r="F39" s="96" t="s">
        <v>164</v>
      </c>
      <c r="G39" s="83" t="s">
        <v>513</v>
      </c>
      <c r="H39" s="83" t="s">
        <v>333</v>
      </c>
      <c r="I39" s="104">
        <v>42954</v>
      </c>
      <c r="J39" s="95">
        <v>0.69999999999999962</v>
      </c>
      <c r="K39" s="96" t="s">
        <v>140</v>
      </c>
      <c r="L39" s="97">
        <v>3.7000000000000005E-2</v>
      </c>
      <c r="M39" s="94">
        <v>2.86E-2</v>
      </c>
      <c r="N39" s="93">
        <v>2564221</v>
      </c>
      <c r="O39" s="95">
        <v>101.67</v>
      </c>
      <c r="P39" s="93">
        <v>9009.9427200000027</v>
      </c>
      <c r="Q39" s="94">
        <v>3.8155779417891791E-2</v>
      </c>
      <c r="R39" s="94">
        <v>7.9585959982240127E-3</v>
      </c>
      <c r="S39" s="94">
        <f>P39/'סכום נכסי הקרן'!$C$42</f>
        <v>1.1692584130283257E-4</v>
      </c>
    </row>
    <row r="40" spans="2:19">
      <c r="B40" s="109" t="s">
        <v>2201</v>
      </c>
      <c r="C40" s="83" t="s">
        <v>2202</v>
      </c>
      <c r="D40" s="96" t="s">
        <v>2149</v>
      </c>
      <c r="E40" s="83" t="s">
        <v>1112</v>
      </c>
      <c r="F40" s="96" t="s">
        <v>164</v>
      </c>
      <c r="G40" s="83" t="s">
        <v>513</v>
      </c>
      <c r="H40" s="83" t="s">
        <v>333</v>
      </c>
      <c r="I40" s="104">
        <v>42625</v>
      </c>
      <c r="J40" s="95">
        <v>2.5499999999999998</v>
      </c>
      <c r="K40" s="96" t="s">
        <v>140</v>
      </c>
      <c r="L40" s="97">
        <v>4.4500000000000005E-2</v>
      </c>
      <c r="M40" s="94">
        <v>3.7599999999999988E-2</v>
      </c>
      <c r="N40" s="93">
        <v>13457271</v>
      </c>
      <c r="O40" s="95">
        <v>103.14</v>
      </c>
      <c r="P40" s="93">
        <v>47968.689010000016</v>
      </c>
      <c r="Q40" s="94">
        <v>9.8136429146068155E-2</v>
      </c>
      <c r="R40" s="94">
        <v>4.2371347772013158E-2</v>
      </c>
      <c r="S40" s="94">
        <f>P40/'סכום נכסי הקרן'!$C$42</f>
        <v>6.2250998624419551E-4</v>
      </c>
    </row>
    <row r="41" spans="2:19">
      <c r="B41" s="109" t="s">
        <v>2203</v>
      </c>
      <c r="C41" s="83" t="s">
        <v>2204</v>
      </c>
      <c r="D41" s="96" t="s">
        <v>2149</v>
      </c>
      <c r="E41" s="83" t="s">
        <v>2205</v>
      </c>
      <c r="F41" s="96" t="s">
        <v>137</v>
      </c>
      <c r="G41" s="83" t="s">
        <v>914</v>
      </c>
      <c r="H41" s="83"/>
      <c r="I41" s="104">
        <v>41840</v>
      </c>
      <c r="J41" s="95">
        <v>1.07</v>
      </c>
      <c r="K41" s="96" t="s">
        <v>140</v>
      </c>
      <c r="L41" s="97">
        <v>4.7100000000000003E-2</v>
      </c>
      <c r="M41" s="94">
        <v>0.15520000000000006</v>
      </c>
      <c r="N41" s="93">
        <v>290752.15000000002</v>
      </c>
      <c r="O41" s="95">
        <v>90.12</v>
      </c>
      <c r="P41" s="93">
        <v>905.69555999999977</v>
      </c>
      <c r="Q41" s="94">
        <v>1.8597902504727159E-2</v>
      </c>
      <c r="R41" s="94">
        <v>8.000123067847042E-4</v>
      </c>
      <c r="S41" s="94">
        <f>P41/'סכום נכסי הקרן'!$C$42</f>
        <v>1.1753594735088396E-5</v>
      </c>
    </row>
    <row r="42" spans="2:19">
      <c r="B42" s="110"/>
      <c r="C42" s="83"/>
      <c r="D42" s="83"/>
      <c r="E42" s="83"/>
      <c r="F42" s="83"/>
      <c r="G42" s="83"/>
      <c r="H42" s="83"/>
      <c r="I42" s="83"/>
      <c r="J42" s="95"/>
      <c r="K42" s="83"/>
      <c r="L42" s="83"/>
      <c r="M42" s="94"/>
      <c r="N42" s="93"/>
      <c r="O42" s="95"/>
      <c r="P42" s="83"/>
      <c r="Q42" s="83"/>
      <c r="R42" s="94"/>
      <c r="S42" s="83"/>
    </row>
    <row r="43" spans="2:19">
      <c r="B43" s="107" t="s">
        <v>209</v>
      </c>
      <c r="C43" s="81"/>
      <c r="D43" s="81"/>
      <c r="E43" s="81"/>
      <c r="F43" s="81"/>
      <c r="G43" s="81"/>
      <c r="H43" s="81"/>
      <c r="I43" s="81"/>
      <c r="J43" s="92">
        <v>10.482852199782837</v>
      </c>
      <c r="K43" s="81"/>
      <c r="L43" s="81"/>
      <c r="M43" s="91">
        <v>3.9523465268884291E-2</v>
      </c>
      <c r="N43" s="90"/>
      <c r="O43" s="92"/>
      <c r="P43" s="90">
        <v>65057.430729999993</v>
      </c>
      <c r="Q43" s="81"/>
      <c r="R43" s="91">
        <v>5.7466048781108531E-2</v>
      </c>
      <c r="S43" s="91">
        <f>P43/'סכום נכסי הקרן'!$C$42</f>
        <v>8.4427782256822159E-4</v>
      </c>
    </row>
    <row r="44" spans="2:19">
      <c r="B44" s="108" t="s">
        <v>73</v>
      </c>
      <c r="C44" s="81"/>
      <c r="D44" s="81"/>
      <c r="E44" s="81"/>
      <c r="F44" s="81"/>
      <c r="G44" s="81"/>
      <c r="H44" s="81"/>
      <c r="I44" s="81"/>
      <c r="J44" s="92">
        <v>10.482852199782837</v>
      </c>
      <c r="K44" s="81"/>
      <c r="L44" s="81"/>
      <c r="M44" s="91">
        <v>3.9523465268884291E-2</v>
      </c>
      <c r="N44" s="90"/>
      <c r="O44" s="92"/>
      <c r="P44" s="90">
        <v>65057.430729999993</v>
      </c>
      <c r="Q44" s="81"/>
      <c r="R44" s="91">
        <v>5.7466048781108531E-2</v>
      </c>
      <c r="S44" s="91">
        <f>P44/'סכום נכסי הקרן'!$C$42</f>
        <v>8.4427782256822159E-4</v>
      </c>
    </row>
    <row r="45" spans="2:19">
      <c r="B45" s="109" t="s">
        <v>2206</v>
      </c>
      <c r="C45" s="83">
        <v>4824</v>
      </c>
      <c r="D45" s="96" t="s">
        <v>2149</v>
      </c>
      <c r="E45" s="83"/>
      <c r="F45" s="96" t="s">
        <v>955</v>
      </c>
      <c r="G45" s="83" t="s">
        <v>932</v>
      </c>
      <c r="H45" s="83" t="s">
        <v>933</v>
      </c>
      <c r="I45" s="104">
        <v>42825</v>
      </c>
      <c r="J45" s="95">
        <v>16.820000000000004</v>
      </c>
      <c r="K45" s="96" t="s">
        <v>148</v>
      </c>
      <c r="L45" s="97">
        <v>4.555E-2</v>
      </c>
      <c r="M45" s="94">
        <v>4.6199999999999998E-2</v>
      </c>
      <c r="N45" s="93">
        <v>8688000</v>
      </c>
      <c r="O45" s="95">
        <v>100.81</v>
      </c>
      <c r="P45" s="93">
        <v>23240.341629999999</v>
      </c>
      <c r="Q45" s="94">
        <v>5.2155433758156788E-2</v>
      </c>
      <c r="R45" s="94">
        <v>2.0528486766437162E-2</v>
      </c>
      <c r="S45" s="94">
        <f>P45/'סכום נכסי הקרן'!$C$42</f>
        <v>3.015997528176286E-4</v>
      </c>
    </row>
    <row r="46" spans="2:19">
      <c r="B46" s="109" t="s">
        <v>2207</v>
      </c>
      <c r="C46" s="83">
        <v>4279</v>
      </c>
      <c r="D46" s="96" t="s">
        <v>2149</v>
      </c>
      <c r="E46" s="83"/>
      <c r="F46" s="96" t="s">
        <v>896</v>
      </c>
      <c r="G46" s="83" t="s">
        <v>897</v>
      </c>
      <c r="H46" s="83" t="s">
        <v>904</v>
      </c>
      <c r="I46" s="104">
        <v>43465</v>
      </c>
      <c r="J46" s="95">
        <v>1.8300000000000005</v>
      </c>
      <c r="K46" s="96" t="s">
        <v>140</v>
      </c>
      <c r="L46" s="97">
        <v>0.06</v>
      </c>
      <c r="M46" s="94">
        <v>3.2600000000000004E-2</v>
      </c>
      <c r="N46" s="93">
        <v>5825143.9900000002</v>
      </c>
      <c r="O46" s="95">
        <v>106.6</v>
      </c>
      <c r="P46" s="93">
        <v>21460.389709999996</v>
      </c>
      <c r="Q46" s="94">
        <v>7.0607805939393942E-3</v>
      </c>
      <c r="R46" s="94">
        <v>1.895623279460024E-2</v>
      </c>
      <c r="S46" s="94">
        <f>P46/'סכום נכסי הקרן'!$C$42</f>
        <v>2.7850056315656575E-4</v>
      </c>
    </row>
    <row r="47" spans="2:19">
      <c r="B47" s="109" t="s">
        <v>2208</v>
      </c>
      <c r="C47" s="83">
        <v>5168</v>
      </c>
      <c r="D47" s="96" t="s">
        <v>2149</v>
      </c>
      <c r="E47" s="83"/>
      <c r="F47" s="96" t="s">
        <v>955</v>
      </c>
      <c r="G47" s="83" t="s">
        <v>914</v>
      </c>
      <c r="H47" s="83"/>
      <c r="I47" s="104">
        <v>43465</v>
      </c>
      <c r="J47" s="95">
        <v>12.370000000000001</v>
      </c>
      <c r="K47" s="96" t="s">
        <v>148</v>
      </c>
      <c r="L47" s="97">
        <v>3.9510000000000003E-2</v>
      </c>
      <c r="M47" s="94">
        <v>3.9200000000000006E-2</v>
      </c>
      <c r="N47" s="93">
        <v>7610000</v>
      </c>
      <c r="O47" s="95">
        <v>100.81</v>
      </c>
      <c r="P47" s="93">
        <v>20356.699390000002</v>
      </c>
      <c r="Q47" s="94">
        <v>1.9287942881329727E-2</v>
      </c>
      <c r="R47" s="94">
        <v>1.7981329220071129E-2</v>
      </c>
      <c r="S47" s="94">
        <f>P47/'סכום נכסי הקרן'!$C$42</f>
        <v>2.641775065940273E-4</v>
      </c>
    </row>
    <row r="48" spans="2:19">
      <c r="B48" s="122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</row>
    <row r="49" spans="2:19">
      <c r="B49" s="122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</row>
    <row r="50" spans="2:19">
      <c r="B50" s="122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</row>
    <row r="51" spans="2:19">
      <c r="B51" s="123" t="s">
        <v>232</v>
      </c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</row>
    <row r="52" spans="2:19">
      <c r="B52" s="123" t="s">
        <v>120</v>
      </c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</row>
    <row r="53" spans="2:19">
      <c r="B53" s="123" t="s">
        <v>214</v>
      </c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</row>
    <row r="54" spans="2:19">
      <c r="B54" s="123" t="s">
        <v>222</v>
      </c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</row>
    <row r="55" spans="2:19">
      <c r="B55" s="122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</row>
    <row r="56" spans="2:19">
      <c r="B56" s="122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</row>
    <row r="57" spans="2:19">
      <c r="B57" s="122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</row>
    <row r="58" spans="2:19">
      <c r="B58" s="122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</row>
    <row r="59" spans="2:19">
      <c r="B59" s="122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</row>
    <row r="60" spans="2:19">
      <c r="B60" s="122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</row>
    <row r="61" spans="2:19">
      <c r="B61" s="122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</row>
    <row r="62" spans="2:19">
      <c r="B62" s="122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</row>
    <row r="63" spans="2:19">
      <c r="B63" s="122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</row>
    <row r="64" spans="2:19">
      <c r="B64" s="122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</row>
    <row r="65" spans="2:19">
      <c r="B65" s="122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</row>
    <row r="66" spans="2:19">
      <c r="B66" s="122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</row>
    <row r="67" spans="2:19">
      <c r="B67" s="122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</row>
    <row r="68" spans="2:19">
      <c r="B68" s="122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</row>
    <row r="69" spans="2:19">
      <c r="B69" s="122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</row>
    <row r="70" spans="2:19">
      <c r="B70" s="122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</row>
    <row r="71" spans="2:19">
      <c r="B71" s="122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</row>
    <row r="72" spans="2:19">
      <c r="B72" s="122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</row>
    <row r="73" spans="2:19">
      <c r="B73" s="122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</row>
    <row r="74" spans="2:19">
      <c r="B74" s="122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</row>
    <row r="75" spans="2:19">
      <c r="B75" s="122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</row>
    <row r="76" spans="2:19">
      <c r="B76" s="122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</row>
    <row r="77" spans="2:19">
      <c r="B77" s="122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</row>
    <row r="78" spans="2:19">
      <c r="B78" s="122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</row>
    <row r="79" spans="2:19">
      <c r="B79" s="122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</row>
    <row r="80" spans="2:19">
      <c r="B80" s="122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</row>
    <row r="81" spans="2:19">
      <c r="B81" s="122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</row>
    <row r="82" spans="2:19">
      <c r="B82" s="122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</row>
    <row r="83" spans="2:19">
      <c r="B83" s="122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</row>
    <row r="84" spans="2:19">
      <c r="B84" s="122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</row>
    <row r="85" spans="2:19">
      <c r="B85" s="122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</row>
    <row r="86" spans="2:19">
      <c r="B86" s="122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</row>
    <row r="87" spans="2:19">
      <c r="B87" s="122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</row>
    <row r="88" spans="2:19">
      <c r="B88" s="122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</row>
    <row r="89" spans="2:19">
      <c r="B89" s="122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</row>
    <row r="90" spans="2:19">
      <c r="B90" s="122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</row>
    <row r="91" spans="2:19">
      <c r="B91" s="122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</row>
    <row r="92" spans="2:19">
      <c r="B92" s="122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</row>
    <row r="93" spans="2:19">
      <c r="B93" s="122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</row>
    <row r="94" spans="2:19">
      <c r="B94" s="122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</row>
    <row r="95" spans="2:19">
      <c r="B95" s="122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</row>
    <row r="96" spans="2:19">
      <c r="B96" s="122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</row>
    <row r="97" spans="2:19">
      <c r="B97" s="122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</row>
    <row r="98" spans="2:19">
      <c r="B98" s="122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</row>
    <row r="99" spans="2:19">
      <c r="B99" s="122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</row>
    <row r="100" spans="2:19">
      <c r="B100" s="122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</row>
    <row r="101" spans="2:19">
      <c r="B101" s="122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</row>
    <row r="102" spans="2:19">
      <c r="B102" s="122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</row>
    <row r="103" spans="2:19">
      <c r="B103" s="122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</row>
    <row r="104" spans="2:19">
      <c r="B104" s="122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</row>
    <row r="105" spans="2:19">
      <c r="B105" s="122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</row>
    <row r="106" spans="2:19">
      <c r="B106" s="122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</row>
    <row r="107" spans="2:19">
      <c r="B107" s="122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</row>
    <row r="108" spans="2:19">
      <c r="B108" s="122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</row>
    <row r="109" spans="2:19">
      <c r="B109" s="122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</row>
    <row r="110" spans="2:19">
      <c r="B110" s="122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</row>
    <row r="111" spans="2:19">
      <c r="B111" s="122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</row>
    <row r="112" spans="2:19">
      <c r="B112" s="122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</row>
    <row r="113" spans="2:19">
      <c r="B113" s="122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</row>
    <row r="114" spans="2:19">
      <c r="B114" s="122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</row>
    <row r="115" spans="2:19">
      <c r="B115" s="122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</row>
    <row r="116" spans="2:19">
      <c r="B116" s="122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</row>
    <row r="117" spans="2:19">
      <c r="B117" s="122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</row>
    <row r="118" spans="2:19">
      <c r="B118" s="122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</row>
    <row r="119" spans="2:19">
      <c r="B119" s="122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</row>
    <row r="120" spans="2:19">
      <c r="B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</row>
    <row r="121" spans="2:19">
      <c r="B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</row>
    <row r="122" spans="2:19">
      <c r="B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</row>
    <row r="123" spans="2:19">
      <c r="B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</row>
    <row r="124" spans="2:19">
      <c r="B124" s="122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</row>
    <row r="125" spans="2:19">
      <c r="B125" s="122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</row>
    <row r="126" spans="2:19">
      <c r="B126" s="122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</row>
    <row r="127" spans="2:19">
      <c r="B127" s="122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</row>
    <row r="128" spans="2:19">
      <c r="B128" s="122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</row>
    <row r="129" spans="2:19">
      <c r="B129" s="122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</row>
    <row r="130" spans="2:19">
      <c r="B130" s="122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</row>
    <row r="131" spans="2:19">
      <c r="B131" s="122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</row>
    <row r="132" spans="2:19">
      <c r="B132" s="122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</row>
    <row r="133" spans="2:19">
      <c r="B133" s="122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</row>
    <row r="134" spans="2:19">
      <c r="B134" s="122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</row>
    <row r="135" spans="2:19">
      <c r="B135" s="122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</row>
    <row r="136" spans="2:19">
      <c r="B136" s="122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</row>
    <row r="137" spans="2:19">
      <c r="B137" s="122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</row>
    <row r="138" spans="2:19">
      <c r="B138" s="122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</row>
    <row r="139" spans="2:19">
      <c r="B139" s="122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</row>
    <row r="140" spans="2:19">
      <c r="B140" s="122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</row>
    <row r="141" spans="2:19">
      <c r="B141" s="122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</row>
    <row r="142" spans="2:19">
      <c r="B142" s="122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</row>
    <row r="143" spans="2:19">
      <c r="B143" s="122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</row>
    <row r="144" spans="2:19">
      <c r="B144" s="122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</row>
    <row r="145" spans="2:19">
      <c r="B145" s="122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</row>
    <row r="146" spans="2:19">
      <c r="B146" s="122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</row>
    <row r="147" spans="2:19">
      <c r="B147" s="122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</row>
    <row r="148" spans="2:19">
      <c r="B148" s="122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</row>
    <row r="149" spans="2:19">
      <c r="B149" s="122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</row>
    <row r="150" spans="2:19">
      <c r="B150" s="122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</row>
    <row r="151" spans="2:19">
      <c r="B151" s="122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</row>
    <row r="152" spans="2:19">
      <c r="B152" s="122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</row>
    <row r="153" spans="2:19">
      <c r="B153" s="122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</row>
    <row r="154" spans="2:19">
      <c r="B154" s="122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</row>
    <row r="155" spans="2:19">
      <c r="B155" s="122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</row>
    <row r="156" spans="2:19">
      <c r="B156" s="122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</row>
    <row r="157" spans="2:19">
      <c r="B157" s="122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</row>
    <row r="158" spans="2:19">
      <c r="B158" s="122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</row>
    <row r="159" spans="2:19">
      <c r="B159" s="122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</row>
    <row r="160" spans="2:19">
      <c r="B160" s="122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</row>
    <row r="161" spans="2:19">
      <c r="B161" s="122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</row>
    <row r="162" spans="2:19">
      <c r="B162" s="122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</row>
    <row r="163" spans="2:19">
      <c r="B163" s="122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</row>
    <row r="164" spans="2:19">
      <c r="B164" s="122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</row>
    <row r="165" spans="2:19">
      <c r="B165" s="122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</row>
    <row r="166" spans="2:19">
      <c r="B166" s="122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</row>
    <row r="167" spans="2:19">
      <c r="B167" s="122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</row>
    <row r="168" spans="2:19">
      <c r="B168" s="122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</row>
    <row r="169" spans="2:19">
      <c r="B169" s="122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</row>
    <row r="170" spans="2:19">
      <c r="B170" s="122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</row>
    <row r="171" spans="2:19">
      <c r="B171" s="122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</row>
    <row r="172" spans="2:19">
      <c r="B172" s="122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</row>
    <row r="173" spans="2:19">
      <c r="B173" s="122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</row>
    <row r="174" spans="2:19">
      <c r="B174" s="122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</row>
    <row r="175" spans="2:19">
      <c r="B175" s="122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</row>
    <row r="176" spans="2:19">
      <c r="B176" s="122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</row>
    <row r="177" spans="2:19">
      <c r="B177" s="122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</row>
    <row r="178" spans="2:19">
      <c r="B178" s="122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</row>
    <row r="179" spans="2:19">
      <c r="B179" s="122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</row>
    <row r="180" spans="2:19">
      <c r="B180" s="122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</row>
    <row r="181" spans="2:19">
      <c r="B181" s="122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</row>
    <row r="182" spans="2:19">
      <c r="B182" s="122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</row>
    <row r="183" spans="2:19">
      <c r="B183" s="122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</row>
    <row r="184" spans="2:19">
      <c r="B184" s="122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</row>
    <row r="185" spans="2:19">
      <c r="B185" s="122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</row>
    <row r="186" spans="2:19">
      <c r="B186" s="122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</row>
    <row r="187" spans="2:19">
      <c r="B187" s="122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</row>
    <row r="188" spans="2:19">
      <c r="B188" s="122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</row>
    <row r="189" spans="2:19">
      <c r="B189" s="122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</row>
    <row r="190" spans="2:19">
      <c r="B190" s="122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</row>
    <row r="191" spans="2:19">
      <c r="B191" s="122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</row>
    <row r="192" spans="2:19">
      <c r="B192" s="122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</row>
    <row r="193" spans="2:19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</row>
    <row r="194" spans="2:19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</row>
    <row r="195" spans="2:19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</row>
    <row r="196" spans="2:19">
      <c r="B196" s="122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</row>
    <row r="197" spans="2:19">
      <c r="B197" s="122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</row>
    <row r="198" spans="2:19">
      <c r="B198" s="122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</row>
    <row r="199" spans="2:19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</row>
    <row r="200" spans="2:19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</row>
    <row r="201" spans="2:19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</row>
    <row r="202" spans="2:19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</row>
    <row r="203" spans="2:19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</row>
    <row r="204" spans="2:19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</row>
    <row r="205" spans="2:19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</row>
    <row r="206" spans="2:19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</row>
    <row r="207" spans="2:19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</row>
    <row r="208" spans="2:19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</row>
    <row r="209" spans="2:19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</row>
    <row r="210" spans="2:19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</row>
    <row r="211" spans="2:19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</row>
    <row r="212" spans="2:19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</row>
    <row r="213" spans="2:19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</row>
    <row r="214" spans="2:19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</row>
    <row r="215" spans="2:19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</row>
    <row r="216" spans="2:19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</row>
    <row r="217" spans="2:19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</row>
    <row r="218" spans="2:19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</row>
    <row r="219" spans="2:19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</row>
    <row r="220" spans="2:19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</row>
    <row r="221" spans="2:19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</row>
    <row r="222" spans="2:19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</row>
    <row r="223" spans="2:19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</row>
    <row r="224" spans="2:19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</row>
    <row r="225" spans="2:19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</row>
    <row r="226" spans="2:19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</row>
    <row r="227" spans="2:19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</row>
    <row r="228" spans="2:19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</row>
    <row r="229" spans="2:19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</row>
    <row r="230" spans="2:19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</row>
    <row r="231" spans="2:19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</row>
    <row r="232" spans="2:19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</row>
    <row r="233" spans="2:19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</row>
    <row r="234" spans="2:19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</row>
    <row r="235" spans="2:19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</row>
    <row r="236" spans="2:19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</row>
    <row r="237" spans="2:19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</row>
    <row r="238" spans="2:19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</row>
    <row r="239" spans="2:19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</row>
    <row r="240" spans="2:19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</row>
    <row r="241" spans="2:19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</row>
    <row r="242" spans="2:19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</row>
    <row r="243" spans="2:19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</row>
    <row r="244" spans="2:19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</row>
    <row r="245" spans="2:19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</row>
    <row r="246" spans="2:19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</row>
    <row r="247" spans="2:19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</row>
    <row r="248" spans="2:19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</row>
    <row r="249" spans="2:19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</row>
    <row r="250" spans="2:19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</row>
    <row r="251" spans="2:19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</row>
    <row r="252" spans="2:19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</row>
    <row r="253" spans="2:19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</row>
    <row r="254" spans="2:19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</row>
    <row r="255" spans="2:19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</row>
    <row r="256" spans="2:19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</row>
    <row r="257" spans="2:19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</row>
    <row r="258" spans="2:19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</row>
    <row r="259" spans="2:19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</row>
    <row r="260" spans="2:19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</row>
    <row r="261" spans="2:19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</row>
    <row r="262" spans="2:19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</row>
    <row r="263" spans="2:19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</row>
    <row r="264" spans="2:19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</row>
    <row r="265" spans="2:19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</row>
    <row r="266" spans="2:19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</row>
    <row r="267" spans="2:19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</row>
    <row r="268" spans="2:19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</row>
    <row r="269" spans="2:19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</row>
    <row r="270" spans="2:19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</row>
    <row r="271" spans="2:19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</row>
    <row r="272" spans="2:19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</row>
    <row r="273" spans="2:19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</row>
    <row r="274" spans="2:19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</row>
    <row r="275" spans="2:19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</row>
    <row r="276" spans="2:19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</row>
    <row r="277" spans="2:19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</row>
    <row r="278" spans="2:19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</row>
    <row r="279" spans="2:19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</row>
    <row r="280" spans="2:19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</row>
    <row r="281" spans="2:19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</row>
    <row r="282" spans="2:19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</row>
    <row r="283" spans="2:19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</row>
    <row r="284" spans="2:19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</row>
    <row r="285" spans="2:19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</row>
    <row r="286" spans="2:19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</row>
    <row r="287" spans="2:19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</row>
    <row r="288" spans="2:19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</row>
    <row r="289" spans="2:19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</row>
    <row r="290" spans="2:19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</row>
    <row r="291" spans="2:19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</row>
    <row r="292" spans="2:19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</row>
    <row r="293" spans="2:19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</row>
    <row r="294" spans="2:19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</row>
    <row r="295" spans="2:19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</row>
    <row r="296" spans="2:19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</row>
    <row r="297" spans="2:19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</row>
    <row r="298" spans="2:19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</row>
    <row r="299" spans="2:19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</row>
    <row r="300" spans="2:19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</row>
    <row r="301" spans="2:19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</row>
    <row r="302" spans="2:19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</row>
    <row r="303" spans="2:19">
      <c r="B303" s="122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</row>
    <row r="304" spans="2:19">
      <c r="B304" s="122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</row>
    <row r="305" spans="2:19">
      <c r="B305" s="122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</row>
    <row r="306" spans="2:19">
      <c r="B306" s="122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</row>
    <row r="307" spans="2:19">
      <c r="B307" s="122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</row>
    <row r="308" spans="2:19">
      <c r="B308" s="122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</row>
    <row r="309" spans="2:19">
      <c r="B309" s="122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</row>
    <row r="310" spans="2:19">
      <c r="B310" s="122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</row>
    <row r="311" spans="2:19">
      <c r="B311" s="122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</row>
    <row r="312" spans="2:19">
      <c r="B312" s="122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</row>
    <row r="313" spans="2:19">
      <c r="B313" s="122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</row>
    <row r="314" spans="2:19">
      <c r="B314" s="122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</row>
    <row r="315" spans="2:19">
      <c r="B315" s="122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</row>
    <row r="316" spans="2:19">
      <c r="B316" s="122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</row>
    <row r="317" spans="2:19">
      <c r="B317" s="122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</row>
    <row r="318" spans="2:19">
      <c r="B318" s="122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</row>
    <row r="319" spans="2:19">
      <c r="B319" s="122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</row>
    <row r="320" spans="2:19">
      <c r="B320" s="122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</row>
    <row r="321" spans="2:19">
      <c r="B321" s="122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</row>
    <row r="322" spans="2:19">
      <c r="B322" s="122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</row>
    <row r="323" spans="2:19">
      <c r="B323" s="122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</row>
    <row r="324" spans="2:19">
      <c r="B324" s="122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</row>
    <row r="325" spans="2:19">
      <c r="B325" s="122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</row>
    <row r="326" spans="2:19">
      <c r="B326" s="122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</row>
    <row r="327" spans="2:19">
      <c r="B327" s="122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</row>
    <row r="328" spans="2:19">
      <c r="B328" s="122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</row>
    <row r="329" spans="2:19">
      <c r="B329" s="122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</row>
    <row r="330" spans="2:19">
      <c r="B330" s="122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</row>
    <row r="331" spans="2:19">
      <c r="B331" s="122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</row>
    <row r="332" spans="2:19">
      <c r="B332" s="122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</row>
    <row r="333" spans="2:19">
      <c r="B333" s="122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</row>
    <row r="334" spans="2:19">
      <c r="B334" s="122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</row>
    <row r="335" spans="2:19">
      <c r="B335" s="122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</row>
    <row r="336" spans="2:19">
      <c r="B336" s="122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</row>
    <row r="337" spans="2:19">
      <c r="B337" s="122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</row>
    <row r="338" spans="2:19">
      <c r="B338" s="122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</row>
    <row r="339" spans="2:19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</row>
    <row r="340" spans="2:19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</row>
    <row r="341" spans="2:19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</row>
    <row r="342" spans="2:19">
      <c r="B342" s="122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</row>
    <row r="343" spans="2:19">
      <c r="B343" s="122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</row>
    <row r="344" spans="2:19">
      <c r="B344" s="122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</row>
    <row r="345" spans="2:19">
      <c r="B345" s="122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</row>
    <row r="346" spans="2:19">
      <c r="B346" s="122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</row>
    <row r="347" spans="2:19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</row>
    <row r="348" spans="2:19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</row>
    <row r="349" spans="2:19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</row>
    <row r="350" spans="2:19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</row>
    <row r="351" spans="2:19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</row>
    <row r="352" spans="2:19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</row>
    <row r="353" spans="2:19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</row>
    <row r="354" spans="2:19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</row>
    <row r="355" spans="2:19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</row>
    <row r="356" spans="2:19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</row>
    <row r="357" spans="2:19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</row>
    <row r="358" spans="2:19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</row>
    <row r="359" spans="2:19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</row>
    <row r="360" spans="2:19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</row>
    <row r="361" spans="2:19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</row>
    <row r="362" spans="2:19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</row>
    <row r="363" spans="2:19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</row>
    <row r="364" spans="2:19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</row>
    <row r="365" spans="2:19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</row>
    <row r="366" spans="2:19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</row>
    <row r="367" spans="2:19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</row>
    <row r="368" spans="2:19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</row>
    <row r="369" spans="2:19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</row>
    <row r="370" spans="2:19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</row>
    <row r="371" spans="2:19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</row>
    <row r="372" spans="2:19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</row>
    <row r="373" spans="2:19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</row>
    <row r="374" spans="2:19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</row>
    <row r="375" spans="2:19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</row>
    <row r="376" spans="2:19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</row>
    <row r="377" spans="2:19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</row>
    <row r="378" spans="2:19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</row>
    <row r="379" spans="2:19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</row>
    <row r="380" spans="2:19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</row>
    <row r="381" spans="2:19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</row>
    <row r="382" spans="2:19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</row>
    <row r="383" spans="2:19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</row>
    <row r="384" spans="2:19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</row>
    <row r="385" spans="2:19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</row>
    <row r="386" spans="2:19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</row>
    <row r="387" spans="2:19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</row>
    <row r="388" spans="2:19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</row>
    <row r="389" spans="2:19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</row>
    <row r="390" spans="2:19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</row>
    <row r="391" spans="2:19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</row>
    <row r="392" spans="2:19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</row>
    <row r="393" spans="2:19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</row>
    <row r="394" spans="2:19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</row>
    <row r="395" spans="2:19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</row>
    <row r="396" spans="2:19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</row>
    <row r="397" spans="2:19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</row>
    <row r="398" spans="2:19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</row>
    <row r="399" spans="2:19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</row>
    <row r="400" spans="2:19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</row>
    <row r="401" spans="2:19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</row>
    <row r="402" spans="2:19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</row>
    <row r="403" spans="2:19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</row>
    <row r="404" spans="2:19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</row>
    <row r="405" spans="2:19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</row>
    <row r="406" spans="2:19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</row>
    <row r="407" spans="2:19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</row>
    <row r="408" spans="2:19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</row>
    <row r="409" spans="2:19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</row>
    <row r="410" spans="2:19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</row>
    <row r="411" spans="2:19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</row>
    <row r="412" spans="2:19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</row>
    <row r="413" spans="2:19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</row>
    <row r="414" spans="2:19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</row>
    <row r="415" spans="2:19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</row>
    <row r="416" spans="2:19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</row>
    <row r="417" spans="2:19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</row>
    <row r="418" spans="2:19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</row>
    <row r="419" spans="2:19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</row>
    <row r="420" spans="2:19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</row>
    <row r="421" spans="2:19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</row>
    <row r="422" spans="2:19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</row>
    <row r="423" spans="2:19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</row>
    <row r="424" spans="2:19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</row>
    <row r="425" spans="2:19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</row>
    <row r="426" spans="2:19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</row>
    <row r="427" spans="2:19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</row>
    <row r="428" spans="2:19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</row>
    <row r="429" spans="2:19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</row>
    <row r="430" spans="2:19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</row>
    <row r="431" spans="2:19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</row>
    <row r="432" spans="2:19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</row>
    <row r="433" spans="2:19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</row>
    <row r="434" spans="2:19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</row>
    <row r="435" spans="2:19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</row>
    <row r="436" spans="2:19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</row>
    <row r="437" spans="2:19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</row>
    <row r="438" spans="2:19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</row>
    <row r="439" spans="2:19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</row>
    <row r="440" spans="2:19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</row>
    <row r="441" spans="2:19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</row>
    <row r="442" spans="2:19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</row>
    <row r="443" spans="2:19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</row>
    <row r="444" spans="2:19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</row>
    <row r="445" spans="2:19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</row>
    <row r="446" spans="2:19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</row>
    <row r="447" spans="2:19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</row>
    <row r="448" spans="2:19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</row>
    <row r="449" spans="2:19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</row>
    <row r="450" spans="2:19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</row>
    <row r="451" spans="2:19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</row>
    <row r="452" spans="2:19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</row>
    <row r="453" spans="2:19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</row>
    <row r="454" spans="2:19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</row>
    <row r="455" spans="2:19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</row>
    <row r="456" spans="2:19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</row>
    <row r="457" spans="2:19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</row>
    <row r="458" spans="2:19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</row>
    <row r="459" spans="2:19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</row>
    <row r="460" spans="2:19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</row>
    <row r="461" spans="2:19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</row>
    <row r="462" spans="2:19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</row>
    <row r="463" spans="2:19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</row>
    <row r="464" spans="2:19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</row>
    <row r="465" spans="2:19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</row>
    <row r="466" spans="2:19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</row>
    <row r="467" spans="2:19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</row>
    <row r="468" spans="2:19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</row>
    <row r="469" spans="2:19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</row>
    <row r="470" spans="2:19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</row>
    <row r="471" spans="2:19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</row>
    <row r="472" spans="2:19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</row>
    <row r="473" spans="2:19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</row>
    <row r="474" spans="2:19">
      <c r="B474" s="122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</row>
    <row r="475" spans="2:19">
      <c r="B475" s="122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</row>
    <row r="476" spans="2:19">
      <c r="B476" s="122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</row>
    <row r="477" spans="2:19">
      <c r="B477" s="122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</row>
    <row r="478" spans="2:19">
      <c r="B478" s="122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</row>
    <row r="479" spans="2:19">
      <c r="B479" s="122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</row>
    <row r="480" spans="2:19">
      <c r="B480" s="122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</row>
    <row r="481" spans="2:19">
      <c r="B481" s="122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</row>
    <row r="482" spans="2:19">
      <c r="B482" s="122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</row>
    <row r="483" spans="2:19">
      <c r="B483" s="122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</row>
    <row r="484" spans="2:19">
      <c r="B484" s="122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</row>
    <row r="485" spans="2:19">
      <c r="B485" s="122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</row>
    <row r="486" spans="2:19">
      <c r="B486" s="122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</row>
    <row r="487" spans="2:19">
      <c r="B487" s="122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</row>
    <row r="488" spans="2:19">
      <c r="B488" s="122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</row>
    <row r="489" spans="2:19">
      <c r="B489" s="122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</row>
    <row r="490" spans="2:19">
      <c r="B490" s="122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</row>
    <row r="491" spans="2:19">
      <c r="B491" s="122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</row>
    <row r="492" spans="2:19">
      <c r="B492" s="122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</row>
    <row r="493" spans="2:19">
      <c r="B493" s="122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</row>
    <row r="494" spans="2:19">
      <c r="B494" s="122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</row>
    <row r="495" spans="2:19">
      <c r="B495" s="122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</row>
    <row r="496" spans="2:19">
      <c r="B496" s="122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</row>
    <row r="497" spans="2:19">
      <c r="B497" s="122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</row>
    <row r="498" spans="2:19">
      <c r="B498" s="122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</row>
    <row r="499" spans="2:19">
      <c r="B499" s="122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</row>
    <row r="500" spans="2:19">
      <c r="B500" s="122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</row>
    <row r="501" spans="2:19">
      <c r="B501" s="122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</row>
    <row r="502" spans="2:19">
      <c r="B502" s="122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</row>
    <row r="503" spans="2:19">
      <c r="B503" s="122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</row>
    <row r="504" spans="2:19">
      <c r="B504" s="122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</row>
    <row r="505" spans="2:19">
      <c r="B505" s="122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</row>
    <row r="506" spans="2:19">
      <c r="B506" s="122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</row>
    <row r="507" spans="2:19">
      <c r="B507" s="122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</row>
    <row r="508" spans="2:19">
      <c r="B508" s="122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</row>
    <row r="509" spans="2:19">
      <c r="B509" s="122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</row>
    <row r="510" spans="2:19">
      <c r="B510" s="122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</row>
    <row r="511" spans="2:19">
      <c r="B511" s="122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</row>
    <row r="512" spans="2:19">
      <c r="B512" s="122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</row>
    <row r="513" spans="2:19">
      <c r="B513" s="122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</row>
    <row r="514" spans="2:19">
      <c r="B514" s="122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</row>
    <row r="515" spans="2:19">
      <c r="B515" s="122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</row>
    <row r="516" spans="2:19">
      <c r="B516" s="122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</row>
    <row r="517" spans="2:19">
      <c r="B517" s="122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</row>
    <row r="518" spans="2:19">
      <c r="B518" s="122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</row>
    <row r="519" spans="2:19">
      <c r="B519" s="122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</row>
    <row r="520" spans="2:19">
      <c r="B520" s="122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</row>
    <row r="521" spans="2:19">
      <c r="B521" s="122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</row>
    <row r="522" spans="2:19">
      <c r="B522" s="122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</row>
    <row r="523" spans="2:19">
      <c r="B523" s="122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</row>
    <row r="524" spans="2:19">
      <c r="B524" s="122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</row>
    <row r="525" spans="2:19">
      <c r="B525" s="122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</row>
    <row r="526" spans="2:19">
      <c r="B526" s="122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</row>
    <row r="527" spans="2:19">
      <c r="B527" s="122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</row>
    <row r="528" spans="2:19">
      <c r="B528" s="122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</row>
    <row r="529" spans="2:19">
      <c r="B529" s="122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</row>
    <row r="530" spans="2:19">
      <c r="B530" s="122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</row>
    <row r="531" spans="2:19">
      <c r="B531" s="122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</row>
    <row r="532" spans="2:19">
      <c r="B532" s="122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</row>
    <row r="533" spans="2:19">
      <c r="B533" s="122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</row>
    <row r="534" spans="2:19">
      <c r="B534" s="122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</row>
    <row r="535" spans="2:19">
      <c r="B535" s="122"/>
      <c r="C535" s="122"/>
      <c r="D535" s="122"/>
      <c r="E535" s="122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</row>
    <row r="536" spans="2:19">
      <c r="B536" s="122"/>
      <c r="C536" s="122"/>
      <c r="D536" s="122"/>
      <c r="E536" s="122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</row>
    <row r="537" spans="2:19">
      <c r="B537" s="122"/>
      <c r="C537" s="122"/>
      <c r="D537" s="122"/>
      <c r="E537" s="122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</row>
    <row r="538" spans="2:19">
      <c r="B538" s="124"/>
      <c r="C538" s="122"/>
      <c r="D538" s="122"/>
      <c r="E538" s="122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</row>
    <row r="539" spans="2:19">
      <c r="B539" s="124"/>
      <c r="C539" s="122"/>
      <c r="D539" s="122"/>
      <c r="E539" s="122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</row>
    <row r="540" spans="2:19">
      <c r="B540" s="125"/>
      <c r="C540" s="122"/>
      <c r="D540" s="122"/>
      <c r="E540" s="122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</row>
    <row r="541" spans="2:19">
      <c r="B541" s="122"/>
      <c r="C541" s="122"/>
      <c r="D541" s="122"/>
      <c r="E541" s="122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</row>
    <row r="542" spans="2:19">
      <c r="B542" s="122"/>
      <c r="C542" s="122"/>
      <c r="D542" s="122"/>
      <c r="E542" s="122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</row>
    <row r="543" spans="2:19">
      <c r="B543" s="122"/>
      <c r="C543" s="122"/>
      <c r="D543" s="122"/>
      <c r="E543" s="122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</row>
    <row r="544" spans="2:19">
      <c r="B544" s="122"/>
      <c r="C544" s="122"/>
      <c r="D544" s="122"/>
      <c r="E544" s="122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</row>
    <row r="545" spans="2:19">
      <c r="B545" s="122"/>
      <c r="C545" s="122"/>
      <c r="D545" s="122"/>
      <c r="E545" s="122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</row>
    <row r="546" spans="2:19">
      <c r="B546" s="122"/>
      <c r="C546" s="122"/>
      <c r="D546" s="122"/>
      <c r="E546" s="122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</row>
    <row r="547" spans="2:19">
      <c r="B547" s="122"/>
      <c r="C547" s="122"/>
      <c r="D547" s="122"/>
      <c r="E547" s="122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</row>
    <row r="548" spans="2:19">
      <c r="B548" s="122"/>
      <c r="C548" s="122"/>
      <c r="D548" s="122"/>
      <c r="E548" s="122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</row>
    <row r="549" spans="2:19">
      <c r="B549" s="122"/>
      <c r="C549" s="122"/>
      <c r="D549" s="122"/>
      <c r="E549" s="122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</row>
    <row r="550" spans="2:19">
      <c r="B550" s="122"/>
      <c r="C550" s="122"/>
      <c r="D550" s="122"/>
      <c r="E550" s="122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</row>
    <row r="551" spans="2:19">
      <c r="B551" s="122"/>
      <c r="C551" s="122"/>
      <c r="D551" s="122"/>
      <c r="E551" s="122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</row>
    <row r="552" spans="2:19">
      <c r="B552" s="122"/>
      <c r="C552" s="122"/>
      <c r="D552" s="122"/>
      <c r="E552" s="122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</row>
    <row r="553" spans="2:19">
      <c r="B553" s="122"/>
      <c r="C553" s="122"/>
      <c r="D553" s="122"/>
      <c r="E553" s="122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</row>
    <row r="554" spans="2:19">
      <c r="B554" s="122"/>
      <c r="C554" s="122"/>
      <c r="D554" s="122"/>
      <c r="E554" s="122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</row>
    <row r="555" spans="2:19">
      <c r="B555" s="122"/>
      <c r="C555" s="122"/>
      <c r="D555" s="122"/>
      <c r="E555" s="122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</row>
    <row r="556" spans="2:19">
      <c r="B556" s="122"/>
      <c r="C556" s="122"/>
      <c r="D556" s="122"/>
      <c r="E556" s="122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</row>
    <row r="557" spans="2:19">
      <c r="B557" s="122"/>
      <c r="C557" s="122"/>
      <c r="D557" s="122"/>
      <c r="E557" s="122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</row>
    <row r="558" spans="2:19">
      <c r="B558" s="122"/>
      <c r="C558" s="122"/>
      <c r="D558" s="122"/>
      <c r="E558" s="122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</row>
    <row r="559" spans="2:19">
      <c r="B559" s="122"/>
      <c r="C559" s="122"/>
      <c r="D559" s="122"/>
      <c r="E559" s="122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</row>
    <row r="560" spans="2:19">
      <c r="B560" s="122"/>
      <c r="C560" s="122"/>
      <c r="D560" s="122"/>
      <c r="E560" s="122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</row>
    <row r="561" spans="2:19">
      <c r="B561" s="122"/>
      <c r="C561" s="122"/>
      <c r="D561" s="122"/>
      <c r="E561" s="122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</row>
    <row r="562" spans="2:19">
      <c r="B562" s="122"/>
      <c r="C562" s="122"/>
      <c r="D562" s="122"/>
      <c r="E562" s="122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</row>
    <row r="563" spans="2:19">
      <c r="B563" s="122"/>
      <c r="C563" s="122"/>
      <c r="D563" s="122"/>
      <c r="E563" s="122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</row>
    <row r="564" spans="2:19">
      <c r="B564" s="122"/>
      <c r="C564" s="122"/>
      <c r="D564" s="122"/>
      <c r="E564" s="122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</row>
    <row r="565" spans="2:19">
      <c r="B565" s="122"/>
      <c r="C565" s="122"/>
      <c r="D565" s="122"/>
      <c r="E565" s="122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</row>
    <row r="566" spans="2:19">
      <c r="B566" s="122"/>
      <c r="C566" s="122"/>
      <c r="D566" s="122"/>
      <c r="E566" s="122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</row>
    <row r="567" spans="2:19">
      <c r="B567" s="122"/>
      <c r="C567" s="122"/>
      <c r="D567" s="122"/>
      <c r="E567" s="122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</row>
    <row r="568" spans="2:19">
      <c r="B568" s="122"/>
      <c r="C568" s="122"/>
      <c r="D568" s="122"/>
      <c r="E568" s="122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</row>
    <row r="569" spans="2:19">
      <c r="B569" s="122"/>
      <c r="C569" s="122"/>
      <c r="D569" s="122"/>
      <c r="E569" s="122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</row>
    <row r="570" spans="2:19">
      <c r="B570" s="122"/>
      <c r="C570" s="122"/>
      <c r="D570" s="122"/>
      <c r="E570" s="122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</row>
    <row r="571" spans="2:19">
      <c r="B571" s="122"/>
      <c r="C571" s="122"/>
      <c r="D571" s="122"/>
      <c r="E571" s="122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</row>
    <row r="572" spans="2:19">
      <c r="B572" s="122"/>
      <c r="C572" s="122"/>
      <c r="D572" s="122"/>
      <c r="E572" s="122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</row>
    <row r="573" spans="2:19">
      <c r="B573" s="122"/>
      <c r="C573" s="122"/>
      <c r="D573" s="122"/>
      <c r="E573" s="122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</row>
    <row r="574" spans="2:19">
      <c r="B574" s="122"/>
      <c r="C574" s="122"/>
      <c r="D574" s="122"/>
      <c r="E574" s="122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</row>
    <row r="575" spans="2:19">
      <c r="B575" s="122"/>
      <c r="C575" s="122"/>
      <c r="D575" s="122"/>
      <c r="E575" s="122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</row>
    <row r="576" spans="2:19">
      <c r="B576" s="122"/>
      <c r="C576" s="122"/>
      <c r="D576" s="122"/>
      <c r="E576" s="122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</row>
    <row r="577" spans="2:19">
      <c r="B577" s="122"/>
      <c r="C577" s="122"/>
      <c r="D577" s="122"/>
      <c r="E577" s="122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</row>
    <row r="578" spans="2:19">
      <c r="B578" s="122"/>
      <c r="C578" s="122"/>
      <c r="D578" s="122"/>
      <c r="E578" s="122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</row>
    <row r="579" spans="2:19">
      <c r="B579" s="122"/>
      <c r="C579" s="122"/>
      <c r="D579" s="122"/>
      <c r="E579" s="122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</row>
    <row r="580" spans="2:19">
      <c r="B580" s="122"/>
      <c r="C580" s="122"/>
      <c r="D580" s="122"/>
      <c r="E580" s="122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</row>
    <row r="581" spans="2:19">
      <c r="B581" s="122"/>
      <c r="C581" s="122"/>
      <c r="D581" s="122"/>
      <c r="E581" s="122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</row>
    <row r="582" spans="2:19">
      <c r="B582" s="122"/>
      <c r="C582" s="122"/>
      <c r="D582" s="122"/>
      <c r="E582" s="122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</row>
    <row r="583" spans="2:19">
      <c r="B583" s="122"/>
      <c r="C583" s="122"/>
      <c r="D583" s="122"/>
      <c r="E583" s="122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</row>
    <row r="584" spans="2:19">
      <c r="B584" s="122"/>
      <c r="C584" s="122"/>
      <c r="D584" s="122"/>
      <c r="E584" s="122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</row>
    <row r="585" spans="2:19">
      <c r="B585" s="122"/>
      <c r="C585" s="122"/>
      <c r="D585" s="122"/>
      <c r="E585" s="122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</row>
    <row r="586" spans="2:19">
      <c r="B586" s="122"/>
      <c r="C586" s="122"/>
      <c r="D586" s="122"/>
      <c r="E586" s="122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</row>
    <row r="587" spans="2:19">
      <c r="B587" s="122"/>
      <c r="C587" s="122"/>
      <c r="D587" s="122"/>
      <c r="E587" s="122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</row>
    <row r="588" spans="2:19">
      <c r="B588" s="122"/>
      <c r="C588" s="122"/>
      <c r="D588" s="122"/>
      <c r="E588" s="122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</row>
    <row r="589" spans="2:19">
      <c r="B589" s="122"/>
      <c r="C589" s="122"/>
      <c r="D589" s="122"/>
      <c r="E589" s="122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</row>
    <row r="590" spans="2:19">
      <c r="B590" s="122"/>
      <c r="C590" s="122"/>
      <c r="D590" s="122"/>
      <c r="E590" s="122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</row>
    <row r="591" spans="2:19">
      <c r="B591" s="122"/>
      <c r="C591" s="122"/>
      <c r="D591" s="122"/>
      <c r="E591" s="122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</row>
    <row r="592" spans="2:19">
      <c r="B592" s="122"/>
      <c r="C592" s="122"/>
      <c r="D592" s="122"/>
      <c r="E592" s="122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</row>
    <row r="593" spans="2:19">
      <c r="B593" s="122"/>
      <c r="C593" s="122"/>
      <c r="D593" s="122"/>
      <c r="E593" s="122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</row>
    <row r="594" spans="2:19">
      <c r="B594" s="122"/>
      <c r="C594" s="122"/>
      <c r="D594" s="122"/>
      <c r="E594" s="122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</row>
    <row r="595" spans="2:19">
      <c r="B595" s="122"/>
      <c r="C595" s="122"/>
      <c r="D595" s="122"/>
      <c r="E595" s="122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</row>
    <row r="596" spans="2:19">
      <c r="B596" s="122"/>
      <c r="C596" s="122"/>
      <c r="D596" s="122"/>
      <c r="E596" s="122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</row>
    <row r="597" spans="2:19">
      <c r="B597" s="122"/>
      <c r="C597" s="122"/>
      <c r="D597" s="122"/>
      <c r="E597" s="122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</row>
    <row r="598" spans="2:19">
      <c r="B598" s="122"/>
      <c r="C598" s="122"/>
      <c r="D598" s="122"/>
      <c r="E598" s="122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</row>
    <row r="599" spans="2:19">
      <c r="B599" s="122"/>
      <c r="C599" s="122"/>
      <c r="D599" s="122"/>
      <c r="E599" s="122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</row>
    <row r="600" spans="2:19">
      <c r="B600" s="122"/>
      <c r="C600" s="122"/>
      <c r="D600" s="122"/>
      <c r="E600" s="122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</row>
    <row r="601" spans="2:19">
      <c r="B601" s="122"/>
      <c r="C601" s="122"/>
      <c r="D601" s="122"/>
      <c r="E601" s="122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</row>
    <row r="602" spans="2:19">
      <c r="B602" s="122"/>
      <c r="C602" s="122"/>
      <c r="D602" s="122"/>
      <c r="E602" s="122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</row>
    <row r="603" spans="2:19">
      <c r="B603" s="122"/>
      <c r="C603" s="122"/>
      <c r="D603" s="122"/>
      <c r="E603" s="122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</row>
    <row r="604" spans="2:19">
      <c r="B604" s="122"/>
      <c r="C604" s="122"/>
      <c r="D604" s="122"/>
      <c r="E604" s="122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</row>
    <row r="605" spans="2:19">
      <c r="B605" s="122"/>
      <c r="C605" s="122"/>
      <c r="D605" s="122"/>
      <c r="E605" s="122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</row>
    <row r="606" spans="2:19">
      <c r="B606" s="122"/>
      <c r="C606" s="122"/>
      <c r="D606" s="122"/>
      <c r="E606" s="122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</row>
    <row r="607" spans="2:19">
      <c r="B607" s="122"/>
      <c r="C607" s="122"/>
      <c r="D607" s="122"/>
      <c r="E607" s="122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</row>
    <row r="608" spans="2:19">
      <c r="B608" s="122"/>
      <c r="C608" s="122"/>
      <c r="D608" s="122"/>
      <c r="E608" s="122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</row>
    <row r="609" spans="2:19">
      <c r="B609" s="122"/>
      <c r="C609" s="122"/>
      <c r="D609" s="122"/>
      <c r="E609" s="122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</row>
    <row r="610" spans="2:19">
      <c r="B610" s="122"/>
      <c r="C610" s="122"/>
      <c r="D610" s="122"/>
      <c r="E610" s="122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</row>
    <row r="611" spans="2:19">
      <c r="B611" s="122"/>
      <c r="C611" s="122"/>
      <c r="D611" s="122"/>
      <c r="E611" s="122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</row>
    <row r="612" spans="2:19">
      <c r="B612" s="122"/>
      <c r="C612" s="122"/>
      <c r="D612" s="122"/>
      <c r="E612" s="122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</row>
    <row r="613" spans="2:19">
      <c r="B613" s="122"/>
      <c r="C613" s="122"/>
      <c r="D613" s="122"/>
      <c r="E613" s="122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</row>
    <row r="614" spans="2:19">
      <c r="B614" s="122"/>
      <c r="C614" s="122"/>
      <c r="D614" s="122"/>
      <c r="E614" s="122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</row>
    <row r="615" spans="2:19">
      <c r="B615" s="122"/>
      <c r="C615" s="122"/>
      <c r="D615" s="122"/>
      <c r="E615" s="122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</row>
    <row r="616" spans="2:19">
      <c r="B616" s="122"/>
      <c r="C616" s="122"/>
      <c r="D616" s="122"/>
      <c r="E616" s="122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</row>
    <row r="617" spans="2:19">
      <c r="B617" s="122"/>
      <c r="C617" s="122"/>
      <c r="D617" s="122"/>
      <c r="E617" s="122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</row>
    <row r="618" spans="2:19">
      <c r="B618" s="122"/>
      <c r="C618" s="122"/>
      <c r="D618" s="122"/>
      <c r="E618" s="122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</row>
    <row r="619" spans="2:19">
      <c r="B619" s="122"/>
      <c r="C619" s="122"/>
      <c r="D619" s="122"/>
      <c r="E619" s="122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</row>
    <row r="620" spans="2:19">
      <c r="B620" s="122"/>
      <c r="C620" s="122"/>
      <c r="D620" s="122"/>
      <c r="E620" s="122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</row>
    <row r="621" spans="2:19">
      <c r="B621" s="122"/>
      <c r="C621" s="122"/>
      <c r="D621" s="122"/>
      <c r="E621" s="122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</row>
    <row r="622" spans="2:19">
      <c r="B622" s="122"/>
      <c r="C622" s="122"/>
      <c r="D622" s="122"/>
      <c r="E622" s="122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</row>
    <row r="623" spans="2:19">
      <c r="B623" s="122"/>
      <c r="C623" s="122"/>
      <c r="D623" s="122"/>
      <c r="E623" s="122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</row>
    <row r="624" spans="2:19">
      <c r="B624" s="122"/>
      <c r="C624" s="122"/>
      <c r="D624" s="122"/>
      <c r="E624" s="122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</row>
    <row r="625" spans="2:19">
      <c r="B625" s="122"/>
      <c r="C625" s="122"/>
      <c r="D625" s="122"/>
      <c r="E625" s="122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</row>
    <row r="626" spans="2:19">
      <c r="B626" s="122"/>
      <c r="C626" s="122"/>
      <c r="D626" s="122"/>
      <c r="E626" s="122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</row>
    <row r="627" spans="2:19">
      <c r="B627" s="122"/>
      <c r="C627" s="122"/>
      <c r="D627" s="122"/>
      <c r="E627" s="122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</row>
    <row r="628" spans="2:19">
      <c r="B628" s="122"/>
      <c r="C628" s="122"/>
      <c r="D628" s="122"/>
      <c r="E628" s="122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</row>
    <row r="629" spans="2:19">
      <c r="B629" s="122"/>
      <c r="C629" s="122"/>
      <c r="D629" s="122"/>
      <c r="E629" s="122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</row>
    <row r="630" spans="2:19">
      <c r="B630" s="122"/>
      <c r="C630" s="122"/>
      <c r="D630" s="122"/>
      <c r="E630" s="122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</row>
    <row r="631" spans="2:19">
      <c r="B631" s="122"/>
      <c r="C631" s="122"/>
      <c r="D631" s="122"/>
      <c r="E631" s="122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</row>
    <row r="632" spans="2:19">
      <c r="B632" s="122"/>
      <c r="C632" s="122"/>
      <c r="D632" s="122"/>
      <c r="E632" s="122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</row>
    <row r="633" spans="2:19">
      <c r="B633" s="122"/>
      <c r="C633" s="122"/>
      <c r="D633" s="122"/>
      <c r="E633" s="122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</row>
    <row r="634" spans="2:19">
      <c r="B634" s="122"/>
      <c r="C634" s="122"/>
      <c r="D634" s="122"/>
      <c r="E634" s="122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</row>
    <row r="635" spans="2:19">
      <c r="B635" s="122"/>
      <c r="C635" s="122"/>
      <c r="D635" s="122"/>
      <c r="E635" s="122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</row>
    <row r="636" spans="2:19">
      <c r="B636" s="122"/>
      <c r="C636" s="122"/>
      <c r="D636" s="122"/>
      <c r="E636" s="122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</row>
    <row r="637" spans="2:19">
      <c r="B637" s="122"/>
      <c r="C637" s="122"/>
      <c r="D637" s="122"/>
      <c r="E637" s="122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</row>
    <row r="638" spans="2:19">
      <c r="B638" s="122"/>
      <c r="C638" s="122"/>
      <c r="D638" s="122"/>
      <c r="E638" s="122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</row>
    <row r="639" spans="2:19">
      <c r="B639" s="122"/>
      <c r="C639" s="122"/>
      <c r="D639" s="122"/>
      <c r="E639" s="122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</row>
    <row r="640" spans="2:19">
      <c r="B640" s="122"/>
      <c r="C640" s="122"/>
      <c r="D640" s="122"/>
      <c r="E640" s="122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</row>
    <row r="641" spans="2:19">
      <c r="B641" s="122"/>
      <c r="C641" s="122"/>
      <c r="D641" s="122"/>
      <c r="E641" s="122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</row>
    <row r="642" spans="2:19">
      <c r="B642" s="122"/>
      <c r="C642" s="122"/>
      <c r="D642" s="122"/>
      <c r="E642" s="122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</row>
    <row r="643" spans="2:19">
      <c r="B643" s="122"/>
      <c r="C643" s="122"/>
      <c r="D643" s="122"/>
      <c r="E643" s="122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</row>
    <row r="644" spans="2:19">
      <c r="B644" s="122"/>
      <c r="C644" s="122"/>
      <c r="D644" s="122"/>
      <c r="E644" s="122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</row>
    <row r="645" spans="2:19">
      <c r="B645" s="122"/>
      <c r="C645" s="122"/>
      <c r="D645" s="122"/>
      <c r="E645" s="122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</row>
    <row r="646" spans="2:19">
      <c r="B646" s="122"/>
      <c r="C646" s="122"/>
      <c r="D646" s="122"/>
      <c r="E646" s="122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</row>
    <row r="647" spans="2:19">
      <c r="B647" s="122"/>
      <c r="C647" s="122"/>
      <c r="D647" s="122"/>
      <c r="E647" s="122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</row>
    <row r="648" spans="2:19">
      <c r="B648" s="122"/>
      <c r="C648" s="122"/>
      <c r="D648" s="122"/>
      <c r="E648" s="122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</row>
    <row r="649" spans="2:19">
      <c r="B649" s="122"/>
      <c r="C649" s="122"/>
      <c r="D649" s="122"/>
      <c r="E649" s="122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</row>
    <row r="650" spans="2:19">
      <c r="B650" s="122"/>
      <c r="C650" s="122"/>
      <c r="D650" s="122"/>
      <c r="E650" s="122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</row>
    <row r="651" spans="2:19">
      <c r="B651" s="122"/>
      <c r="C651" s="122"/>
      <c r="D651" s="122"/>
      <c r="E651" s="122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</row>
    <row r="652" spans="2:19">
      <c r="B652" s="122"/>
      <c r="C652" s="122"/>
      <c r="D652" s="122"/>
      <c r="E652" s="122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</row>
    <row r="653" spans="2:19">
      <c r="B653" s="122"/>
      <c r="C653" s="122"/>
      <c r="D653" s="122"/>
      <c r="E653" s="122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</row>
    <row r="654" spans="2:19">
      <c r="B654" s="122"/>
      <c r="C654" s="122"/>
      <c r="D654" s="122"/>
      <c r="E654" s="122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</row>
    <row r="655" spans="2:19">
      <c r="B655" s="122"/>
      <c r="C655" s="122"/>
      <c r="D655" s="122"/>
      <c r="E655" s="122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</row>
    <row r="656" spans="2:19">
      <c r="B656" s="122"/>
      <c r="C656" s="122"/>
      <c r="D656" s="122"/>
      <c r="E656" s="122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</row>
    <row r="657" spans="2:19">
      <c r="B657" s="122"/>
      <c r="C657" s="122"/>
      <c r="D657" s="122"/>
      <c r="E657" s="122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</row>
    <row r="658" spans="2:19">
      <c r="B658" s="122"/>
      <c r="C658" s="122"/>
      <c r="D658" s="122"/>
      <c r="E658" s="122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</row>
    <row r="659" spans="2:19">
      <c r="B659" s="122"/>
      <c r="C659" s="122"/>
      <c r="D659" s="122"/>
      <c r="E659" s="122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</row>
    <row r="660" spans="2:19">
      <c r="B660" s="122"/>
      <c r="C660" s="122"/>
      <c r="D660" s="122"/>
      <c r="E660" s="122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</row>
    <row r="661" spans="2:19">
      <c r="B661" s="122"/>
      <c r="C661" s="122"/>
      <c r="D661" s="122"/>
      <c r="E661" s="122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</row>
    <row r="662" spans="2:19">
      <c r="B662" s="122"/>
      <c r="C662" s="122"/>
      <c r="D662" s="122"/>
      <c r="E662" s="122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</row>
    <row r="663" spans="2:19">
      <c r="B663" s="122"/>
      <c r="C663" s="122"/>
      <c r="D663" s="122"/>
      <c r="E663" s="122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</row>
    <row r="664" spans="2:19">
      <c r="B664" s="122"/>
      <c r="C664" s="122"/>
      <c r="D664" s="122"/>
      <c r="E664" s="122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</row>
    <row r="665" spans="2:19">
      <c r="B665" s="122"/>
      <c r="C665" s="122"/>
      <c r="D665" s="122"/>
      <c r="E665" s="122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</row>
    <row r="666" spans="2:19">
      <c r="B666" s="122"/>
      <c r="C666" s="122"/>
      <c r="D666" s="122"/>
      <c r="E666" s="122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</row>
    <row r="667" spans="2:19">
      <c r="B667" s="122"/>
      <c r="C667" s="122"/>
      <c r="D667" s="122"/>
      <c r="E667" s="122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</row>
    <row r="668" spans="2:19">
      <c r="B668" s="122"/>
      <c r="C668" s="122"/>
      <c r="D668" s="122"/>
      <c r="E668" s="122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</row>
  </sheetData>
  <sheetProtection sheet="1" objects="1" scenarios="1"/>
  <mergeCells count="2">
    <mergeCell ref="B6:S6"/>
    <mergeCell ref="B7:S7"/>
  </mergeCells>
  <phoneticPr fontId="7" type="noConversion"/>
  <conditionalFormatting sqref="B12:B47">
    <cfRule type="cellIs" dxfId="74" priority="1" operator="equal">
      <formula>"NR3"</formula>
    </cfRule>
  </conditionalFormatting>
  <dataValidations count="1">
    <dataValidation allowBlank="1" showInputMessage="1" showErrorMessage="1" sqref="C5:C1048576 A1:B1048576 D1:P1048576 Q1:Q18 Q20:Q1048576 R1:XFD1048576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AW40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19.42578125" style="2" customWidth="1"/>
    <col min="4" max="4" width="8.140625" style="2" customWidth="1"/>
    <col min="5" max="5" width="11.28515625" style="2" bestFit="1" customWidth="1"/>
    <col min="6" max="6" width="28.85546875" style="1" bestFit="1" customWidth="1"/>
    <col min="7" max="7" width="12.28515625" style="1" bestFit="1" customWidth="1"/>
    <col min="8" max="8" width="14.28515625" style="1" bestFit="1" customWidth="1"/>
    <col min="9" max="9" width="11.28515625" style="1" bestFit="1" customWidth="1"/>
    <col min="10" max="10" width="13.140625" style="1" bestFit="1" customWidth="1"/>
    <col min="11" max="11" width="8" style="1" bestFit="1" customWidth="1"/>
    <col min="12" max="12" width="9.140625" style="1" bestFit="1" customWidth="1"/>
    <col min="13" max="13" width="10.42578125" style="1" bestFit="1" customWidth="1"/>
    <col min="14" max="16384" width="9.140625" style="1"/>
  </cols>
  <sheetData>
    <row r="1" spans="2:49">
      <c r="B1" s="56" t="s">
        <v>154</v>
      </c>
      <c r="C1" s="77" t="s" vm="1">
        <v>240</v>
      </c>
    </row>
    <row r="2" spans="2:49">
      <c r="B2" s="56" t="s">
        <v>153</v>
      </c>
      <c r="C2" s="77" t="s">
        <v>241</v>
      </c>
    </row>
    <row r="3" spans="2:49">
      <c r="B3" s="56" t="s">
        <v>155</v>
      </c>
      <c r="C3" s="77" t="s">
        <v>242</v>
      </c>
    </row>
    <row r="4" spans="2:49">
      <c r="B4" s="56" t="s">
        <v>156</v>
      </c>
      <c r="C4" s="77" t="s">
        <v>243</v>
      </c>
    </row>
    <row r="6" spans="2:49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80"/>
    </row>
    <row r="7" spans="2:49" ht="26.25" customHeight="1">
      <c r="B7" s="178" t="s">
        <v>98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80"/>
    </row>
    <row r="8" spans="2:49" s="3" customFormat="1" ht="63">
      <c r="B8" s="22" t="s">
        <v>124</v>
      </c>
      <c r="C8" s="30" t="s">
        <v>49</v>
      </c>
      <c r="D8" s="30" t="s">
        <v>126</v>
      </c>
      <c r="E8" s="30" t="s">
        <v>125</v>
      </c>
      <c r="F8" s="30" t="s">
        <v>70</v>
      </c>
      <c r="G8" s="30" t="s">
        <v>109</v>
      </c>
      <c r="H8" s="30" t="s">
        <v>216</v>
      </c>
      <c r="I8" s="30" t="s">
        <v>215</v>
      </c>
      <c r="J8" s="30" t="s">
        <v>118</v>
      </c>
      <c r="K8" s="30" t="s">
        <v>64</v>
      </c>
      <c r="L8" s="30" t="s">
        <v>157</v>
      </c>
      <c r="M8" s="31" t="s">
        <v>159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W8" s="1"/>
    </row>
    <row r="9" spans="2:49" s="3" customFormat="1" ht="14.25" customHeight="1">
      <c r="B9" s="15"/>
      <c r="C9" s="32"/>
      <c r="D9" s="16"/>
      <c r="E9" s="16"/>
      <c r="F9" s="32"/>
      <c r="G9" s="32"/>
      <c r="H9" s="32" t="s">
        <v>223</v>
      </c>
      <c r="I9" s="32"/>
      <c r="J9" s="32" t="s">
        <v>219</v>
      </c>
      <c r="K9" s="32" t="s">
        <v>20</v>
      </c>
      <c r="L9" s="32" t="s">
        <v>20</v>
      </c>
      <c r="M9" s="33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W9" s="1"/>
    </row>
    <row r="10" spans="2:4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W10" s="1"/>
    </row>
    <row r="11" spans="2:49" s="4" customFormat="1" ht="18" customHeight="1">
      <c r="B11" s="78" t="s">
        <v>32</v>
      </c>
      <c r="C11" s="79"/>
      <c r="D11" s="79"/>
      <c r="E11" s="79"/>
      <c r="F11" s="79"/>
      <c r="G11" s="79"/>
      <c r="H11" s="87"/>
      <c r="I11" s="87"/>
      <c r="J11" s="87">
        <v>1191579.5343600004</v>
      </c>
      <c r="K11" s="79"/>
      <c r="L11" s="88">
        <v>1</v>
      </c>
      <c r="M11" s="88">
        <f>J11/'סכום נכסי הקרן'!$C$42</f>
        <v>1.5463632107783312E-2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W11" s="1"/>
    </row>
    <row r="12" spans="2:49" ht="17.25" customHeight="1">
      <c r="B12" s="80" t="s">
        <v>210</v>
      </c>
      <c r="C12" s="81"/>
      <c r="D12" s="81"/>
      <c r="E12" s="81"/>
      <c r="F12" s="81"/>
      <c r="G12" s="81"/>
      <c r="H12" s="90"/>
      <c r="I12" s="90"/>
      <c r="J12" s="90">
        <v>78355.71851999998</v>
      </c>
      <c r="K12" s="81"/>
      <c r="L12" s="91">
        <v>6.5757858590685669E-2</v>
      </c>
      <c r="M12" s="91">
        <f>J12/'סכום נכסי הקרן'!$C$42</f>
        <v>1.0168553334420015E-3</v>
      </c>
    </row>
    <row r="13" spans="2:49">
      <c r="B13" s="86" t="s">
        <v>2209</v>
      </c>
      <c r="C13" s="83">
        <v>5992</v>
      </c>
      <c r="D13" s="96" t="s">
        <v>30</v>
      </c>
      <c r="E13" s="83" t="s">
        <v>2179</v>
      </c>
      <c r="F13" s="96" t="s">
        <v>687</v>
      </c>
      <c r="G13" s="96" t="s">
        <v>141</v>
      </c>
      <c r="H13" s="93">
        <v>130610</v>
      </c>
      <c r="I13" s="93">
        <v>0</v>
      </c>
      <c r="J13" s="93">
        <v>1.3000000000000002E-4</v>
      </c>
      <c r="K13" s="94">
        <v>4.7842490842490842E-3</v>
      </c>
      <c r="L13" s="94">
        <v>1.0909888618540538E-10</v>
      </c>
      <c r="M13" s="94">
        <f>J13/'סכום נכסי הקרן'!$C$42</f>
        <v>1.6870650393400317E-12</v>
      </c>
    </row>
    <row r="14" spans="2:49">
      <c r="B14" s="86" t="s">
        <v>2210</v>
      </c>
      <c r="C14" s="83">
        <v>2007</v>
      </c>
      <c r="D14" s="96" t="s">
        <v>30</v>
      </c>
      <c r="E14" s="83" t="s">
        <v>2211</v>
      </c>
      <c r="F14" s="96" t="s">
        <v>399</v>
      </c>
      <c r="G14" s="96" t="s">
        <v>141</v>
      </c>
      <c r="H14" s="93">
        <v>546391.75</v>
      </c>
      <c r="I14" s="93">
        <v>565.67470000000003</v>
      </c>
      <c r="J14" s="93">
        <v>3090.7998900000002</v>
      </c>
      <c r="K14" s="94">
        <v>0.04</v>
      </c>
      <c r="L14" s="94">
        <v>2.5938678878536419E-3</v>
      </c>
      <c r="M14" s="94">
        <f>J14/'סכום נכסי הקרן'!$C$42</f>
        <v>4.0110618753961656E-5</v>
      </c>
    </row>
    <row r="15" spans="2:49">
      <c r="B15" s="86" t="s">
        <v>2212</v>
      </c>
      <c r="C15" s="83" t="s">
        <v>2213</v>
      </c>
      <c r="D15" s="96" t="s">
        <v>30</v>
      </c>
      <c r="E15" s="83" t="s">
        <v>2214</v>
      </c>
      <c r="F15" s="96" t="s">
        <v>399</v>
      </c>
      <c r="G15" s="96" t="s">
        <v>140</v>
      </c>
      <c r="H15" s="93">
        <v>2811489.33</v>
      </c>
      <c r="I15" s="93">
        <v>752.64729999999997</v>
      </c>
      <c r="J15" s="93">
        <v>73131.028509999989</v>
      </c>
      <c r="K15" s="94">
        <v>4.8503131049087649E-2</v>
      </c>
      <c r="L15" s="94">
        <v>6.1373182738724025E-2</v>
      </c>
      <c r="M15" s="94">
        <f>J15/'סכום נכסי הקרן'!$C$42</f>
        <v>9.4905231915538531E-4</v>
      </c>
    </row>
    <row r="16" spans="2:49">
      <c r="B16" s="86" t="s">
        <v>2215</v>
      </c>
      <c r="C16" s="83" t="s">
        <v>2216</v>
      </c>
      <c r="D16" s="96" t="s">
        <v>30</v>
      </c>
      <c r="E16" s="83" t="s">
        <v>2205</v>
      </c>
      <c r="F16" s="96" t="s">
        <v>137</v>
      </c>
      <c r="G16" s="96" t="s">
        <v>140</v>
      </c>
      <c r="H16" s="93">
        <v>38113.890000000007</v>
      </c>
      <c r="I16" s="93">
        <v>1620</v>
      </c>
      <c r="J16" s="93">
        <v>2133.8899899999997</v>
      </c>
      <c r="K16" s="94">
        <v>3.8871398080433978E-3</v>
      </c>
      <c r="L16" s="94">
        <v>1.7908078550091212E-3</v>
      </c>
      <c r="M16" s="94">
        <f>J16/'סכום נכסי הקרן'!$C$42</f>
        <v>2.7692393845589607E-5</v>
      </c>
    </row>
    <row r="17" spans="2:13">
      <c r="B17" s="82"/>
      <c r="C17" s="83"/>
      <c r="D17" s="83"/>
      <c r="E17" s="83"/>
      <c r="F17" s="83"/>
      <c r="G17" s="83"/>
      <c r="H17" s="93"/>
      <c r="I17" s="93"/>
      <c r="J17" s="83"/>
      <c r="K17" s="83"/>
      <c r="L17" s="94"/>
      <c r="M17" s="83"/>
    </row>
    <row r="18" spans="2:13">
      <c r="B18" s="80" t="s">
        <v>209</v>
      </c>
      <c r="C18" s="81"/>
      <c r="D18" s="81"/>
      <c r="E18" s="81"/>
      <c r="F18" s="81"/>
      <c r="G18" s="81"/>
      <c r="H18" s="90"/>
      <c r="I18" s="90"/>
      <c r="J18" s="90">
        <v>1113223.8158400001</v>
      </c>
      <c r="K18" s="81"/>
      <c r="L18" s="91">
        <v>0.93424214140931405</v>
      </c>
      <c r="M18" s="91">
        <f>J18/'סכום נכסי הקרן'!$C$42</f>
        <v>1.4446776774341304E-2</v>
      </c>
    </row>
    <row r="19" spans="2:13">
      <c r="B19" s="99" t="s">
        <v>68</v>
      </c>
      <c r="C19" s="81"/>
      <c r="D19" s="81"/>
      <c r="E19" s="81"/>
      <c r="F19" s="81"/>
      <c r="G19" s="81"/>
      <c r="H19" s="90"/>
      <c r="I19" s="90"/>
      <c r="J19" s="90">
        <v>1113223.8158400001</v>
      </c>
      <c r="K19" s="81"/>
      <c r="L19" s="91">
        <v>0.93424214140931405</v>
      </c>
      <c r="M19" s="91">
        <f>J19/'סכום נכסי הקרן'!$C$42</f>
        <v>1.4446776774341304E-2</v>
      </c>
    </row>
    <row r="20" spans="2:13">
      <c r="B20" s="86" t="s">
        <v>2217</v>
      </c>
      <c r="C20" s="83">
        <v>3610</v>
      </c>
      <c r="D20" s="96" t="s">
        <v>30</v>
      </c>
      <c r="E20" s="83"/>
      <c r="F20" s="96" t="s">
        <v>1484</v>
      </c>
      <c r="G20" s="96" t="s">
        <v>140</v>
      </c>
      <c r="H20" s="93">
        <v>667731</v>
      </c>
      <c r="I20" s="93">
        <v>495.5949</v>
      </c>
      <c r="J20" s="93">
        <v>11436.736140000001</v>
      </c>
      <c r="K20" s="94">
        <v>9.7750042394568928E-2</v>
      </c>
      <c r="L20" s="94">
        <v>9.5979628805413254E-3</v>
      </c>
      <c r="M20" s="94">
        <f>J20/'סכום נכסי הקרן'!$C$42</f>
        <v>1.4841936696885125E-4</v>
      </c>
    </row>
    <row r="21" spans="2:13">
      <c r="B21" s="86" t="s">
        <v>2218</v>
      </c>
      <c r="C21" s="83" t="s">
        <v>2219</v>
      </c>
      <c r="D21" s="96" t="s">
        <v>30</v>
      </c>
      <c r="E21" s="83"/>
      <c r="F21" s="96" t="s">
        <v>1484</v>
      </c>
      <c r="G21" s="96" t="s">
        <v>140</v>
      </c>
      <c r="H21" s="93">
        <v>6992.5099999999984</v>
      </c>
      <c r="I21" s="93">
        <v>126304.54270000001</v>
      </c>
      <c r="J21" s="93">
        <v>30522.91836</v>
      </c>
      <c r="K21" s="94">
        <v>8.2500026251311517E-2</v>
      </c>
      <c r="L21" s="94">
        <v>2.5615510740031228E-2</v>
      </c>
      <c r="M21" s="94">
        <f>J21/'סכום נכסי הקרן'!$C$42</f>
        <v>3.9610883433681513E-4</v>
      </c>
    </row>
    <row r="22" spans="2:13">
      <c r="B22" s="86" t="s">
        <v>2220</v>
      </c>
      <c r="C22" s="83">
        <v>6824</v>
      </c>
      <c r="D22" s="96" t="s">
        <v>30</v>
      </c>
      <c r="E22" s="83"/>
      <c r="F22" s="96" t="s">
        <v>1484</v>
      </c>
      <c r="G22" s="96" t="s">
        <v>140</v>
      </c>
      <c r="H22" s="93">
        <v>282359.12</v>
      </c>
      <c r="I22" s="93">
        <v>9132.6959000000006</v>
      </c>
      <c r="J22" s="93">
        <v>89119.871209999998</v>
      </c>
      <c r="K22" s="94">
        <v>0.17152169147788882</v>
      </c>
      <c r="L22" s="94">
        <v>7.4791374507675187E-2</v>
      </c>
      <c r="M22" s="94">
        <f>J22/'סכום נכסי הקרן'!$C$42</f>
        <v>1.1565463002221321E-3</v>
      </c>
    </row>
    <row r="23" spans="2:13">
      <c r="B23" s="86" t="s">
        <v>2221</v>
      </c>
      <c r="C23" s="83" t="s">
        <v>2222</v>
      </c>
      <c r="D23" s="96" t="s">
        <v>30</v>
      </c>
      <c r="E23" s="83"/>
      <c r="F23" s="96" t="s">
        <v>1484</v>
      </c>
      <c r="G23" s="96" t="s">
        <v>140</v>
      </c>
      <c r="H23" s="93">
        <v>2781064.38</v>
      </c>
      <c r="I23" s="93">
        <v>301.95740000000001</v>
      </c>
      <c r="J23" s="93">
        <v>29022.208210000001</v>
      </c>
      <c r="K23" s="94">
        <v>0.11288483030373279</v>
      </c>
      <c r="L23" s="94">
        <v>2.4356081464245592E-2</v>
      </c>
      <c r="M23" s="94">
        <f>J23/'סכום נכסי הקרן'!$C$42</f>
        <v>3.7663348335029411E-4</v>
      </c>
    </row>
    <row r="24" spans="2:13">
      <c r="B24" s="86" t="s">
        <v>2223</v>
      </c>
      <c r="C24" s="83" t="s">
        <v>2224</v>
      </c>
      <c r="D24" s="96" t="s">
        <v>30</v>
      </c>
      <c r="E24" s="83"/>
      <c r="F24" s="96" t="s">
        <v>1484</v>
      </c>
      <c r="G24" s="96" t="s">
        <v>140</v>
      </c>
      <c r="H24" s="93">
        <v>7044888.3399999999</v>
      </c>
      <c r="I24" s="93">
        <v>94.494</v>
      </c>
      <c r="J24" s="93">
        <v>23006.580869999994</v>
      </c>
      <c r="K24" s="94">
        <v>0.16311887032288921</v>
      </c>
      <c r="L24" s="94">
        <v>1.9307633445011182E-2</v>
      </c>
      <c r="M24" s="94">
        <f>J24/'סכום נכסי הקרן'!$C$42</f>
        <v>2.9856614046558583E-4</v>
      </c>
    </row>
    <row r="25" spans="2:13">
      <c r="B25" s="86" t="s">
        <v>2225</v>
      </c>
      <c r="C25" s="83">
        <v>6900</v>
      </c>
      <c r="D25" s="96" t="s">
        <v>30</v>
      </c>
      <c r="E25" s="83"/>
      <c r="F25" s="96" t="s">
        <v>1484</v>
      </c>
      <c r="G25" s="96" t="s">
        <v>140</v>
      </c>
      <c r="H25" s="93">
        <v>424497.12</v>
      </c>
      <c r="I25" s="93">
        <v>10070.1158</v>
      </c>
      <c r="J25" s="93">
        <v>147734.84765000004</v>
      </c>
      <c r="K25" s="94">
        <v>0.11841813058877393</v>
      </c>
      <c r="L25" s="94">
        <v>0.12398236407219658</v>
      </c>
      <c r="M25" s="94">
        <f>J25/'סכום נכסי הקרן'!$C$42</f>
        <v>1.9172176658656991E-3</v>
      </c>
    </row>
    <row r="26" spans="2:13">
      <c r="B26" s="86" t="s">
        <v>2226</v>
      </c>
      <c r="C26" s="83" t="s">
        <v>2227</v>
      </c>
      <c r="D26" s="96" t="s">
        <v>30</v>
      </c>
      <c r="E26" s="83"/>
      <c r="F26" s="96" t="s">
        <v>1484</v>
      </c>
      <c r="G26" s="96" t="s">
        <v>140</v>
      </c>
      <c r="H26" s="93">
        <v>5108.59</v>
      </c>
      <c r="I26" s="93">
        <v>0</v>
      </c>
      <c r="J26" s="93">
        <v>0</v>
      </c>
      <c r="K26" s="94">
        <v>9.8000036448426919E-2</v>
      </c>
      <c r="L26" s="94">
        <v>0</v>
      </c>
      <c r="M26" s="94">
        <f>J26/'סכום נכסי הקרן'!$C$42</f>
        <v>0</v>
      </c>
    </row>
    <row r="27" spans="2:13">
      <c r="B27" s="86" t="s">
        <v>2228</v>
      </c>
      <c r="C27" s="83">
        <v>7019</v>
      </c>
      <c r="D27" s="96" t="s">
        <v>30</v>
      </c>
      <c r="E27" s="83"/>
      <c r="F27" s="96" t="s">
        <v>1484</v>
      </c>
      <c r="G27" s="96" t="s">
        <v>140</v>
      </c>
      <c r="H27" s="93">
        <v>239560.27</v>
      </c>
      <c r="I27" s="93">
        <v>10283.0326</v>
      </c>
      <c r="J27" s="93">
        <v>85135.313609999997</v>
      </c>
      <c r="K27" s="94">
        <v>9.6599840266077819E-2</v>
      </c>
      <c r="L27" s="94">
        <v>7.1447445306893703E-2</v>
      </c>
      <c r="M27" s="94">
        <f>J27/'סכום נכסי הקרן'!$C$42</f>
        <v>1.1048370092667736E-3</v>
      </c>
    </row>
    <row r="28" spans="2:13">
      <c r="B28" s="86" t="s">
        <v>2229</v>
      </c>
      <c r="C28" s="83">
        <v>2994</v>
      </c>
      <c r="D28" s="96" t="s">
        <v>30</v>
      </c>
      <c r="E28" s="83"/>
      <c r="F28" s="96" t="s">
        <v>1484</v>
      </c>
      <c r="G28" s="96" t="s">
        <v>142</v>
      </c>
      <c r="H28" s="93">
        <v>26021.29</v>
      </c>
      <c r="I28" s="93">
        <v>21144.653300000002</v>
      </c>
      <c r="J28" s="93">
        <v>21338.289049999999</v>
      </c>
      <c r="K28" s="94">
        <v>4.8157996146292813E-2</v>
      </c>
      <c r="L28" s="94">
        <v>1.7907565911209473E-2</v>
      </c>
      <c r="M28" s="94">
        <f>J28/'סכום נכסי הקרן'!$C$42</f>
        <v>2.7691601119682471E-4</v>
      </c>
    </row>
    <row r="29" spans="2:13">
      <c r="B29" s="86" t="s">
        <v>2230</v>
      </c>
      <c r="C29" s="83" t="s">
        <v>2231</v>
      </c>
      <c r="D29" s="96" t="s">
        <v>30</v>
      </c>
      <c r="E29" s="83"/>
      <c r="F29" s="96" t="s">
        <v>1484</v>
      </c>
      <c r="G29" s="96" t="s">
        <v>142</v>
      </c>
      <c r="H29" s="93">
        <v>20</v>
      </c>
      <c r="I29" s="93">
        <v>0</v>
      </c>
      <c r="J29" s="93">
        <v>0</v>
      </c>
      <c r="K29" s="94">
        <v>6.7511528437374786E-4</v>
      </c>
      <c r="L29" s="94">
        <v>0</v>
      </c>
      <c r="M29" s="94">
        <f>J29/'סכום נכסי הקרן'!$C$42</f>
        <v>0</v>
      </c>
    </row>
    <row r="30" spans="2:13">
      <c r="B30" s="86" t="s">
        <v>4198</v>
      </c>
      <c r="C30" s="83">
        <v>4654</v>
      </c>
      <c r="D30" s="96" t="s">
        <v>30</v>
      </c>
      <c r="E30" s="83"/>
      <c r="F30" s="96" t="s">
        <v>1484</v>
      </c>
      <c r="G30" s="96" t="s">
        <v>143</v>
      </c>
      <c r="H30" s="93">
        <v>2914010</v>
      </c>
      <c r="I30" s="93">
        <v>448.69069999999999</v>
      </c>
      <c r="J30" s="93">
        <v>59617.584419999999</v>
      </c>
      <c r="K30" s="94">
        <v>0.29499999999999998</v>
      </c>
      <c r="L30" s="94">
        <v>5.0032400440664426E-2</v>
      </c>
      <c r="M30" s="94">
        <f>J30/'סכום נכסי הקרן'!$C$42</f>
        <v>7.7368263388373037E-4</v>
      </c>
    </row>
    <row r="31" spans="2:13">
      <c r="B31" s="86" t="s">
        <v>2232</v>
      </c>
      <c r="C31" s="83" t="s">
        <v>2233</v>
      </c>
      <c r="D31" s="96" t="s">
        <v>30</v>
      </c>
      <c r="E31" s="83"/>
      <c r="F31" s="96" t="s">
        <v>1484</v>
      </c>
      <c r="G31" s="96" t="s">
        <v>140</v>
      </c>
      <c r="H31" s="93">
        <v>416.45</v>
      </c>
      <c r="I31" s="93">
        <v>0</v>
      </c>
      <c r="J31" s="93">
        <v>0</v>
      </c>
      <c r="K31" s="94">
        <v>7.8675270536569322E-3</v>
      </c>
      <c r="L31" s="94">
        <v>0</v>
      </c>
      <c r="M31" s="94">
        <f>J31/'סכום נכסי הקרן'!$C$42</f>
        <v>0</v>
      </c>
    </row>
    <row r="32" spans="2:13">
      <c r="B32" s="86" t="s">
        <v>2234</v>
      </c>
      <c r="C32" s="83" t="s">
        <v>2235</v>
      </c>
      <c r="D32" s="96" t="s">
        <v>30</v>
      </c>
      <c r="E32" s="83"/>
      <c r="F32" s="96" t="s">
        <v>1484</v>
      </c>
      <c r="G32" s="96" t="s">
        <v>142</v>
      </c>
      <c r="H32" s="93">
        <v>3355.13</v>
      </c>
      <c r="I32" s="93">
        <v>0</v>
      </c>
      <c r="J32" s="93">
        <v>0</v>
      </c>
      <c r="K32" s="94">
        <v>9.8000058418039493E-2</v>
      </c>
      <c r="L32" s="94">
        <v>0</v>
      </c>
      <c r="M32" s="94">
        <f>J32/'סכום נכסי הקרן'!$C$42</f>
        <v>0</v>
      </c>
    </row>
    <row r="33" spans="2:13">
      <c r="B33" s="86" t="s">
        <v>2236</v>
      </c>
      <c r="C33" s="83">
        <v>5771</v>
      </c>
      <c r="D33" s="96" t="s">
        <v>30</v>
      </c>
      <c r="E33" s="83"/>
      <c r="F33" s="96" t="s">
        <v>1484</v>
      </c>
      <c r="G33" s="96" t="s">
        <v>142</v>
      </c>
      <c r="H33" s="93">
        <v>17336562.280000001</v>
      </c>
      <c r="I33" s="93">
        <v>114.2589</v>
      </c>
      <c r="J33" s="93">
        <v>76821.578139999983</v>
      </c>
      <c r="K33" s="94">
        <v>0.16681058112498567</v>
      </c>
      <c r="L33" s="94">
        <v>6.4470373923685251E-2</v>
      </c>
      <c r="M33" s="94">
        <f>J33/'סכום נכסי הקרן'!$C$42</f>
        <v>9.9694614420709512E-4</v>
      </c>
    </row>
    <row r="34" spans="2:13">
      <c r="B34" s="86" t="s">
        <v>2237</v>
      </c>
      <c r="C34" s="83" t="s">
        <v>2238</v>
      </c>
      <c r="D34" s="96" t="s">
        <v>30</v>
      </c>
      <c r="E34" s="83"/>
      <c r="F34" s="96" t="s">
        <v>1484</v>
      </c>
      <c r="G34" s="96" t="s">
        <v>140</v>
      </c>
      <c r="H34" s="93">
        <v>373590</v>
      </c>
      <c r="I34" s="93">
        <v>432.72469999999998</v>
      </c>
      <c r="J34" s="93">
        <v>5587.0256200000003</v>
      </c>
      <c r="K34" s="94">
        <v>0.10395392896767011</v>
      </c>
      <c r="L34" s="94">
        <v>4.688755940240953E-3</v>
      </c>
      <c r="M34" s="94">
        <f>J34/'סכום נכסי הקרן'!$C$42</f>
        <v>7.250519690306972E-5</v>
      </c>
    </row>
    <row r="35" spans="2:13">
      <c r="B35" s="86" t="s">
        <v>2239</v>
      </c>
      <c r="C35" s="83">
        <v>7021</v>
      </c>
      <c r="D35" s="96" t="s">
        <v>30</v>
      </c>
      <c r="E35" s="83"/>
      <c r="F35" s="96" t="s">
        <v>1484</v>
      </c>
      <c r="G35" s="96" t="s">
        <v>140</v>
      </c>
      <c r="H35" s="93">
        <v>390000</v>
      </c>
      <c r="I35" s="93">
        <v>47.636899999999997</v>
      </c>
      <c r="J35" s="93">
        <v>642.06918999999994</v>
      </c>
      <c r="K35" s="94">
        <v>1.9700000004697692E-2</v>
      </c>
      <c r="L35" s="94">
        <v>5.3883871909973389E-4</v>
      </c>
      <c r="M35" s="94">
        <f>J35/'סכום נכסי הקרן'!$C$42</f>
        <v>8.3324037175874765E-6</v>
      </c>
    </row>
    <row r="36" spans="2:13">
      <c r="B36" s="86" t="s">
        <v>2240</v>
      </c>
      <c r="C36" s="83" t="s">
        <v>2241</v>
      </c>
      <c r="D36" s="96" t="s">
        <v>30</v>
      </c>
      <c r="E36" s="83"/>
      <c r="F36" s="96" t="s">
        <v>1484</v>
      </c>
      <c r="G36" s="96" t="s">
        <v>140</v>
      </c>
      <c r="H36" s="93">
        <v>2201731</v>
      </c>
      <c r="I36" s="93">
        <v>350.5693</v>
      </c>
      <c r="J36" s="93">
        <v>26675.45723</v>
      </c>
      <c r="K36" s="94">
        <v>5.0064310267650111E-2</v>
      </c>
      <c r="L36" s="94">
        <v>2.2386635940610911E-2</v>
      </c>
      <c r="M36" s="94">
        <f>J36/'סכום נכסי הקרן'!$C$42</f>
        <v>3.4617870231648675E-4</v>
      </c>
    </row>
    <row r="37" spans="2:13">
      <c r="B37" s="86" t="s">
        <v>2242</v>
      </c>
      <c r="C37" s="83">
        <v>7022</v>
      </c>
      <c r="D37" s="96" t="s">
        <v>30</v>
      </c>
      <c r="E37" s="83"/>
      <c r="F37" s="96" t="s">
        <v>1484</v>
      </c>
      <c r="G37" s="96" t="s">
        <v>140</v>
      </c>
      <c r="H37" s="93">
        <v>660000</v>
      </c>
      <c r="I37" s="93">
        <v>4.4448999999999996</v>
      </c>
      <c r="J37" s="93">
        <v>101.38639000000001</v>
      </c>
      <c r="K37" s="94">
        <v>0.02</v>
      </c>
      <c r="L37" s="94">
        <v>8.5085709410454781E-5</v>
      </c>
      <c r="M37" s="94">
        <f>J37/'סכום נכסי הקרן'!$C$42</f>
        <v>1.3157341079530291E-6</v>
      </c>
    </row>
    <row r="38" spans="2:13">
      <c r="B38" s="86" t="s">
        <v>2243</v>
      </c>
      <c r="C38" s="83">
        <v>4637</v>
      </c>
      <c r="D38" s="96" t="s">
        <v>30</v>
      </c>
      <c r="E38" s="83"/>
      <c r="F38" s="96" t="s">
        <v>1484</v>
      </c>
      <c r="G38" s="96" t="s">
        <v>143</v>
      </c>
      <c r="H38" s="93">
        <v>15047470.279999999</v>
      </c>
      <c r="I38" s="93">
        <v>31.996200000000002</v>
      </c>
      <c r="J38" s="93">
        <v>21953.216789999999</v>
      </c>
      <c r="K38" s="94">
        <v>0.11784227951893064</v>
      </c>
      <c r="L38" s="94">
        <v>1.8423626922890308E-2</v>
      </c>
      <c r="M38" s="94">
        <f>J38/'סכום נכסי הקרן'!$C$42</f>
        <v>2.848961888266276E-4</v>
      </c>
    </row>
    <row r="39" spans="2:13">
      <c r="B39" s="86" t="s">
        <v>2244</v>
      </c>
      <c r="C39" s="83" t="s">
        <v>2245</v>
      </c>
      <c r="D39" s="96" t="s">
        <v>30</v>
      </c>
      <c r="E39" s="83"/>
      <c r="F39" s="96" t="s">
        <v>1484</v>
      </c>
      <c r="G39" s="96" t="s">
        <v>140</v>
      </c>
      <c r="H39" s="93">
        <v>126925.97</v>
      </c>
      <c r="I39" s="93">
        <v>11393.1955</v>
      </c>
      <c r="J39" s="93">
        <v>49976.953759999997</v>
      </c>
      <c r="K39" s="94">
        <v>0.15237212016192656</v>
      </c>
      <c r="L39" s="94">
        <v>4.1941769155042358E-2</v>
      </c>
      <c r="M39" s="94">
        <f>J39/'סכום נכסי הקרן'!$C$42</f>
        <v>6.4857208816314869E-4</v>
      </c>
    </row>
    <row r="40" spans="2:13">
      <c r="B40" s="86" t="s">
        <v>2246</v>
      </c>
      <c r="C40" s="83" t="s">
        <v>2247</v>
      </c>
      <c r="D40" s="96" t="s">
        <v>30</v>
      </c>
      <c r="E40" s="83"/>
      <c r="F40" s="96" t="s">
        <v>1484</v>
      </c>
      <c r="G40" s="96" t="s">
        <v>142</v>
      </c>
      <c r="H40" s="93">
        <v>18198263.740000002</v>
      </c>
      <c r="I40" s="93">
        <v>110.1592</v>
      </c>
      <c r="J40" s="93">
        <v>77746.514869999999</v>
      </c>
      <c r="K40" s="94">
        <v>0.32622285152829772</v>
      </c>
      <c r="L40" s="94">
        <v>6.5246601362415807E-2</v>
      </c>
      <c r="M40" s="94">
        <f>J40/'סכום נכסי הקרן'!$C$42</f>
        <v>1.0089494397515916E-3</v>
      </c>
    </row>
    <row r="41" spans="2:13">
      <c r="B41" s="86" t="s">
        <v>2248</v>
      </c>
      <c r="C41" s="83">
        <v>5691</v>
      </c>
      <c r="D41" s="96" t="s">
        <v>30</v>
      </c>
      <c r="E41" s="83"/>
      <c r="F41" s="96" t="s">
        <v>1484</v>
      </c>
      <c r="G41" s="96" t="s">
        <v>140</v>
      </c>
      <c r="H41" s="93">
        <v>15141360.220000001</v>
      </c>
      <c r="I41" s="93">
        <v>155.98159999999999</v>
      </c>
      <c r="J41" s="93">
        <v>81622.895399999994</v>
      </c>
      <c r="K41" s="94">
        <v>0.17236275969971204</v>
      </c>
      <c r="L41" s="94">
        <v>6.8499745964368045E-2</v>
      </c>
      <c r="M41" s="94">
        <f>J41/'סכום נכסי הקרן'!$C$42</f>
        <v>1.059254871069602E-3</v>
      </c>
    </row>
    <row r="42" spans="2:13">
      <c r="B42" s="86" t="s">
        <v>2249</v>
      </c>
      <c r="C42" s="83">
        <v>6629</v>
      </c>
      <c r="D42" s="96" t="s">
        <v>30</v>
      </c>
      <c r="E42" s="83"/>
      <c r="F42" s="96" t="s">
        <v>1484</v>
      </c>
      <c r="G42" s="96" t="s">
        <v>143</v>
      </c>
      <c r="H42" s="93">
        <v>222113.01</v>
      </c>
      <c r="I42" s="93">
        <v>10249.0548</v>
      </c>
      <c r="J42" s="93">
        <v>103799.21875000001</v>
      </c>
      <c r="K42" s="94">
        <v>0.32760030973451326</v>
      </c>
      <c r="L42" s="94">
        <v>8.7110608865694203E-2</v>
      </c>
      <c r="M42" s="94">
        <f>J42/'סכום נכסי הקרן'!$C$42</f>
        <v>1.3470464081841024E-3</v>
      </c>
    </row>
    <row r="43" spans="2:13">
      <c r="B43" s="86" t="s">
        <v>2250</v>
      </c>
      <c r="C43" s="83">
        <v>3865</v>
      </c>
      <c r="D43" s="96" t="s">
        <v>30</v>
      </c>
      <c r="E43" s="83"/>
      <c r="F43" s="96" t="s">
        <v>1484</v>
      </c>
      <c r="G43" s="96" t="s">
        <v>140</v>
      </c>
      <c r="H43" s="93">
        <v>342654</v>
      </c>
      <c r="I43" s="93">
        <v>448.96559999999999</v>
      </c>
      <c r="J43" s="93">
        <v>5316.7054799999996</v>
      </c>
      <c r="K43" s="94">
        <v>7.9229139736482351E-2</v>
      </c>
      <c r="L43" s="94">
        <v>4.4618972772603148E-3</v>
      </c>
      <c r="M43" s="94">
        <f>J43/'סכום נכסי הקרן'!$C$42</f>
        <v>6.8997137998273538E-5</v>
      </c>
    </row>
    <row r="44" spans="2:13">
      <c r="B44" s="86" t="s">
        <v>2251</v>
      </c>
      <c r="C44" s="83">
        <v>7024</v>
      </c>
      <c r="D44" s="96" t="s">
        <v>30</v>
      </c>
      <c r="E44" s="83"/>
      <c r="F44" s="96" t="s">
        <v>1484</v>
      </c>
      <c r="G44" s="96" t="s">
        <v>140</v>
      </c>
      <c r="H44" s="93">
        <v>170000</v>
      </c>
      <c r="I44" s="93">
        <v>142.51750000000001</v>
      </c>
      <c r="J44" s="93">
        <v>837.31881999999996</v>
      </c>
      <c r="K44" s="94">
        <v>0.02</v>
      </c>
      <c r="L44" s="94">
        <v>7.0269654341598392E-4</v>
      </c>
      <c r="M44" s="94">
        <f>J44/'סכום נכסי הקרן'!$C$42</f>
        <v>1.0866240830795758E-5</v>
      </c>
    </row>
    <row r="45" spans="2:13">
      <c r="B45" s="86" t="s">
        <v>2252</v>
      </c>
      <c r="C45" s="83" t="s">
        <v>2253</v>
      </c>
      <c r="D45" s="96" t="s">
        <v>30</v>
      </c>
      <c r="E45" s="83"/>
      <c r="F45" s="96" t="s">
        <v>1484</v>
      </c>
      <c r="G45" s="96" t="s">
        <v>140</v>
      </c>
      <c r="H45" s="93">
        <v>1214.26</v>
      </c>
      <c r="I45" s="93">
        <v>132573.6067</v>
      </c>
      <c r="J45" s="93">
        <v>5563.4119099999998</v>
      </c>
      <c r="K45" s="94">
        <v>9.8000222753458738E-2</v>
      </c>
      <c r="L45" s="94">
        <v>4.6689387905509121E-3</v>
      </c>
      <c r="M45" s="94">
        <f>J45/'סכום נכסי הקרן'!$C$42</f>
        <v>7.2198751790838068E-5</v>
      </c>
    </row>
    <row r="46" spans="2:13">
      <c r="B46" s="86" t="s">
        <v>2254</v>
      </c>
      <c r="C46" s="83">
        <v>4811</v>
      </c>
      <c r="D46" s="96" t="s">
        <v>30</v>
      </c>
      <c r="E46" s="83"/>
      <c r="F46" s="96" t="s">
        <v>1484</v>
      </c>
      <c r="G46" s="96" t="s">
        <v>140</v>
      </c>
      <c r="H46" s="93">
        <v>3122675</v>
      </c>
      <c r="I46" s="93">
        <v>149.39179999999999</v>
      </c>
      <c r="J46" s="93">
        <v>16122.310509999999</v>
      </c>
      <c r="K46" s="94">
        <v>0.16121001876925656</v>
      </c>
      <c r="L46" s="94">
        <v>1.3530200918278881E-2</v>
      </c>
      <c r="M46" s="94">
        <f>J46/'סכום נכסי הקרן'!$C$42</f>
        <v>2.0922604934465655E-4</v>
      </c>
    </row>
    <row r="47" spans="2:13">
      <c r="B47" s="86" t="s">
        <v>2255</v>
      </c>
      <c r="C47" s="83">
        <v>5356</v>
      </c>
      <c r="D47" s="96" t="s">
        <v>30</v>
      </c>
      <c r="E47" s="83"/>
      <c r="F47" s="96" t="s">
        <v>1484</v>
      </c>
      <c r="G47" s="96" t="s">
        <v>140</v>
      </c>
      <c r="H47" s="93">
        <v>4336504</v>
      </c>
      <c r="I47" s="93">
        <v>316.6542</v>
      </c>
      <c r="J47" s="93">
        <v>47456.831390000007</v>
      </c>
      <c r="K47" s="94">
        <v>0.18299065699980757</v>
      </c>
      <c r="L47" s="94">
        <v>3.9826826511827562E-2</v>
      </c>
      <c r="M47" s="94">
        <f>J47/'סכום נכסי הקרן'!$C$42</f>
        <v>6.1586739319941235E-4</v>
      </c>
    </row>
    <row r="48" spans="2:13">
      <c r="B48" s="86" t="s">
        <v>2256</v>
      </c>
      <c r="C48" s="83" t="s">
        <v>2257</v>
      </c>
      <c r="D48" s="96" t="s">
        <v>30</v>
      </c>
      <c r="E48" s="83"/>
      <c r="F48" s="96" t="s">
        <v>1484</v>
      </c>
      <c r="G48" s="96" t="s">
        <v>140</v>
      </c>
      <c r="H48" s="93">
        <v>27317267.360000003</v>
      </c>
      <c r="I48" s="93">
        <v>101.7563</v>
      </c>
      <c r="J48" s="93">
        <v>96066.572069999995</v>
      </c>
      <c r="K48" s="94">
        <v>0.15034049993894424</v>
      </c>
      <c r="L48" s="94">
        <v>8.0621200096053627E-2</v>
      </c>
      <c r="M48" s="94">
        <f>J48/'סכום נכסי הקרן'!$C$42</f>
        <v>1.2466965783733577E-3</v>
      </c>
    </row>
    <row r="49" spans="2:13">
      <c r="B49" s="86" t="s">
        <v>2258</v>
      </c>
      <c r="C49" s="83">
        <v>5511</v>
      </c>
      <c r="D49" s="96" t="s">
        <v>30</v>
      </c>
      <c r="E49" s="83"/>
      <c r="F49" s="96" t="s">
        <v>1067</v>
      </c>
      <c r="G49" s="96" t="s">
        <v>143</v>
      </c>
      <c r="H49" s="93">
        <v>4009.44</v>
      </c>
      <c r="I49" s="93">
        <v>0</v>
      </c>
      <c r="J49" s="93">
        <v>0</v>
      </c>
      <c r="K49" s="94">
        <v>4.1632660181448219E-2</v>
      </c>
      <c r="L49" s="94">
        <v>0</v>
      </c>
      <c r="M49" s="94">
        <f>J49/'סכום נכסי הקרן'!$C$42</f>
        <v>0</v>
      </c>
    </row>
    <row r="50" spans="2:13">
      <c r="B50" s="122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</row>
    <row r="51" spans="2:13">
      <c r="B51" s="122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</row>
    <row r="52" spans="2:13">
      <c r="B52" s="122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</row>
    <row r="53" spans="2:13">
      <c r="B53" s="123" t="s">
        <v>232</v>
      </c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</row>
    <row r="54" spans="2:13">
      <c r="B54" s="123" t="s">
        <v>120</v>
      </c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</row>
    <row r="55" spans="2:13">
      <c r="B55" s="123" t="s">
        <v>214</v>
      </c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</row>
    <row r="56" spans="2:13">
      <c r="B56" s="123" t="s">
        <v>222</v>
      </c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</row>
    <row r="57" spans="2:13">
      <c r="B57" s="122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</row>
    <row r="58" spans="2:13">
      <c r="B58" s="122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</row>
    <row r="59" spans="2:13">
      <c r="B59" s="122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</row>
    <row r="60" spans="2:13">
      <c r="B60" s="122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</row>
    <row r="61" spans="2:13">
      <c r="B61" s="122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</row>
    <row r="62" spans="2:13">
      <c r="B62" s="122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</row>
    <row r="63" spans="2:13">
      <c r="B63" s="122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</row>
    <row r="64" spans="2:13">
      <c r="B64" s="122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</row>
    <row r="65" spans="2:13">
      <c r="B65" s="122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</row>
    <row r="66" spans="2:13">
      <c r="B66" s="122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</row>
    <row r="67" spans="2:13">
      <c r="B67" s="122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</row>
    <row r="68" spans="2:13">
      <c r="B68" s="122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</row>
    <row r="69" spans="2:13">
      <c r="B69" s="122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</row>
    <row r="70" spans="2:13">
      <c r="B70" s="122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</row>
    <row r="71" spans="2:13">
      <c r="B71" s="122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</row>
    <row r="72" spans="2:13">
      <c r="B72" s="122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</row>
    <row r="73" spans="2:13">
      <c r="B73" s="122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</row>
    <row r="74" spans="2:13">
      <c r="B74" s="122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</row>
    <row r="75" spans="2:13">
      <c r="B75" s="122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</row>
    <row r="76" spans="2:13">
      <c r="B76" s="122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</row>
    <row r="77" spans="2:13">
      <c r="B77" s="122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</row>
    <row r="78" spans="2:13">
      <c r="B78" s="122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</row>
    <row r="79" spans="2:13">
      <c r="B79" s="122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</row>
    <row r="80" spans="2:13">
      <c r="B80" s="122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</row>
    <row r="81" spans="2:13">
      <c r="B81" s="122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</row>
    <row r="82" spans="2:13">
      <c r="B82" s="122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</row>
    <row r="83" spans="2:13">
      <c r="B83" s="122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</row>
    <row r="84" spans="2:13">
      <c r="B84" s="122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</row>
    <row r="85" spans="2:13">
      <c r="B85" s="122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</row>
    <row r="86" spans="2:13">
      <c r="B86" s="122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</row>
    <row r="87" spans="2:13">
      <c r="B87" s="122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</row>
    <row r="88" spans="2:13">
      <c r="B88" s="122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</row>
    <row r="89" spans="2:13">
      <c r="B89" s="122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</row>
    <row r="90" spans="2:13">
      <c r="B90" s="122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</row>
    <row r="91" spans="2:13">
      <c r="B91" s="122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</row>
    <row r="92" spans="2:13">
      <c r="B92" s="122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</row>
    <row r="93" spans="2:13">
      <c r="B93" s="122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</row>
    <row r="94" spans="2:13">
      <c r="B94" s="122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</row>
    <row r="95" spans="2:13">
      <c r="B95" s="122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</row>
    <row r="96" spans="2:13">
      <c r="B96" s="122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</row>
    <row r="97" spans="2:13">
      <c r="B97" s="122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</row>
    <row r="98" spans="2:13">
      <c r="B98" s="122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</row>
    <row r="99" spans="2:13">
      <c r="B99" s="122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</row>
    <row r="100" spans="2:13">
      <c r="B100" s="122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</row>
    <row r="101" spans="2:13">
      <c r="B101" s="122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</row>
    <row r="102" spans="2:13">
      <c r="B102" s="122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</row>
    <row r="103" spans="2:13">
      <c r="B103" s="122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</row>
    <row r="104" spans="2:13">
      <c r="B104" s="122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</row>
    <row r="105" spans="2:13">
      <c r="B105" s="122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</row>
    <row r="106" spans="2:13">
      <c r="B106" s="122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</row>
    <row r="107" spans="2:13">
      <c r="B107" s="122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</row>
    <row r="108" spans="2:13">
      <c r="B108" s="122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</row>
    <row r="109" spans="2:13">
      <c r="B109" s="122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</row>
    <row r="110" spans="2:13">
      <c r="B110" s="122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</row>
    <row r="111" spans="2:13">
      <c r="B111" s="122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</row>
    <row r="112" spans="2:13">
      <c r="B112" s="122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</row>
    <row r="113" spans="2:13">
      <c r="B113" s="122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</row>
    <row r="114" spans="2:13">
      <c r="B114" s="122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</row>
    <row r="115" spans="2:13">
      <c r="B115" s="122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</row>
    <row r="116" spans="2:13">
      <c r="B116" s="122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</row>
    <row r="117" spans="2:13">
      <c r="B117" s="122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</row>
    <row r="118" spans="2:13">
      <c r="B118" s="122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</row>
    <row r="119" spans="2:13">
      <c r="B119" s="122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</row>
    <row r="120" spans="2:13">
      <c r="B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</row>
    <row r="121" spans="2:13">
      <c r="B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</row>
    <row r="122" spans="2:13">
      <c r="B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</row>
    <row r="123" spans="2:13">
      <c r="B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</row>
    <row r="124" spans="2:13">
      <c r="B124" s="122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</row>
    <row r="125" spans="2:13">
      <c r="B125" s="122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</row>
    <row r="126" spans="2:13">
      <c r="B126" s="122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</row>
    <row r="127" spans="2:13">
      <c r="B127" s="122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</row>
    <row r="128" spans="2:13">
      <c r="B128" s="122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</row>
    <row r="129" spans="2:13">
      <c r="B129" s="122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</row>
    <row r="130" spans="2:13">
      <c r="B130" s="122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</row>
    <row r="131" spans="2:13">
      <c r="B131" s="122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</row>
    <row r="132" spans="2:13">
      <c r="B132" s="122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</row>
    <row r="133" spans="2:13">
      <c r="B133" s="122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</row>
    <row r="134" spans="2:13">
      <c r="B134" s="122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</row>
    <row r="135" spans="2:13">
      <c r="B135" s="122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</row>
    <row r="136" spans="2:13">
      <c r="B136" s="122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</row>
    <row r="137" spans="2:13">
      <c r="B137" s="122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</row>
    <row r="138" spans="2:13">
      <c r="B138" s="122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</row>
    <row r="139" spans="2:13">
      <c r="B139" s="122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</row>
    <row r="140" spans="2:13">
      <c r="B140" s="122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</row>
    <row r="141" spans="2:13">
      <c r="B141" s="122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</row>
    <row r="142" spans="2:13">
      <c r="B142" s="122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</row>
    <row r="143" spans="2:13">
      <c r="B143" s="122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</row>
    <row r="144" spans="2:13">
      <c r="B144" s="122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</row>
    <row r="145" spans="2:13">
      <c r="B145" s="122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</row>
    <row r="146" spans="2:13">
      <c r="B146" s="122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3">
      <c r="B147" s="122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</row>
    <row r="148" spans="2:13">
      <c r="B148" s="122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</row>
    <row r="149" spans="2:13">
      <c r="B149" s="122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</row>
    <row r="150" spans="2:13">
      <c r="B150" s="122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</row>
    <row r="151" spans="2:13">
      <c r="B151" s="122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</row>
    <row r="152" spans="2:13">
      <c r="B152" s="122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</row>
    <row r="153" spans="2:13">
      <c r="B153" s="122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</row>
    <row r="154" spans="2:13">
      <c r="B154" s="122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</row>
    <row r="155" spans="2:13">
      <c r="B155" s="122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</row>
    <row r="156" spans="2:13">
      <c r="B156" s="122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</row>
    <row r="157" spans="2:13">
      <c r="B157" s="122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</row>
    <row r="158" spans="2:13">
      <c r="B158" s="122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</row>
    <row r="159" spans="2:13">
      <c r="B159" s="122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</row>
    <row r="160" spans="2:13">
      <c r="B160" s="122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</row>
    <row r="161" spans="2:13">
      <c r="B161" s="122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</row>
    <row r="162" spans="2:13">
      <c r="B162" s="122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</row>
    <row r="163" spans="2:13">
      <c r="B163" s="122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</row>
    <row r="164" spans="2:13">
      <c r="B164" s="122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</row>
    <row r="165" spans="2:13">
      <c r="B165" s="122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</row>
    <row r="166" spans="2:13">
      <c r="B166" s="122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</row>
    <row r="167" spans="2:13">
      <c r="B167" s="122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</row>
    <row r="168" spans="2:13">
      <c r="B168" s="122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</row>
    <row r="169" spans="2:13">
      <c r="B169" s="122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</row>
    <row r="170" spans="2:13">
      <c r="B170" s="122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</row>
    <row r="171" spans="2:13">
      <c r="B171" s="122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</row>
    <row r="172" spans="2:13">
      <c r="B172" s="122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</row>
    <row r="173" spans="2:13">
      <c r="B173" s="122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</row>
    <row r="174" spans="2:13">
      <c r="B174" s="122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</row>
    <row r="175" spans="2:13">
      <c r="B175" s="122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</row>
    <row r="176" spans="2:13">
      <c r="B176" s="122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</row>
    <row r="177" spans="2:13">
      <c r="B177" s="122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</row>
    <row r="178" spans="2:13">
      <c r="B178" s="122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</row>
    <row r="179" spans="2:13">
      <c r="B179" s="122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</row>
    <row r="180" spans="2:13">
      <c r="B180" s="122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</row>
    <row r="181" spans="2:13">
      <c r="B181" s="122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</row>
    <row r="182" spans="2:13">
      <c r="B182" s="122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</row>
    <row r="183" spans="2:13">
      <c r="B183" s="122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</row>
    <row r="184" spans="2:13">
      <c r="B184" s="122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</row>
    <row r="185" spans="2:13">
      <c r="B185" s="122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</row>
    <row r="186" spans="2:13">
      <c r="B186" s="122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</row>
    <row r="187" spans="2:13">
      <c r="B187" s="122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</row>
    <row r="188" spans="2:13">
      <c r="B188" s="122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</row>
    <row r="189" spans="2:13">
      <c r="B189" s="122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</row>
    <row r="190" spans="2:13">
      <c r="B190" s="122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</row>
    <row r="191" spans="2:13">
      <c r="B191" s="122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</row>
    <row r="192" spans="2:13">
      <c r="B192" s="122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</row>
    <row r="193" spans="2:13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</row>
    <row r="194" spans="2:13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</row>
    <row r="195" spans="2:13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</row>
    <row r="196" spans="2:13">
      <c r="B196" s="122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</row>
    <row r="197" spans="2:13">
      <c r="B197" s="122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</row>
    <row r="198" spans="2:13">
      <c r="B198" s="122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</row>
    <row r="199" spans="2:13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</row>
    <row r="200" spans="2:13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</row>
    <row r="201" spans="2:13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</row>
    <row r="202" spans="2:13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</row>
    <row r="203" spans="2:13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</row>
    <row r="204" spans="2:13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</row>
    <row r="205" spans="2:13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</row>
    <row r="206" spans="2:13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</row>
    <row r="207" spans="2:13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</row>
    <row r="208" spans="2:13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</row>
    <row r="209" spans="2:13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</row>
    <row r="210" spans="2:13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</row>
    <row r="211" spans="2:13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</row>
    <row r="212" spans="2:13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</row>
    <row r="213" spans="2:13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</row>
    <row r="214" spans="2:13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</row>
    <row r="215" spans="2:13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</row>
    <row r="216" spans="2:13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</row>
    <row r="217" spans="2:13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</row>
    <row r="218" spans="2:13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</row>
    <row r="219" spans="2:13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</row>
    <row r="220" spans="2:13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</row>
    <row r="221" spans="2:13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</row>
    <row r="222" spans="2:13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</row>
    <row r="223" spans="2:13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</row>
    <row r="224" spans="2:13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</row>
    <row r="225" spans="2:13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</row>
    <row r="226" spans="2:13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</row>
    <row r="227" spans="2:13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</row>
    <row r="228" spans="2:13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</row>
    <row r="229" spans="2:13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</row>
    <row r="230" spans="2:13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</row>
    <row r="231" spans="2:13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</row>
    <row r="232" spans="2:13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</row>
    <row r="233" spans="2:13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</row>
    <row r="234" spans="2:13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</row>
    <row r="235" spans="2:13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</row>
    <row r="236" spans="2:13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</row>
    <row r="237" spans="2:13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</row>
    <row r="238" spans="2:13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</row>
    <row r="239" spans="2:13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</row>
    <row r="240" spans="2:13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</row>
    <row r="241" spans="2:13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</row>
    <row r="242" spans="2:13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</row>
    <row r="243" spans="2:13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</row>
    <row r="244" spans="2:13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</row>
    <row r="245" spans="2:13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</row>
    <row r="246" spans="2:13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</row>
    <row r="247" spans="2:13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</row>
    <row r="248" spans="2:13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</row>
    <row r="249" spans="2:13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</row>
    <row r="250" spans="2:13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</row>
    <row r="251" spans="2:13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</row>
    <row r="252" spans="2:13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</row>
    <row r="253" spans="2:13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</row>
    <row r="254" spans="2:13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</row>
    <row r="255" spans="2:13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</row>
    <row r="256" spans="2:13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</row>
    <row r="257" spans="2:13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</row>
    <row r="258" spans="2:13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</row>
    <row r="259" spans="2:13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</row>
    <row r="260" spans="2:13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</row>
    <row r="261" spans="2:13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</row>
    <row r="262" spans="2:13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</row>
    <row r="263" spans="2:13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</row>
    <row r="264" spans="2:13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</row>
    <row r="265" spans="2:13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</row>
    <row r="266" spans="2:13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</row>
    <row r="267" spans="2:13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</row>
    <row r="268" spans="2:13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</row>
    <row r="269" spans="2:13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</row>
    <row r="270" spans="2:13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</row>
    <row r="271" spans="2:13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</row>
    <row r="272" spans="2:13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</row>
    <row r="273" spans="2:13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</row>
    <row r="274" spans="2:13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</row>
    <row r="275" spans="2:13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</row>
    <row r="276" spans="2:13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</row>
    <row r="277" spans="2:13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</row>
    <row r="278" spans="2:13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</row>
    <row r="279" spans="2:13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</row>
    <row r="280" spans="2:13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</row>
    <row r="281" spans="2:13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</row>
    <row r="282" spans="2:13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</row>
    <row r="283" spans="2:13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</row>
    <row r="284" spans="2:13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</row>
    <row r="285" spans="2:13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</row>
    <row r="286" spans="2:13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</row>
    <row r="287" spans="2:13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</row>
    <row r="288" spans="2:13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</row>
    <row r="289" spans="2:13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</row>
    <row r="290" spans="2:13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</row>
    <row r="291" spans="2:13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</row>
    <row r="292" spans="2:13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</row>
    <row r="293" spans="2:13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</row>
    <row r="294" spans="2:13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</row>
    <row r="295" spans="2:13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</row>
    <row r="296" spans="2:13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</row>
    <row r="297" spans="2:13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</row>
    <row r="298" spans="2:13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</row>
    <row r="299" spans="2:13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</row>
    <row r="300" spans="2:13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</row>
    <row r="301" spans="2:13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</row>
    <row r="302" spans="2:13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3"/>
      <c r="C402" s="1"/>
      <c r="D402" s="1"/>
      <c r="E402" s="1"/>
    </row>
    <row r="403" spans="2:5">
      <c r="B403" s="43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7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K63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3.42578125" style="2" bestFit="1" customWidth="1"/>
    <col min="3" max="3" width="25.42578125" style="2" customWidth="1"/>
    <col min="4" max="4" width="12.28515625" style="1" bestFit="1" customWidth="1"/>
    <col min="5" max="5" width="11.28515625" style="1" bestFit="1" customWidth="1"/>
    <col min="6" max="6" width="15.42578125" style="1" bestFit="1" customWidth="1"/>
    <col min="7" max="7" width="11.85546875" style="1" bestFit="1" customWidth="1"/>
    <col min="8" max="8" width="13.140625" style="1" bestFit="1" customWidth="1"/>
    <col min="9" max="9" width="13.28515625" style="1" customWidth="1"/>
    <col min="10" max="10" width="9.140625" style="1" bestFit="1" customWidth="1"/>
    <col min="11" max="11" width="9" style="1" bestFit="1" customWidth="1"/>
    <col min="12" max="16384" width="9.140625" style="1"/>
  </cols>
  <sheetData>
    <row r="1" spans="2:11">
      <c r="B1" s="56" t="s">
        <v>154</v>
      </c>
      <c r="C1" s="77" t="s" vm="1">
        <v>240</v>
      </c>
    </row>
    <row r="2" spans="2:11">
      <c r="B2" s="56" t="s">
        <v>153</v>
      </c>
      <c r="C2" s="77" t="s">
        <v>241</v>
      </c>
    </row>
    <row r="3" spans="2:11">
      <c r="B3" s="56" t="s">
        <v>155</v>
      </c>
      <c r="C3" s="77" t="s">
        <v>242</v>
      </c>
    </row>
    <row r="4" spans="2:11">
      <c r="B4" s="56" t="s">
        <v>156</v>
      </c>
      <c r="C4" s="77" t="s">
        <v>243</v>
      </c>
    </row>
    <row r="6" spans="2:11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80"/>
    </row>
    <row r="7" spans="2:11" ht="26.25" customHeight="1">
      <c r="B7" s="178" t="s">
        <v>104</v>
      </c>
      <c r="C7" s="179"/>
      <c r="D7" s="179"/>
      <c r="E7" s="179"/>
      <c r="F7" s="179"/>
      <c r="G7" s="179"/>
      <c r="H7" s="179"/>
      <c r="I7" s="179"/>
      <c r="J7" s="179"/>
      <c r="K7" s="180"/>
    </row>
    <row r="8" spans="2:11" s="3" customFormat="1" ht="78.75">
      <c r="B8" s="22" t="s">
        <v>124</v>
      </c>
      <c r="C8" s="30" t="s">
        <v>49</v>
      </c>
      <c r="D8" s="30" t="s">
        <v>109</v>
      </c>
      <c r="E8" s="30" t="s">
        <v>110</v>
      </c>
      <c r="F8" s="30" t="s">
        <v>216</v>
      </c>
      <c r="G8" s="30" t="s">
        <v>215</v>
      </c>
      <c r="H8" s="30" t="s">
        <v>118</v>
      </c>
      <c r="I8" s="30" t="s">
        <v>64</v>
      </c>
      <c r="J8" s="30" t="s">
        <v>157</v>
      </c>
      <c r="K8" s="31" t="s">
        <v>159</v>
      </c>
    </row>
    <row r="9" spans="2:11" s="3" customFormat="1" ht="21" customHeight="1">
      <c r="B9" s="15"/>
      <c r="C9" s="16"/>
      <c r="D9" s="16"/>
      <c r="E9" s="32" t="s">
        <v>22</v>
      </c>
      <c r="F9" s="32" t="s">
        <v>223</v>
      </c>
      <c r="G9" s="32"/>
      <c r="H9" s="32" t="s">
        <v>219</v>
      </c>
      <c r="I9" s="32" t="s">
        <v>20</v>
      </c>
      <c r="J9" s="32" t="s">
        <v>20</v>
      </c>
      <c r="K9" s="33" t="s">
        <v>20</v>
      </c>
    </row>
    <row r="10" spans="2:1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</row>
    <row r="11" spans="2:11" s="4" customFormat="1" ht="18" customHeight="1">
      <c r="B11" s="78" t="s">
        <v>2259</v>
      </c>
      <c r="C11" s="79"/>
      <c r="D11" s="79"/>
      <c r="E11" s="79"/>
      <c r="F11" s="87"/>
      <c r="G11" s="89"/>
      <c r="H11" s="87">
        <v>3717016.3475400019</v>
      </c>
      <c r="I11" s="79"/>
      <c r="J11" s="88">
        <v>1</v>
      </c>
      <c r="K11" s="88">
        <f>H11/'סכום נכסי הקרן'!$C$42</f>
        <v>4.8237294850693183E-2</v>
      </c>
    </row>
    <row r="12" spans="2:11" ht="21" customHeight="1">
      <c r="B12" s="80" t="s">
        <v>2260</v>
      </c>
      <c r="C12" s="81"/>
      <c r="D12" s="81"/>
      <c r="E12" s="81"/>
      <c r="F12" s="90"/>
      <c r="G12" s="92"/>
      <c r="H12" s="90">
        <v>409852.03606999991</v>
      </c>
      <c r="I12" s="81"/>
      <c r="J12" s="91">
        <v>0.11026371631140348</v>
      </c>
      <c r="K12" s="91">
        <f>H12/'סכום נכסי הקרן'!$C$42</f>
        <v>5.318823395046357E-3</v>
      </c>
    </row>
    <row r="13" spans="2:11">
      <c r="B13" s="99" t="s">
        <v>204</v>
      </c>
      <c r="C13" s="81"/>
      <c r="D13" s="81"/>
      <c r="E13" s="81"/>
      <c r="F13" s="90"/>
      <c r="G13" s="92"/>
      <c r="H13" s="90">
        <v>87435.41356999999</v>
      </c>
      <c r="I13" s="81"/>
      <c r="J13" s="91">
        <v>2.3523010230467926E-2</v>
      </c>
      <c r="K13" s="91">
        <f>H13/'סכום נכסי הקרן'!$C$42</f>
        <v>1.1346863802629535E-3</v>
      </c>
    </row>
    <row r="14" spans="2:11">
      <c r="B14" s="86" t="s">
        <v>2261</v>
      </c>
      <c r="C14" s="83">
        <v>5224</v>
      </c>
      <c r="D14" s="96" t="s">
        <v>140</v>
      </c>
      <c r="E14" s="104">
        <v>40802</v>
      </c>
      <c r="F14" s="93">
        <v>6561947.2999999998</v>
      </c>
      <c r="G14" s="95">
        <v>160.82390000000001</v>
      </c>
      <c r="H14" s="93">
        <v>36471.788560000001</v>
      </c>
      <c r="I14" s="94">
        <v>0.10290296354158364</v>
      </c>
      <c r="J14" s="94">
        <v>9.8121141124756645E-3</v>
      </c>
      <c r="K14" s="94">
        <f>H14/'סכום נכסי הקרן'!$C$42</f>
        <v>4.7330984155213624E-4</v>
      </c>
    </row>
    <row r="15" spans="2:11">
      <c r="B15" s="86" t="s">
        <v>2262</v>
      </c>
      <c r="C15" s="83">
        <v>5039</v>
      </c>
      <c r="D15" s="96" t="s">
        <v>140</v>
      </c>
      <c r="E15" s="104">
        <v>39182</v>
      </c>
      <c r="F15" s="93">
        <v>3512431</v>
      </c>
      <c r="G15" s="95">
        <v>132.5147</v>
      </c>
      <c r="H15" s="93">
        <v>16085.908449999999</v>
      </c>
      <c r="I15" s="94">
        <v>2.0100502512562814E-2</v>
      </c>
      <c r="J15" s="94">
        <v>4.3276399525780896E-3</v>
      </c>
      <c r="K15" s="94">
        <f>H15/'סכום נכסי הקרן'!$C$42</f>
        <v>2.0875364440014918E-4</v>
      </c>
    </row>
    <row r="16" spans="2:11">
      <c r="B16" s="86" t="s">
        <v>2263</v>
      </c>
      <c r="C16" s="83">
        <v>5028</v>
      </c>
      <c r="D16" s="96" t="s">
        <v>140</v>
      </c>
      <c r="E16" s="104">
        <v>39349</v>
      </c>
      <c r="F16" s="93">
        <v>1669667.85</v>
      </c>
      <c r="G16" s="95">
        <v>147.44739999999999</v>
      </c>
      <c r="H16" s="93">
        <v>8508.2636000000002</v>
      </c>
      <c r="I16" s="94">
        <v>0.1</v>
      </c>
      <c r="J16" s="94">
        <v>2.2890035459841186E-3</v>
      </c>
      <c r="K16" s="94">
        <f>H16/'סכום נכסי הקרן'!$C$42</f>
        <v>1.1041533896191814E-4</v>
      </c>
    </row>
    <row r="17" spans="2:11">
      <c r="B17" s="86" t="s">
        <v>2264</v>
      </c>
      <c r="C17" s="83">
        <v>5074</v>
      </c>
      <c r="D17" s="96" t="s">
        <v>140</v>
      </c>
      <c r="E17" s="104">
        <v>38925</v>
      </c>
      <c r="F17" s="93">
        <v>1220443</v>
      </c>
      <c r="G17" s="95">
        <v>19.894400000000001</v>
      </c>
      <c r="H17" s="93">
        <v>839.11613999999997</v>
      </c>
      <c r="I17" s="94">
        <v>1.7623785060317403E-2</v>
      </c>
      <c r="J17" s="94">
        <v>2.2574991916711487E-4</v>
      </c>
      <c r="K17" s="94">
        <f>H17/'סכום נכסי הקרן'!$C$42</f>
        <v>1.0889565413384271E-5</v>
      </c>
    </row>
    <row r="18" spans="2:11">
      <c r="B18" s="86" t="s">
        <v>2265</v>
      </c>
      <c r="C18" s="83">
        <v>5277</v>
      </c>
      <c r="D18" s="96" t="s">
        <v>140</v>
      </c>
      <c r="E18" s="104">
        <v>42545</v>
      </c>
      <c r="F18" s="93">
        <v>4174378.07</v>
      </c>
      <c r="G18" s="95">
        <v>116.50660000000001</v>
      </c>
      <c r="H18" s="93">
        <v>16808.000100000001</v>
      </c>
      <c r="I18" s="94">
        <v>3.3833333333333326E-2</v>
      </c>
      <c r="J18" s="94">
        <v>4.5219064239854318E-3</v>
      </c>
      <c r="K18" s="94">
        <f>H18/'סכום נכסי הקרן'!$C$42</f>
        <v>2.1812453346102889E-4</v>
      </c>
    </row>
    <row r="19" spans="2:11">
      <c r="B19" s="86" t="s">
        <v>2266</v>
      </c>
      <c r="C19" s="83">
        <v>5123</v>
      </c>
      <c r="D19" s="96" t="s">
        <v>140</v>
      </c>
      <c r="E19" s="104">
        <v>40668</v>
      </c>
      <c r="F19" s="93">
        <v>2017858.48</v>
      </c>
      <c r="G19" s="95">
        <v>71.467799999999997</v>
      </c>
      <c r="H19" s="93">
        <v>4983.9634999999998</v>
      </c>
      <c r="I19" s="94">
        <v>9.45945945945946E-3</v>
      </c>
      <c r="J19" s="94">
        <v>1.3408505731481353E-3</v>
      </c>
      <c r="K19" s="94">
        <f>H19/'סכום נכסי הקרן'!$C$42</f>
        <v>6.4679004447667544E-5</v>
      </c>
    </row>
    <row r="20" spans="2:11">
      <c r="B20" s="86" t="s">
        <v>2267</v>
      </c>
      <c r="C20" s="83">
        <v>2162</v>
      </c>
      <c r="D20" s="96" t="s">
        <v>140</v>
      </c>
      <c r="E20" s="104">
        <v>38495</v>
      </c>
      <c r="F20" s="93">
        <v>895491</v>
      </c>
      <c r="G20" s="95">
        <v>2.7936999999999999</v>
      </c>
      <c r="H20" s="93">
        <v>86.459890000000001</v>
      </c>
      <c r="I20" s="94">
        <v>5.7574501404817832E-3</v>
      </c>
      <c r="J20" s="94">
        <v>2.3260562213351829E-5</v>
      </c>
      <c r="K20" s="94">
        <f>H20/'סכום נכסי הקרן'!$C$42</f>
        <v>1.1220265978783446E-6</v>
      </c>
    </row>
    <row r="21" spans="2:11">
      <c r="B21" s="86" t="s">
        <v>2268</v>
      </c>
      <c r="C21" s="83">
        <v>5226</v>
      </c>
      <c r="D21" s="96" t="s">
        <v>141</v>
      </c>
      <c r="E21" s="104">
        <v>40941</v>
      </c>
      <c r="F21" s="93">
        <v>4121545.73</v>
      </c>
      <c r="G21" s="95">
        <v>76.867199999999997</v>
      </c>
      <c r="H21" s="93">
        <v>3168.1167999999998</v>
      </c>
      <c r="I21" s="94">
        <v>6.4444439999999992E-2</v>
      </c>
      <c r="J21" s="94">
        <v>8.5232791674341843E-4</v>
      </c>
      <c r="K21" s="94">
        <f>H21/'סכום נכסי הקרן'!$C$42</f>
        <v>4.111399302942934E-5</v>
      </c>
    </row>
    <row r="22" spans="2:11" ht="16.5" customHeight="1">
      <c r="B22" s="86" t="s">
        <v>2269</v>
      </c>
      <c r="C22" s="83">
        <v>5260</v>
      </c>
      <c r="D22" s="96" t="s">
        <v>141</v>
      </c>
      <c r="E22" s="104">
        <v>42295</v>
      </c>
      <c r="F22" s="93">
        <v>619837.93999999994</v>
      </c>
      <c r="G22" s="95">
        <v>78.052099999999996</v>
      </c>
      <c r="H22" s="93">
        <v>483.79653000000002</v>
      </c>
      <c r="I22" s="94">
        <v>6.4444439999999992E-2</v>
      </c>
      <c r="J22" s="94">
        <v>1.301572241726046E-4</v>
      </c>
      <c r="K22" s="94">
        <f>H22/'סכום נכסי הקרן'!$C$42</f>
        <v>6.2784323993616977E-6</v>
      </c>
    </row>
    <row r="23" spans="2:11" ht="16.5" customHeight="1">
      <c r="B23" s="82"/>
      <c r="C23" s="83"/>
      <c r="D23" s="83"/>
      <c r="E23" s="83"/>
      <c r="F23" s="93"/>
      <c r="G23" s="95"/>
      <c r="H23" s="83"/>
      <c r="I23" s="83"/>
      <c r="J23" s="94"/>
      <c r="K23" s="83"/>
    </row>
    <row r="24" spans="2:11" ht="16.5" customHeight="1">
      <c r="B24" s="99" t="s">
        <v>207</v>
      </c>
      <c r="C24" s="83"/>
      <c r="D24" s="83"/>
      <c r="E24" s="83"/>
      <c r="F24" s="93"/>
      <c r="G24" s="95"/>
      <c r="H24" s="93">
        <v>32032.947649999998</v>
      </c>
      <c r="I24" s="83"/>
      <c r="J24" s="94">
        <v>8.6179194964262299E-3</v>
      </c>
      <c r="K24" s="94">
        <f>H24/'סכום נכסי הקרן'!$C$42</f>
        <v>4.1570512374864934E-4</v>
      </c>
    </row>
    <row r="25" spans="2:11">
      <c r="B25" s="86" t="s">
        <v>2270</v>
      </c>
      <c r="C25" s="83">
        <v>5265</v>
      </c>
      <c r="D25" s="96" t="s">
        <v>141</v>
      </c>
      <c r="E25" s="104">
        <v>42185</v>
      </c>
      <c r="F25" s="93">
        <v>31274844.620000001</v>
      </c>
      <c r="G25" s="95">
        <v>102.42400000000001</v>
      </c>
      <c r="H25" s="93">
        <v>32032.94685</v>
      </c>
      <c r="I25" s="94">
        <v>5.1162790697674418E-2</v>
      </c>
      <c r="J25" s="94">
        <v>8.6179192811998429E-3</v>
      </c>
      <c r="K25" s="94">
        <f>H25/'סכום נכסי הקרן'!$C$42</f>
        <v>4.1570511336671065E-4</v>
      </c>
    </row>
    <row r="26" spans="2:11">
      <c r="B26" s="86" t="s">
        <v>2271</v>
      </c>
      <c r="C26" s="83">
        <v>7004</v>
      </c>
      <c r="D26" s="96" t="s">
        <v>141</v>
      </c>
      <c r="E26" s="104">
        <v>43614</v>
      </c>
      <c r="F26" s="93">
        <v>808343.72999999975</v>
      </c>
      <c r="G26" s="95">
        <v>0</v>
      </c>
      <c r="H26" s="93">
        <v>8.0000000000000004E-4</v>
      </c>
      <c r="I26" s="94">
        <v>9.1308404933333337E-2</v>
      </c>
      <c r="J26" s="94">
        <v>2.1522638729567507E-10</v>
      </c>
      <c r="K26" s="94">
        <f>H26/'סכום נכסי הקרן'!$C$42</f>
        <v>1.0381938703630963E-11</v>
      </c>
    </row>
    <row r="27" spans="2:11">
      <c r="B27" s="82"/>
      <c r="C27" s="83"/>
      <c r="D27" s="83"/>
      <c r="E27" s="83"/>
      <c r="F27" s="93"/>
      <c r="G27" s="95"/>
      <c r="H27" s="83"/>
      <c r="I27" s="83"/>
      <c r="J27" s="94"/>
      <c r="K27" s="83"/>
    </row>
    <row r="28" spans="2:11">
      <c r="B28" s="99" t="s">
        <v>208</v>
      </c>
      <c r="C28" s="81"/>
      <c r="D28" s="81"/>
      <c r="E28" s="81"/>
      <c r="F28" s="90"/>
      <c r="G28" s="92"/>
      <c r="H28" s="90">
        <v>290383.67484999995</v>
      </c>
      <c r="I28" s="81"/>
      <c r="J28" s="91">
        <v>7.8122786584509343E-2</v>
      </c>
      <c r="K28" s="91">
        <f>H28/'סכום נכסי הקרן'!$C$42</f>
        <v>3.7684318910347543E-3</v>
      </c>
    </row>
    <row r="29" spans="2:11">
      <c r="B29" s="86" t="s">
        <v>2272</v>
      </c>
      <c r="C29" s="83">
        <v>5271</v>
      </c>
      <c r="D29" s="96" t="s">
        <v>140</v>
      </c>
      <c r="E29" s="104">
        <v>42368</v>
      </c>
      <c r="F29" s="93">
        <v>7355259.7800000003</v>
      </c>
      <c r="G29" s="95">
        <v>86.613399999999999</v>
      </c>
      <c r="H29" s="93">
        <v>22016.933840000002</v>
      </c>
      <c r="I29" s="94">
        <v>9.7020626432391135E-2</v>
      </c>
      <c r="J29" s="94">
        <v>5.9232814121388689E-3</v>
      </c>
      <c r="K29" s="94">
        <f>H29/'סכום נכסי הקרן'!$C$42</f>
        <v>2.8572307196097287E-4</v>
      </c>
    </row>
    <row r="30" spans="2:11">
      <c r="B30" s="86" t="s">
        <v>2273</v>
      </c>
      <c r="C30" s="83">
        <v>5272</v>
      </c>
      <c r="D30" s="96" t="s">
        <v>140</v>
      </c>
      <c r="E30" s="104">
        <v>42572</v>
      </c>
      <c r="F30" s="93">
        <v>5724091.3799999999</v>
      </c>
      <c r="G30" s="95">
        <v>109.4956</v>
      </c>
      <c r="H30" s="93">
        <v>21660.923059999997</v>
      </c>
      <c r="I30" s="94">
        <v>1.1681818181818182E-2</v>
      </c>
      <c r="J30" s="94">
        <v>5.8275027696167228E-3</v>
      </c>
      <c r="K30" s="94">
        <f>H30/'סכום נכסי הקרן'!$C$42</f>
        <v>2.8110296934123302E-4</v>
      </c>
    </row>
    <row r="31" spans="2:11">
      <c r="B31" s="86" t="s">
        <v>2274</v>
      </c>
      <c r="C31" s="83">
        <v>5072</v>
      </c>
      <c r="D31" s="96" t="s">
        <v>140</v>
      </c>
      <c r="E31" s="104">
        <v>38644</v>
      </c>
      <c r="F31" s="93">
        <v>1938383</v>
      </c>
      <c r="G31" s="95">
        <v>22.3687</v>
      </c>
      <c r="H31" s="93">
        <v>1498.4907700000001</v>
      </c>
      <c r="I31" s="94">
        <v>1.3644705513143262E-2</v>
      </c>
      <c r="J31" s="94">
        <v>4.0314344352876798E-4</v>
      </c>
      <c r="K31" s="94">
        <f>H31/'סכום נכסי הקרן'!$C$42</f>
        <v>1.9446549152620956E-5</v>
      </c>
    </row>
    <row r="32" spans="2:11">
      <c r="B32" s="86" t="s">
        <v>2275</v>
      </c>
      <c r="C32" s="83">
        <v>5084</v>
      </c>
      <c r="D32" s="96" t="s">
        <v>140</v>
      </c>
      <c r="E32" s="104">
        <v>39456</v>
      </c>
      <c r="F32" s="93">
        <v>2430946</v>
      </c>
      <c r="G32" s="95">
        <v>29.4819</v>
      </c>
      <c r="H32" s="93">
        <v>2476.87743</v>
      </c>
      <c r="I32" s="94">
        <v>5.8964002476488107E-3</v>
      </c>
      <c r="J32" s="94">
        <v>6.6636172629137044E-4</v>
      </c>
      <c r="K32" s="94">
        <f>H32/'סכום נכסי הקרן'!$C$42</f>
        <v>3.2143487068333739E-5</v>
      </c>
    </row>
    <row r="33" spans="2:11">
      <c r="B33" s="86" t="s">
        <v>2276</v>
      </c>
      <c r="C33" s="83">
        <v>5099</v>
      </c>
      <c r="D33" s="96" t="s">
        <v>140</v>
      </c>
      <c r="E33" s="104">
        <v>39762</v>
      </c>
      <c r="F33" s="93">
        <v>3720536.41</v>
      </c>
      <c r="G33" s="95">
        <v>73.180400000000006</v>
      </c>
      <c r="H33" s="93">
        <v>9409.6630600000008</v>
      </c>
      <c r="I33" s="94">
        <v>4.5509570662710365E-2</v>
      </c>
      <c r="J33" s="94">
        <v>2.531509732591709E-3</v>
      </c>
      <c r="K33" s="94">
        <f>H33/'סכום נכסי הקרן'!$C$42</f>
        <v>1.2211318138842571E-4</v>
      </c>
    </row>
    <row r="34" spans="2:11">
      <c r="B34" s="86" t="s">
        <v>2277</v>
      </c>
      <c r="C34" s="83">
        <v>5228</v>
      </c>
      <c r="D34" s="96" t="s">
        <v>140</v>
      </c>
      <c r="E34" s="104">
        <v>41086</v>
      </c>
      <c r="F34" s="93">
        <v>3151575.98</v>
      </c>
      <c r="G34" s="95">
        <v>116.4765</v>
      </c>
      <c r="H34" s="93">
        <v>12686.44166</v>
      </c>
      <c r="I34" s="94">
        <v>1.1320754716981131E-2</v>
      </c>
      <c r="J34" s="94">
        <v>3.4130712576489336E-3</v>
      </c>
      <c r="K34" s="94">
        <f>H34/'סכום נכסי הקרן'!$C$42</f>
        <v>1.6463732460163781E-4</v>
      </c>
    </row>
    <row r="35" spans="2:11">
      <c r="B35" s="86" t="s">
        <v>2278</v>
      </c>
      <c r="C35" s="83">
        <v>50431</v>
      </c>
      <c r="D35" s="96" t="s">
        <v>140</v>
      </c>
      <c r="E35" s="104">
        <v>41508</v>
      </c>
      <c r="F35" s="93">
        <v>1925000</v>
      </c>
      <c r="G35" s="95">
        <v>20.033200000000001</v>
      </c>
      <c r="H35" s="93">
        <v>1332.76873</v>
      </c>
      <c r="I35" s="94">
        <v>6.3969703948210124E-2</v>
      </c>
      <c r="J35" s="94">
        <v>3.5855874857318123E-4</v>
      </c>
      <c r="K35" s="94">
        <f>H35/'סכום נכסי הקרן'!$C$42</f>
        <v>1.7295904076220106E-5</v>
      </c>
    </row>
    <row r="36" spans="2:11">
      <c r="B36" s="86" t="s">
        <v>2279</v>
      </c>
      <c r="C36" s="83">
        <v>5323</v>
      </c>
      <c r="D36" s="96" t="s">
        <v>141</v>
      </c>
      <c r="E36" s="104">
        <v>43191</v>
      </c>
      <c r="F36" s="93">
        <v>616.26</v>
      </c>
      <c r="G36" s="95">
        <v>1610194.0314</v>
      </c>
      <c r="H36" s="93">
        <v>9922.9753000000001</v>
      </c>
      <c r="I36" s="94">
        <v>7.7928790624999994E-2</v>
      </c>
      <c r="J36" s="94">
        <v>2.669607656304022E-3</v>
      </c>
      <c r="K36" s="94">
        <f>H36/'סכום נכסי הקרן'!$C$42</f>
        <v>1.2877465165280508E-4</v>
      </c>
    </row>
    <row r="37" spans="2:11">
      <c r="B37" s="86" t="s">
        <v>2280</v>
      </c>
      <c r="C37" s="83">
        <v>6662</v>
      </c>
      <c r="D37" s="96" t="s">
        <v>140</v>
      </c>
      <c r="E37" s="104">
        <v>40583</v>
      </c>
      <c r="F37" s="93">
        <v>142762.28</v>
      </c>
      <c r="G37" s="95">
        <v>29.158799999999999</v>
      </c>
      <c r="H37" s="93">
        <v>143.86553000000001</v>
      </c>
      <c r="I37" s="94">
        <v>5.9548954956521738E-2</v>
      </c>
      <c r="J37" s="94">
        <v>3.8704572847846951E-5</v>
      </c>
      <c r="K37" s="94">
        <f>H37/'סכום נכסי הקרן'!$C$42</f>
        <v>1.8670038925317269E-6</v>
      </c>
    </row>
    <row r="38" spans="2:11">
      <c r="B38" s="86" t="s">
        <v>2281</v>
      </c>
      <c r="C38" s="83">
        <v>5322</v>
      </c>
      <c r="D38" s="96" t="s">
        <v>142</v>
      </c>
      <c r="E38" s="104">
        <v>43191</v>
      </c>
      <c r="F38" s="93">
        <v>7006753.9299999997</v>
      </c>
      <c r="G38" s="95">
        <v>192.70160000000001</v>
      </c>
      <c r="H38" s="93">
        <v>52363.948630000006</v>
      </c>
      <c r="I38" s="94">
        <v>7.7923996239999987E-2</v>
      </c>
      <c r="J38" s="94">
        <v>1.4087629360214019E-2</v>
      </c>
      <c r="K38" s="94">
        <f>H38/'סכום נכסי הקרן'!$C$42</f>
        <v>6.7954913119592575E-4</v>
      </c>
    </row>
    <row r="39" spans="2:11">
      <c r="B39" s="86" t="s">
        <v>2282</v>
      </c>
      <c r="C39" s="83">
        <v>5259</v>
      </c>
      <c r="D39" s="96" t="s">
        <v>141</v>
      </c>
      <c r="E39" s="104">
        <v>42094</v>
      </c>
      <c r="F39" s="93">
        <v>18171006.329999998</v>
      </c>
      <c r="G39" s="95">
        <v>101.2377</v>
      </c>
      <c r="H39" s="93">
        <v>18395.908869999999</v>
      </c>
      <c r="I39" s="94">
        <v>2.5336755999999998E-2</v>
      </c>
      <c r="J39" s="94">
        <v>4.9491062588882051E-3</v>
      </c>
      <c r="K39" s="94">
        <f>H39/'סכום נכסי הקרן'!$C$42</f>
        <v>2.3873149785740141E-4</v>
      </c>
    </row>
    <row r="40" spans="2:11">
      <c r="B40" s="86" t="s">
        <v>2283</v>
      </c>
      <c r="C40" s="83">
        <v>5279</v>
      </c>
      <c r="D40" s="96" t="s">
        <v>141</v>
      </c>
      <c r="E40" s="104">
        <v>42589</v>
      </c>
      <c r="F40" s="93">
        <v>14464532.439999999</v>
      </c>
      <c r="G40" s="95">
        <v>104.98480000000001</v>
      </c>
      <c r="H40" s="93">
        <v>15185.560460000001</v>
      </c>
      <c r="I40" s="94">
        <v>3.2386492489951339E-2</v>
      </c>
      <c r="J40" s="94">
        <v>4.0854166460823124E-3</v>
      </c>
      <c r="K40" s="94">
        <f>H40/'סכום נכסי הקרן'!$C$42</f>
        <v>1.9706944734500251E-4</v>
      </c>
    </row>
    <row r="41" spans="2:11">
      <c r="B41" s="86" t="s">
        <v>2284</v>
      </c>
      <c r="C41" s="83">
        <v>5067</v>
      </c>
      <c r="D41" s="96" t="s">
        <v>140</v>
      </c>
      <c r="E41" s="104">
        <v>38727</v>
      </c>
      <c r="F41" s="93">
        <v>2149426.58</v>
      </c>
      <c r="G41" s="95">
        <v>34.614899999999999</v>
      </c>
      <c r="H41" s="93">
        <v>2571.3395499999997</v>
      </c>
      <c r="I41" s="94">
        <v>5.4199562790193494E-2</v>
      </c>
      <c r="J41" s="94">
        <v>6.9177515232123348E-4</v>
      </c>
      <c r="K41" s="94">
        <f>H41/'סכום נכסי הקרן'!$C$42</f>
        <v>3.3369361992902523E-5</v>
      </c>
    </row>
    <row r="42" spans="2:11">
      <c r="B42" s="86" t="s">
        <v>2285</v>
      </c>
      <c r="C42" s="83">
        <v>5081</v>
      </c>
      <c r="D42" s="96" t="s">
        <v>140</v>
      </c>
      <c r="E42" s="104">
        <v>39379</v>
      </c>
      <c r="F42" s="93">
        <v>3039184</v>
      </c>
      <c r="G42" s="95">
        <v>35.7759</v>
      </c>
      <c r="H42" s="93">
        <v>3757.69301</v>
      </c>
      <c r="I42" s="94">
        <v>2.5000000000000001E-2</v>
      </c>
      <c r="J42" s="94">
        <v>1.0109433638856387E-3</v>
      </c>
      <c r="K42" s="94">
        <f>H42/'סכום נכסי הקרן'!$C$42</f>
        <v>4.8765173121103165E-5</v>
      </c>
    </row>
    <row r="43" spans="2:11">
      <c r="B43" s="86" t="s">
        <v>2286</v>
      </c>
      <c r="C43" s="83">
        <v>5078</v>
      </c>
      <c r="D43" s="96" t="s">
        <v>140</v>
      </c>
      <c r="E43" s="104">
        <v>39080</v>
      </c>
      <c r="F43" s="93">
        <v>7462294.5599999996</v>
      </c>
      <c r="G43" s="95">
        <v>46.586500000000001</v>
      </c>
      <c r="H43" s="93">
        <v>12014.513949999999</v>
      </c>
      <c r="I43" s="94">
        <v>8.5387029288702926E-2</v>
      </c>
      <c r="J43" s="94">
        <v>3.2323005407149884E-3</v>
      </c>
      <c r="K43" s="94">
        <f>H43/'סכום נכסי הקרן'!$C$42</f>
        <v>1.5591743422852387E-4</v>
      </c>
    </row>
    <row r="44" spans="2:11">
      <c r="B44" s="86" t="s">
        <v>2287</v>
      </c>
      <c r="C44" s="83">
        <v>5289</v>
      </c>
      <c r="D44" s="96" t="s">
        <v>140</v>
      </c>
      <c r="E44" s="104">
        <v>42747</v>
      </c>
      <c r="F44" s="93">
        <v>3432928.29</v>
      </c>
      <c r="G44" s="95">
        <v>115.09050000000001</v>
      </c>
      <c r="H44" s="93">
        <v>13654.567279999999</v>
      </c>
      <c r="I44" s="94">
        <v>4.8904761904761902E-2</v>
      </c>
      <c r="J44" s="94">
        <v>3.6735289822001655E-3</v>
      </c>
      <c r="K44" s="94">
        <f>H44/'סכום נכסי הקרן'!$C$42</f>
        <v>1.772011006569562E-4</v>
      </c>
    </row>
    <row r="45" spans="2:11">
      <c r="B45" s="86" t="s">
        <v>2288</v>
      </c>
      <c r="C45" s="83">
        <v>5230</v>
      </c>
      <c r="D45" s="96" t="s">
        <v>140</v>
      </c>
      <c r="E45" s="104">
        <v>40372</v>
      </c>
      <c r="F45" s="93">
        <v>4230763.08</v>
      </c>
      <c r="G45" s="95">
        <v>94.194299999999998</v>
      </c>
      <c r="H45" s="93">
        <v>13772.635789999998</v>
      </c>
      <c r="I45" s="94">
        <v>4.573170731707317E-2</v>
      </c>
      <c r="J45" s="94">
        <v>3.7052933057760192E-3</v>
      </c>
      <c r="K45" s="94">
        <f>H45/'סכום נכסי הקרן'!$C$42</f>
        <v>1.7873332569901749E-4</v>
      </c>
    </row>
    <row r="46" spans="2:11">
      <c r="B46" s="86" t="s">
        <v>2289</v>
      </c>
      <c r="C46" s="83">
        <v>5049</v>
      </c>
      <c r="D46" s="96" t="s">
        <v>140</v>
      </c>
      <c r="E46" s="104">
        <v>38721</v>
      </c>
      <c r="F46" s="93">
        <v>1313941.82</v>
      </c>
      <c r="G46" s="95">
        <v>1E-4</v>
      </c>
      <c r="H46" s="93">
        <v>4.5300000000000002E-3</v>
      </c>
      <c r="I46" s="94">
        <v>2.2484587837064411E-2</v>
      </c>
      <c r="J46" s="94">
        <v>1.2187194180617601E-9</v>
      </c>
      <c r="K46" s="94">
        <f>H46/'סכום נכסי הקרן'!$C$42</f>
        <v>5.8787727909310326E-11</v>
      </c>
    </row>
    <row r="47" spans="2:11">
      <c r="B47" s="86" t="s">
        <v>2290</v>
      </c>
      <c r="C47" s="83">
        <v>5047</v>
      </c>
      <c r="D47" s="96" t="s">
        <v>140</v>
      </c>
      <c r="E47" s="104">
        <v>38176</v>
      </c>
      <c r="F47" s="93">
        <v>6341868.7599999998</v>
      </c>
      <c r="G47" s="95">
        <v>12.8743</v>
      </c>
      <c r="H47" s="93">
        <v>2821.7244999999998</v>
      </c>
      <c r="I47" s="94">
        <v>4.8000000000000001E-2</v>
      </c>
      <c r="J47" s="94">
        <v>7.5913696259836884E-4</v>
      </c>
      <c r="K47" s="94">
        <f>H47/'סכום נכסי הקרן'!$C$42</f>
        <v>3.6618713496917155E-5</v>
      </c>
    </row>
    <row r="48" spans="2:11">
      <c r="B48" s="86" t="s">
        <v>2291</v>
      </c>
      <c r="C48" s="83">
        <v>5256</v>
      </c>
      <c r="D48" s="96" t="s">
        <v>140</v>
      </c>
      <c r="E48" s="104">
        <v>41638</v>
      </c>
      <c r="F48" s="93">
        <v>6445228</v>
      </c>
      <c r="G48" s="95">
        <v>117.5556</v>
      </c>
      <c r="H48" s="93">
        <v>26185.16661</v>
      </c>
      <c r="I48" s="94">
        <v>2.7615053517973717E-2</v>
      </c>
      <c r="J48" s="94">
        <v>7.0446735127570491E-3</v>
      </c>
      <c r="K48" s="94">
        <f>H48/'סכום נכסי הקרן'!$C$42</f>
        <v>3.3981599336173021E-4</v>
      </c>
    </row>
    <row r="49" spans="2:11">
      <c r="B49" s="86" t="s">
        <v>2292</v>
      </c>
      <c r="C49" s="83">
        <v>5310</v>
      </c>
      <c r="D49" s="96" t="s">
        <v>140</v>
      </c>
      <c r="E49" s="104">
        <v>43116</v>
      </c>
      <c r="F49" s="93">
        <v>5220557.68</v>
      </c>
      <c r="G49" s="95">
        <v>97.221000000000004</v>
      </c>
      <c r="H49" s="93">
        <v>17540.85326</v>
      </c>
      <c r="I49" s="94">
        <v>3.5113725490196077E-2</v>
      </c>
      <c r="J49" s="94">
        <v>4.7190680965417059E-3</v>
      </c>
      <c r="K49" s="94">
        <f>H49/'סכום נכסי הקרן'!$C$42</f>
        <v>2.2763507919338168E-4</v>
      </c>
    </row>
    <row r="50" spans="2:11">
      <c r="B50" s="86" t="s">
        <v>2293</v>
      </c>
      <c r="C50" s="83">
        <v>5300</v>
      </c>
      <c r="D50" s="96" t="s">
        <v>140</v>
      </c>
      <c r="E50" s="104">
        <v>42936</v>
      </c>
      <c r="F50" s="93">
        <v>1593174.17</v>
      </c>
      <c r="G50" s="95">
        <v>105.26139999999999</v>
      </c>
      <c r="H50" s="93">
        <v>5795.7031200000001</v>
      </c>
      <c r="I50" s="94">
        <v>1.1666666818181818E-3</v>
      </c>
      <c r="J50" s="94">
        <v>1.5592353054448404E-3</v>
      </c>
      <c r="K50" s="94">
        <f>H50/'סכום נכסי הקרן'!$C$42</f>
        <v>7.5213293170353404E-5</v>
      </c>
    </row>
    <row r="51" spans="2:11">
      <c r="B51" s="86" t="s">
        <v>2294</v>
      </c>
      <c r="C51" s="83">
        <v>7026</v>
      </c>
      <c r="D51" s="96" t="s">
        <v>140</v>
      </c>
      <c r="E51" s="104">
        <v>43755</v>
      </c>
      <c r="F51" s="93">
        <v>164255.11999999997</v>
      </c>
      <c r="G51" s="95">
        <v>100</v>
      </c>
      <c r="H51" s="93">
        <v>567.66570000000002</v>
      </c>
      <c r="I51" s="94">
        <v>0.31587462619047618</v>
      </c>
      <c r="J51" s="94">
        <v>1.5272079725333812E-4</v>
      </c>
      <c r="K51" s="94">
        <f>H51/'סכום נכסי הקרן'!$C$42</f>
        <v>7.3668381269422038E-6</v>
      </c>
    </row>
    <row r="52" spans="2:11">
      <c r="B52" s="86" t="s">
        <v>2295</v>
      </c>
      <c r="C52" s="83">
        <v>5094</v>
      </c>
      <c r="D52" s="96" t="s">
        <v>140</v>
      </c>
      <c r="E52" s="104">
        <v>39717</v>
      </c>
      <c r="F52" s="93">
        <v>4491636</v>
      </c>
      <c r="G52" s="95">
        <v>11.460599999999999</v>
      </c>
      <c r="H52" s="93">
        <v>1779.03973</v>
      </c>
      <c r="I52" s="94">
        <v>3.0500079300206182E-2</v>
      </c>
      <c r="J52" s="94">
        <v>4.7862036742921647E-4</v>
      </c>
      <c r="K52" s="94">
        <f>H52/'סכום נכסי הקרן'!$C$42</f>
        <v>2.3087351785230223E-5</v>
      </c>
    </row>
    <row r="53" spans="2:11">
      <c r="B53" s="86" t="s">
        <v>2296</v>
      </c>
      <c r="C53" s="83">
        <v>7029</v>
      </c>
      <c r="D53" s="96" t="s">
        <v>141</v>
      </c>
      <c r="E53" s="104">
        <v>43803</v>
      </c>
      <c r="F53" s="93">
        <v>2597199.3299999996</v>
      </c>
      <c r="G53" s="95">
        <v>100</v>
      </c>
      <c r="H53" s="93">
        <v>2597.1993299999995</v>
      </c>
      <c r="I53" s="94">
        <v>8.2781197209302326E-2</v>
      </c>
      <c r="J53" s="94">
        <v>6.9873228610330964E-4</v>
      </c>
      <c r="K53" s="94">
        <f>H53/'סכום נכסי הקרן'!$C$42</f>
        <v>3.3704955306464252E-5</v>
      </c>
    </row>
    <row r="54" spans="2:11">
      <c r="B54" s="86" t="s">
        <v>2297</v>
      </c>
      <c r="C54" s="83">
        <v>5221</v>
      </c>
      <c r="D54" s="96" t="s">
        <v>140</v>
      </c>
      <c r="E54" s="104">
        <v>41753</v>
      </c>
      <c r="F54" s="93">
        <v>1875000</v>
      </c>
      <c r="G54" s="95">
        <v>195.55930000000001</v>
      </c>
      <c r="H54" s="93">
        <v>12672.24266</v>
      </c>
      <c r="I54" s="94">
        <v>2.6417380522993687E-2</v>
      </c>
      <c r="J54" s="94">
        <v>3.4092512583074196E-3</v>
      </c>
      <c r="K54" s="94">
        <f>H54/'סכום נכסי הקרן'!$C$42</f>
        <v>1.6445305816707172E-4</v>
      </c>
    </row>
    <row r="55" spans="2:11">
      <c r="B55" s="86" t="s">
        <v>2298</v>
      </c>
      <c r="C55" s="83">
        <v>5261</v>
      </c>
      <c r="D55" s="96" t="s">
        <v>140</v>
      </c>
      <c r="E55" s="104">
        <v>42037</v>
      </c>
      <c r="F55" s="93">
        <v>2786173</v>
      </c>
      <c r="G55" s="95">
        <v>78.501999999999995</v>
      </c>
      <c r="H55" s="93">
        <v>7558.9684900000002</v>
      </c>
      <c r="I55" s="94">
        <v>0.14000000000000001</v>
      </c>
      <c r="J55" s="94">
        <v>2.0336118497306802E-3</v>
      </c>
      <c r="K55" s="94">
        <f>H55/'סכום נכסי הקרן'!$C$42</f>
        <v>9.8095934407322379E-5</v>
      </c>
    </row>
    <row r="56" spans="2:11">
      <c r="B56" s="82"/>
      <c r="C56" s="83"/>
      <c r="D56" s="83"/>
      <c r="E56" s="83"/>
      <c r="F56" s="93"/>
      <c r="G56" s="95"/>
      <c r="H56" s="83"/>
      <c r="I56" s="83"/>
      <c r="J56" s="94"/>
      <c r="K56" s="83"/>
    </row>
    <row r="57" spans="2:11">
      <c r="B57" s="80" t="s">
        <v>2299</v>
      </c>
      <c r="C57" s="81"/>
      <c r="D57" s="81"/>
      <c r="E57" s="81"/>
      <c r="F57" s="90"/>
      <c r="G57" s="92"/>
      <c r="H57" s="90">
        <v>3307164.3114700005</v>
      </c>
      <c r="I57" s="81"/>
      <c r="J57" s="91">
        <v>0.88973628368859614</v>
      </c>
      <c r="K57" s="91">
        <f>H57/'סכום נכסי הקרן'!$C$42</f>
        <v>4.2918471455646805E-2</v>
      </c>
    </row>
    <row r="58" spans="2:11">
      <c r="B58" s="99" t="s">
        <v>204</v>
      </c>
      <c r="C58" s="81"/>
      <c r="D58" s="81"/>
      <c r="E58" s="81"/>
      <c r="F58" s="90"/>
      <c r="G58" s="92"/>
      <c r="H58" s="90">
        <v>157918.56577000002</v>
      </c>
      <c r="I58" s="81"/>
      <c r="J58" s="91">
        <v>4.2485302996989452E-2</v>
      </c>
      <c r="K58" s="91">
        <f>H58/'סכום נכסי הקרן'!$C$42</f>
        <v>2.0493760874868185E-3</v>
      </c>
    </row>
    <row r="59" spans="2:11">
      <c r="B59" s="86" t="s">
        <v>2300</v>
      </c>
      <c r="C59" s="83">
        <v>5295</v>
      </c>
      <c r="D59" s="96" t="s">
        <v>140</v>
      </c>
      <c r="E59" s="104">
        <v>43003</v>
      </c>
      <c r="F59" s="93">
        <v>6935853.1900000004</v>
      </c>
      <c r="G59" s="95">
        <v>104.95699999999999</v>
      </c>
      <c r="H59" s="93">
        <v>25158.51685</v>
      </c>
      <c r="I59" s="94">
        <v>1.0692190956265427E-2</v>
      </c>
      <c r="J59" s="94">
        <v>6.7684708641785841E-3</v>
      </c>
      <c r="K59" s="94">
        <f>H59/'סכום נכסי הקרן'!$C$42</f>
        <v>3.2649272476370842E-4</v>
      </c>
    </row>
    <row r="60" spans="2:11">
      <c r="B60" s="86" t="s">
        <v>2301</v>
      </c>
      <c r="C60" s="83">
        <v>5086</v>
      </c>
      <c r="D60" s="96" t="s">
        <v>140</v>
      </c>
      <c r="E60" s="104">
        <v>39532</v>
      </c>
      <c r="F60" s="93">
        <v>979961</v>
      </c>
      <c r="G60" s="95">
        <v>19.752400000000002</v>
      </c>
      <c r="H60" s="93">
        <v>668.96346999999992</v>
      </c>
      <c r="I60" s="94">
        <v>1.3333333333333334E-2</v>
      </c>
      <c r="J60" s="94">
        <v>1.7997323860109837E-4</v>
      </c>
      <c r="K60" s="94">
        <f>H60/'סכום נכסי הקרן'!$C$42</f>
        <v>8.6814221756353375E-6</v>
      </c>
    </row>
    <row r="61" spans="2:11">
      <c r="B61" s="86" t="s">
        <v>2302</v>
      </c>
      <c r="C61" s="83">
        <v>5122</v>
      </c>
      <c r="D61" s="96" t="s">
        <v>140</v>
      </c>
      <c r="E61" s="104">
        <v>40653</v>
      </c>
      <c r="F61" s="93">
        <v>1564000</v>
      </c>
      <c r="G61" s="95">
        <v>155.44569999999999</v>
      </c>
      <c r="H61" s="93">
        <v>8402.1261099999992</v>
      </c>
      <c r="I61" s="94">
        <v>2.2969868936630184E-2</v>
      </c>
      <c r="J61" s="94">
        <v>2.2604490603224544E-3</v>
      </c>
      <c r="K61" s="94">
        <f>H61/'סכום נכסי הקרן'!$C$42</f>
        <v>1.0903794781774658E-4</v>
      </c>
    </row>
    <row r="62" spans="2:11">
      <c r="B62" s="86" t="s">
        <v>2303</v>
      </c>
      <c r="C62" s="83">
        <v>5077</v>
      </c>
      <c r="D62" s="96" t="s">
        <v>140</v>
      </c>
      <c r="E62" s="104">
        <v>39041</v>
      </c>
      <c r="F62" s="93">
        <v>1938820</v>
      </c>
      <c r="G62" s="95">
        <v>103.20740000000001</v>
      </c>
      <c r="H62" s="93">
        <v>6915.4757399999999</v>
      </c>
      <c r="I62" s="94">
        <v>1.8097909691430641E-2</v>
      </c>
      <c r="J62" s="94">
        <v>1.8604910749388565E-3</v>
      </c>
      <c r="K62" s="94">
        <f>H62/'סכום נכסי הקרן'!$C$42</f>
        <v>8.9745056548908719E-5</v>
      </c>
    </row>
    <row r="63" spans="2:11">
      <c r="B63" s="86" t="s">
        <v>2304</v>
      </c>
      <c r="C63" s="83">
        <v>4024</v>
      </c>
      <c r="D63" s="96" t="s">
        <v>142</v>
      </c>
      <c r="E63" s="104">
        <v>39223</v>
      </c>
      <c r="F63" s="93">
        <v>400683.15</v>
      </c>
      <c r="G63" s="95">
        <v>11.4208</v>
      </c>
      <c r="H63" s="93">
        <v>177.47117</v>
      </c>
      <c r="I63" s="94">
        <v>7.5668790088457951E-3</v>
      </c>
      <c r="J63" s="94">
        <v>4.7745598460295735E-5</v>
      </c>
      <c r="K63" s="94">
        <f>H63/'סכום נכסי הקרן'!$C$42</f>
        <v>2.3031185107520878E-6</v>
      </c>
    </row>
    <row r="64" spans="2:11">
      <c r="B64" s="86" t="s">
        <v>2305</v>
      </c>
      <c r="C64" s="83">
        <v>5327</v>
      </c>
      <c r="D64" s="96" t="s">
        <v>140</v>
      </c>
      <c r="E64" s="104">
        <v>43348</v>
      </c>
      <c r="F64" s="93">
        <v>3871355.99</v>
      </c>
      <c r="G64" s="95">
        <v>96.680499999999995</v>
      </c>
      <c r="H64" s="93">
        <v>12935.276890000001</v>
      </c>
      <c r="I64" s="94">
        <v>2.2016348571428573E-2</v>
      </c>
      <c r="J64" s="94">
        <v>3.4800161421299192E-3</v>
      </c>
      <c r="K64" s="94">
        <f>H64/'סכום נכסי הקרן'!$C$42</f>
        <v>1.678665647330927E-4</v>
      </c>
    </row>
    <row r="65" spans="2:11">
      <c r="B65" s="86" t="s">
        <v>2306</v>
      </c>
      <c r="C65" s="83">
        <v>5288</v>
      </c>
      <c r="D65" s="96" t="s">
        <v>140</v>
      </c>
      <c r="E65" s="104">
        <v>42768</v>
      </c>
      <c r="F65" s="93">
        <v>9460958.6899999995</v>
      </c>
      <c r="G65" s="95">
        <v>139.40360000000001</v>
      </c>
      <c r="H65" s="93">
        <v>45580.897169999989</v>
      </c>
      <c r="I65" s="94">
        <v>2.7636363636363636E-2</v>
      </c>
      <c r="J65" s="94">
        <v>1.2262764784493447E-2</v>
      </c>
      <c r="K65" s="94">
        <f>H65/'סכום נכסי הקרן'!$C$42</f>
        <v>5.9152260059430739E-4</v>
      </c>
    </row>
    <row r="66" spans="2:11">
      <c r="B66" s="86" t="s">
        <v>2307</v>
      </c>
      <c r="C66" s="83">
        <v>6645</v>
      </c>
      <c r="D66" s="96" t="s">
        <v>140</v>
      </c>
      <c r="E66" s="104">
        <v>43578</v>
      </c>
      <c r="F66" s="93">
        <v>536793.81999999995</v>
      </c>
      <c r="G66" s="95">
        <v>93.334900000000005</v>
      </c>
      <c r="H66" s="93">
        <v>1731.5111999999999</v>
      </c>
      <c r="I66" s="94">
        <v>0.1083449875</v>
      </c>
      <c r="J66" s="94">
        <v>4.6583362517249886E-4</v>
      </c>
      <c r="K66" s="94">
        <f>H66/'סכום נכסי הקרן'!$C$42</f>
        <v>2.2470553928813114E-5</v>
      </c>
    </row>
    <row r="67" spans="2:11">
      <c r="B67" s="86" t="s">
        <v>2308</v>
      </c>
      <c r="C67" s="83">
        <v>5275</v>
      </c>
      <c r="D67" s="96" t="s">
        <v>140</v>
      </c>
      <c r="E67" s="104">
        <v>42507</v>
      </c>
      <c r="F67" s="93">
        <v>10934270.91</v>
      </c>
      <c r="G67" s="95">
        <v>114.223</v>
      </c>
      <c r="H67" s="93">
        <v>43163.547020000005</v>
      </c>
      <c r="I67" s="94">
        <v>6.1600000000000002E-2</v>
      </c>
      <c r="J67" s="94">
        <v>1.1612417859977003E-2</v>
      </c>
      <c r="K67" s="94">
        <f>H67/'סכום נכסי הקרן'!$C$42</f>
        <v>5.6015162424116619E-4</v>
      </c>
    </row>
    <row r="68" spans="2:11">
      <c r="B68" s="86" t="s">
        <v>2309</v>
      </c>
      <c r="C68" s="83">
        <v>5333</v>
      </c>
      <c r="D68" s="96" t="s">
        <v>140</v>
      </c>
      <c r="E68" s="104">
        <v>43340</v>
      </c>
      <c r="F68" s="93">
        <v>3768477.24</v>
      </c>
      <c r="G68" s="95">
        <v>101.23560000000001</v>
      </c>
      <c r="H68" s="93">
        <v>13184.780149999999</v>
      </c>
      <c r="I68" s="94">
        <v>9.4762389993731669E-2</v>
      </c>
      <c r="J68" s="94">
        <v>3.5471407487152858E-3</v>
      </c>
      <c r="K68" s="94">
        <f>H68/'סכום נכסי הקרן'!$C$42</f>
        <v>1.7110447417268779E-4</v>
      </c>
    </row>
    <row r="69" spans="2:11">
      <c r="B69" s="82"/>
      <c r="C69" s="83"/>
      <c r="D69" s="83"/>
      <c r="E69" s="83"/>
      <c r="F69" s="93"/>
      <c r="G69" s="95"/>
      <c r="H69" s="83"/>
      <c r="I69" s="83"/>
      <c r="J69" s="94"/>
      <c r="K69" s="83"/>
    </row>
    <row r="70" spans="2:11">
      <c r="B70" s="99" t="s">
        <v>2310</v>
      </c>
      <c r="C70" s="83"/>
      <c r="D70" s="83"/>
      <c r="E70" s="83"/>
      <c r="F70" s="93"/>
      <c r="G70" s="95"/>
      <c r="H70" s="126">
        <v>22643.148269999998</v>
      </c>
      <c r="I70" s="117"/>
      <c r="J70" s="127">
        <v>6.0917537489405182E-3</v>
      </c>
      <c r="K70" s="127">
        <f>H70/'סכום נכסי הקרן'!$C$42</f>
        <v>2.9384972174545935E-4</v>
      </c>
    </row>
    <row r="71" spans="2:11">
      <c r="B71" s="86" t="s">
        <v>2311</v>
      </c>
      <c r="C71" s="83" t="s">
        <v>2312</v>
      </c>
      <c r="D71" s="96" t="s">
        <v>143</v>
      </c>
      <c r="E71" s="104">
        <v>42268</v>
      </c>
      <c r="F71" s="93">
        <v>35239.32</v>
      </c>
      <c r="G71" s="95">
        <v>14017.63</v>
      </c>
      <c r="H71" s="93">
        <v>22523.628559999997</v>
      </c>
      <c r="I71" s="94">
        <v>1.7566561911328358E-2</v>
      </c>
      <c r="J71" s="94">
        <v>6.0595990046981097E-3</v>
      </c>
      <c r="K71" s="94">
        <f>H71/'סכום נכסי הקרן'!$C$42</f>
        <v>2.9229866386658966E-4</v>
      </c>
    </row>
    <row r="72" spans="2:11">
      <c r="B72" s="86" t="s">
        <v>2313</v>
      </c>
      <c r="C72" s="83" t="s">
        <v>2314</v>
      </c>
      <c r="D72" s="96" t="s">
        <v>140</v>
      </c>
      <c r="E72" s="104">
        <v>39496</v>
      </c>
      <c r="F72" s="93">
        <v>14.98</v>
      </c>
      <c r="G72" s="95">
        <v>230924</v>
      </c>
      <c r="H72" s="93">
        <v>119.51971</v>
      </c>
      <c r="I72" s="94">
        <v>2.7845792367550441E-3</v>
      </c>
      <c r="J72" s="94">
        <v>3.2154744242408462E-5</v>
      </c>
      <c r="K72" s="94">
        <f>H72/'סכום נכסי הקרן'!$C$42</f>
        <v>1.5510578788696857E-6</v>
      </c>
    </row>
    <row r="73" spans="2:11">
      <c r="B73" s="82"/>
      <c r="C73" s="83"/>
      <c r="D73" s="83"/>
      <c r="E73" s="83"/>
      <c r="F73" s="93"/>
      <c r="G73" s="95"/>
      <c r="H73" s="83"/>
      <c r="I73" s="83"/>
      <c r="J73" s="94"/>
      <c r="K73" s="83"/>
    </row>
    <row r="74" spans="2:11">
      <c r="B74" s="99" t="s">
        <v>207</v>
      </c>
      <c r="C74" s="81"/>
      <c r="D74" s="81"/>
      <c r="E74" s="81"/>
      <c r="F74" s="90"/>
      <c r="G74" s="92"/>
      <c r="H74" s="90">
        <v>305996.45404000004</v>
      </c>
      <c r="I74" s="81"/>
      <c r="J74" s="91">
        <v>8.2323139160395353E-2</v>
      </c>
      <c r="K74" s="91">
        <f>H74/'סכום נכסי הקרן'!$C$42</f>
        <v>3.9710455367146366E-3</v>
      </c>
    </row>
    <row r="75" spans="2:11">
      <c r="B75" s="86" t="s">
        <v>2315</v>
      </c>
      <c r="C75" s="83">
        <v>5264</v>
      </c>
      <c r="D75" s="96" t="s">
        <v>140</v>
      </c>
      <c r="E75" s="104">
        <v>42234</v>
      </c>
      <c r="F75" s="93">
        <v>17453340.949999999</v>
      </c>
      <c r="G75" s="95">
        <v>91.343699999999998</v>
      </c>
      <c r="H75" s="93">
        <v>55097.374659999994</v>
      </c>
      <c r="I75" s="94">
        <v>1.0462025316455696E-3</v>
      </c>
      <c r="J75" s="94">
        <v>1.4823011121935091E-2</v>
      </c>
      <c r="K75" s="94">
        <f>H75/'סכום נכסי הקרן'!$C$42</f>
        <v>7.1502195806388727E-4</v>
      </c>
    </row>
    <row r="76" spans="2:11">
      <c r="B76" s="86" t="s">
        <v>2316</v>
      </c>
      <c r="C76" s="83">
        <v>6649</v>
      </c>
      <c r="D76" s="96" t="s">
        <v>140</v>
      </c>
      <c r="E76" s="104">
        <v>43633</v>
      </c>
      <c r="F76" s="93">
        <v>4150766.32</v>
      </c>
      <c r="G76" s="95">
        <v>97.704099999999997</v>
      </c>
      <c r="H76" s="93">
        <v>14015.700360000003</v>
      </c>
      <c r="I76" s="94">
        <v>1.5579583593919762E-3</v>
      </c>
      <c r="J76" s="94">
        <v>3.7706856923768661E-3</v>
      </c>
      <c r="K76" s="94">
        <f>H76/'סכום נכסי הקרן'!$C$42</f>
        <v>1.8188767753247307E-4</v>
      </c>
    </row>
    <row r="77" spans="2:11">
      <c r="B77" s="86" t="s">
        <v>2317</v>
      </c>
      <c r="C77" s="83">
        <v>5328</v>
      </c>
      <c r="D77" s="96" t="s">
        <v>140</v>
      </c>
      <c r="E77" s="104">
        <v>43264</v>
      </c>
      <c r="F77" s="93">
        <v>8095914.0700000003</v>
      </c>
      <c r="G77" s="95">
        <v>99.920900000000003</v>
      </c>
      <c r="H77" s="93">
        <v>27957.347299999998</v>
      </c>
      <c r="I77" s="94">
        <v>3.1476275862138332E-3</v>
      </c>
      <c r="J77" s="94">
        <v>7.5214485721868691E-3</v>
      </c>
      <c r="K77" s="94">
        <f>H77/'סכום נכסי הקרן'!$C$42</f>
        <v>3.628143324809032E-4</v>
      </c>
    </row>
    <row r="78" spans="2:11">
      <c r="B78" s="86" t="s">
        <v>2318</v>
      </c>
      <c r="C78" s="83">
        <v>5274</v>
      </c>
      <c r="D78" s="96" t="s">
        <v>140</v>
      </c>
      <c r="E78" s="104">
        <v>42472</v>
      </c>
      <c r="F78" s="93">
        <v>15934788.93</v>
      </c>
      <c r="G78" s="95">
        <v>96.909000000000006</v>
      </c>
      <c r="H78" s="93">
        <v>53368.397369999999</v>
      </c>
      <c r="I78" s="94">
        <v>1.8934666666666666E-3</v>
      </c>
      <c r="J78" s="94">
        <v>1.4357859202131383E-2</v>
      </c>
      <c r="K78" s="94">
        <f>H78/'סכום נכסי הקרן'!$C$42</f>
        <v>6.9258428775794984E-4</v>
      </c>
    </row>
    <row r="79" spans="2:11">
      <c r="B79" s="86" t="s">
        <v>2319</v>
      </c>
      <c r="C79" s="83">
        <v>7002</v>
      </c>
      <c r="D79" s="96" t="s">
        <v>140</v>
      </c>
      <c r="E79" s="104">
        <v>43616</v>
      </c>
      <c r="F79" s="93">
        <v>23739556.380000006</v>
      </c>
      <c r="G79" s="95">
        <v>101.6236</v>
      </c>
      <c r="H79" s="93">
        <v>83375.971740000008</v>
      </c>
      <c r="I79" s="94">
        <v>6.7470771142857143E-3</v>
      </c>
      <c r="J79" s="94">
        <v>2.2430886481083125E-2</v>
      </c>
      <c r="K79" s="94">
        <f>H79/'סכום נכסי הקרן'!$C$42</f>
        <v>1.0820052849504344E-3</v>
      </c>
    </row>
    <row r="80" spans="2:11">
      <c r="B80" s="86" t="s">
        <v>2320</v>
      </c>
      <c r="C80" s="83">
        <v>5079</v>
      </c>
      <c r="D80" s="96" t="s">
        <v>142</v>
      </c>
      <c r="E80" s="104">
        <v>39065</v>
      </c>
      <c r="F80" s="93">
        <v>9100000</v>
      </c>
      <c r="G80" s="95">
        <v>25.074400000000001</v>
      </c>
      <c r="H80" s="93">
        <v>8849.1619600000013</v>
      </c>
      <c r="I80" s="94">
        <v>4.9968519832505519E-2</v>
      </c>
      <c r="J80" s="94">
        <v>2.3807164490563942E-3</v>
      </c>
      <c r="K80" s="94">
        <f>H80/'סכום נכסי הקרן'!$C$42</f>
        <v>1.1483932130902855E-4</v>
      </c>
    </row>
    <row r="81" spans="2:11">
      <c r="B81" s="86" t="s">
        <v>2321</v>
      </c>
      <c r="C81" s="83">
        <v>5048</v>
      </c>
      <c r="D81" s="96" t="s">
        <v>142</v>
      </c>
      <c r="E81" s="104">
        <v>38200</v>
      </c>
      <c r="F81" s="93">
        <v>4692574</v>
      </c>
      <c r="G81" s="144">
        <v>7.4999999999999997E-3</v>
      </c>
      <c r="H81" s="93">
        <v>1.3648900000000002</v>
      </c>
      <c r="I81" s="94">
        <v>2.5773195876288658E-2</v>
      </c>
      <c r="J81" s="94">
        <v>3.6720042969499247E-7</v>
      </c>
      <c r="K81" s="94">
        <f>H81/'סכום נכסי הקרן'!$C$42</f>
        <v>1.7712755396498583E-8</v>
      </c>
    </row>
    <row r="82" spans="2:11">
      <c r="B82" s="86" t="s">
        <v>2322</v>
      </c>
      <c r="C82" s="83">
        <v>53431</v>
      </c>
      <c r="D82" s="96" t="s">
        <v>140</v>
      </c>
      <c r="E82" s="104">
        <v>43830</v>
      </c>
      <c r="F82" s="93">
        <v>6539594.8399999999</v>
      </c>
      <c r="G82" s="95">
        <v>112.1799</v>
      </c>
      <c r="H82" s="93">
        <v>25353.599449999998</v>
      </c>
      <c r="I82" s="94">
        <v>5.8237261749111994E-5</v>
      </c>
      <c r="J82" s="94">
        <v>6.8209545182063925E-3</v>
      </c>
      <c r="K82" s="94">
        <f>H82/'סכום נכסי הקרן'!$C$42</f>
        <v>3.290243942578896E-4</v>
      </c>
    </row>
    <row r="83" spans="2:11">
      <c r="B83" s="86" t="s">
        <v>2323</v>
      </c>
      <c r="C83" s="83">
        <v>5299</v>
      </c>
      <c r="D83" s="96" t="s">
        <v>140</v>
      </c>
      <c r="E83" s="104">
        <v>43002</v>
      </c>
      <c r="F83" s="93">
        <v>10865696.91</v>
      </c>
      <c r="G83" s="95">
        <v>101.1336</v>
      </c>
      <c r="H83" s="93">
        <v>37977.536310000003</v>
      </c>
      <c r="I83" s="94">
        <v>2.5219889333333328E-2</v>
      </c>
      <c r="J83" s="94">
        <v>1.021720992298953E-2</v>
      </c>
      <c r="K83" s="94">
        <f>H83/'סכום נכסי הקרן'!$C$42</f>
        <v>4.9285056760667409E-4</v>
      </c>
    </row>
    <row r="84" spans="2:11">
      <c r="B84" s="82"/>
      <c r="C84" s="83"/>
      <c r="D84" s="83"/>
      <c r="E84" s="83"/>
      <c r="F84" s="93"/>
      <c r="G84" s="95"/>
      <c r="H84" s="83"/>
      <c r="I84" s="83"/>
      <c r="J84" s="94"/>
      <c r="K84" s="83"/>
    </row>
    <row r="85" spans="2:11">
      <c r="B85" s="99" t="s">
        <v>208</v>
      </c>
      <c r="C85" s="81"/>
      <c r="D85" s="81"/>
      <c r="E85" s="81"/>
      <c r="F85" s="90"/>
      <c r="G85" s="92"/>
      <c r="H85" s="90">
        <v>2820606.1433900013</v>
      </c>
      <c r="I85" s="81"/>
      <c r="J85" s="91">
        <v>0.75883608778227107</v>
      </c>
      <c r="K85" s="91">
        <f>H85/'סכום נכסי הקרן'!$C$42</f>
        <v>3.6604200109699898E-2</v>
      </c>
    </row>
    <row r="86" spans="2:11">
      <c r="B86" s="86" t="s">
        <v>2324</v>
      </c>
      <c r="C86" s="83">
        <v>5238</v>
      </c>
      <c r="D86" s="96" t="s">
        <v>142</v>
      </c>
      <c r="E86" s="104">
        <v>43325</v>
      </c>
      <c r="F86" s="93">
        <v>16556158.48</v>
      </c>
      <c r="G86" s="95">
        <v>102.1759</v>
      </c>
      <c r="H86" s="93">
        <v>65605.19773</v>
      </c>
      <c r="I86" s="94">
        <v>5.6274896787025883E-3</v>
      </c>
      <c r="J86" s="94">
        <v>1.7649962119057904E-2</v>
      </c>
      <c r="K86" s="94">
        <f>H86/'סכום נכסי הקרן'!$C$42</f>
        <v>8.5138642684056147E-4</v>
      </c>
    </row>
    <row r="87" spans="2:11">
      <c r="B87" s="86" t="s">
        <v>2325</v>
      </c>
      <c r="C87" s="83">
        <v>5339</v>
      </c>
      <c r="D87" s="96" t="s">
        <v>140</v>
      </c>
      <c r="E87" s="104">
        <v>43399</v>
      </c>
      <c r="F87" s="93">
        <v>9271330.0199999996</v>
      </c>
      <c r="G87" s="95">
        <v>100.6902</v>
      </c>
      <c r="H87" s="93">
        <v>32262.868420000003</v>
      </c>
      <c r="I87" s="94">
        <v>2.5879569202295259E-2</v>
      </c>
      <c r="J87" s="94">
        <v>8.6797757672904055E-3</v>
      </c>
      <c r="K87" s="94">
        <f>H87/'סכום נכסי הקרן'!$C$42</f>
        <v>4.1868890292468897E-4</v>
      </c>
    </row>
    <row r="88" spans="2:11">
      <c r="B88" s="86" t="s">
        <v>2326</v>
      </c>
      <c r="C88" s="83">
        <v>7006</v>
      </c>
      <c r="D88" s="96" t="s">
        <v>142</v>
      </c>
      <c r="E88" s="104">
        <v>43698</v>
      </c>
      <c r="F88" s="93">
        <v>1593338.86</v>
      </c>
      <c r="G88" s="95">
        <v>94.731700000000004</v>
      </c>
      <c r="H88" s="93">
        <v>5853.7434400000002</v>
      </c>
      <c r="I88" s="94">
        <v>7.5955742571428566E-4</v>
      </c>
      <c r="J88" s="94">
        <v>1.5748500659336967E-3</v>
      </c>
      <c r="K88" s="94">
        <f>H88/'סכום נכסי הקרן'!$C$42</f>
        <v>7.5966506976077314E-5</v>
      </c>
    </row>
    <row r="89" spans="2:11">
      <c r="B89" s="86" t="s">
        <v>2327</v>
      </c>
      <c r="C89" s="83">
        <v>5273</v>
      </c>
      <c r="D89" s="96" t="s">
        <v>142</v>
      </c>
      <c r="E89" s="104">
        <v>42639</v>
      </c>
      <c r="F89" s="93">
        <v>7965000.8399999999</v>
      </c>
      <c r="G89" s="95">
        <v>128.61240000000001</v>
      </c>
      <c r="H89" s="93">
        <v>39728.198349999999</v>
      </c>
      <c r="I89" s="94">
        <v>6.9230769230769226E-4</v>
      </c>
      <c r="J89" s="94">
        <v>1.0688195755795623E-2</v>
      </c>
      <c r="K89" s="94">
        <f>H89/'סכום נכסי הקרן'!$C$42</f>
        <v>5.1556965009424093E-4</v>
      </c>
    </row>
    <row r="90" spans="2:11">
      <c r="B90" s="86" t="s">
        <v>2328</v>
      </c>
      <c r="C90" s="83">
        <v>4020</v>
      </c>
      <c r="D90" s="96" t="s">
        <v>142</v>
      </c>
      <c r="E90" s="104">
        <v>39105</v>
      </c>
      <c r="F90" s="93">
        <v>799098.32</v>
      </c>
      <c r="G90" s="95">
        <v>2.3525999999999998</v>
      </c>
      <c r="H90" s="93">
        <v>72.908570000000012</v>
      </c>
      <c r="I90" s="94">
        <v>5.4421768707482989E-3</v>
      </c>
      <c r="J90" s="94">
        <v>1.9614810154992299E-5</v>
      </c>
      <c r="K90" s="94">
        <f>H90/'סכום נכסי הקרן'!$C$42</f>
        <v>9.4616538088673426E-7</v>
      </c>
    </row>
    <row r="91" spans="2:11">
      <c r="B91" s="86" t="s">
        <v>2329</v>
      </c>
      <c r="C91" s="83">
        <v>5291</v>
      </c>
      <c r="D91" s="96" t="s">
        <v>140</v>
      </c>
      <c r="E91" s="104">
        <v>42908</v>
      </c>
      <c r="F91" s="93">
        <v>15907395.889999997</v>
      </c>
      <c r="G91" s="95">
        <v>101.0107</v>
      </c>
      <c r="H91" s="93">
        <v>55531.602229999997</v>
      </c>
      <c r="I91" s="94">
        <v>1.3493490190063037E-2</v>
      </c>
      <c r="J91" s="94">
        <v>1.493983266087919E-2</v>
      </c>
      <c r="K91" s="94">
        <f>H91/'סכום נכסי הקרן'!$C$42</f>
        <v>7.2065711308284559E-4</v>
      </c>
    </row>
    <row r="92" spans="2:11">
      <c r="B92" s="86" t="s">
        <v>2330</v>
      </c>
      <c r="C92" s="83">
        <v>5302</v>
      </c>
      <c r="D92" s="96" t="s">
        <v>140</v>
      </c>
      <c r="E92" s="104">
        <v>43003</v>
      </c>
      <c r="F92" s="93">
        <v>5038820.1499999994</v>
      </c>
      <c r="G92" s="95">
        <v>87.416700000000006</v>
      </c>
      <c r="H92" s="93">
        <v>15222.886109999998</v>
      </c>
      <c r="I92" s="94">
        <v>1.1440455823854695E-3</v>
      </c>
      <c r="J92" s="94">
        <v>4.0954584770860145E-3</v>
      </c>
      <c r="K92" s="94">
        <f>H92/'סכום נכסי הקרן'!$C$42</f>
        <v>1.9755383810796896E-4</v>
      </c>
    </row>
    <row r="93" spans="2:11">
      <c r="B93" s="86" t="s">
        <v>2331</v>
      </c>
      <c r="C93" s="83">
        <v>5281</v>
      </c>
      <c r="D93" s="96" t="s">
        <v>140</v>
      </c>
      <c r="E93" s="104">
        <v>42642</v>
      </c>
      <c r="F93" s="93">
        <v>19894853.189999998</v>
      </c>
      <c r="G93" s="95">
        <v>63.940300000000001</v>
      </c>
      <c r="H93" s="93">
        <v>43963.184399999998</v>
      </c>
      <c r="I93" s="94">
        <v>7.5294117647058834E-3</v>
      </c>
      <c r="J93" s="94">
        <v>1.1827546690531975E-2</v>
      </c>
      <c r="K93" s="94">
        <f>H93/'סכום נכסי הקרן'!$C$42</f>
        <v>5.705288570715312E-4</v>
      </c>
    </row>
    <row r="94" spans="2:11">
      <c r="B94" s="86" t="s">
        <v>2332</v>
      </c>
      <c r="C94" s="83">
        <v>5044</v>
      </c>
      <c r="D94" s="96" t="s">
        <v>140</v>
      </c>
      <c r="E94" s="104">
        <v>38168</v>
      </c>
      <c r="F94" s="93">
        <v>2788169.39</v>
      </c>
      <c r="G94" s="95">
        <v>1E-4</v>
      </c>
      <c r="H94" s="93">
        <v>9.640000000000001E-3</v>
      </c>
      <c r="I94" s="94">
        <v>6.2500000000000003E-3</v>
      </c>
      <c r="J94" s="94">
        <v>2.5934779669128849E-9</v>
      </c>
      <c r="K94" s="94">
        <f>H94/'סכום נכסי הקרן'!$C$42</f>
        <v>1.2510236137875313E-10</v>
      </c>
    </row>
    <row r="95" spans="2:11">
      <c r="B95" s="86" t="s">
        <v>2333</v>
      </c>
      <c r="C95" s="83">
        <v>5263</v>
      </c>
      <c r="D95" s="96" t="s">
        <v>140</v>
      </c>
      <c r="E95" s="104">
        <v>42082</v>
      </c>
      <c r="F95" s="93">
        <v>9296328.4499999993</v>
      </c>
      <c r="G95" s="95">
        <v>85.547300000000007</v>
      </c>
      <c r="H95" s="93">
        <v>27484.731609999999</v>
      </c>
      <c r="I95" s="94">
        <v>5.9405940594059407E-3</v>
      </c>
      <c r="J95" s="94">
        <v>7.3942993627644287E-3</v>
      </c>
      <c r="K95" s="94">
        <f>H95/'סכום נכסי הקרן'!$C$42</f>
        <v>3.5668099857596043E-4</v>
      </c>
    </row>
    <row r="96" spans="2:11">
      <c r="B96" s="86" t="s">
        <v>2334</v>
      </c>
      <c r="C96" s="83">
        <v>4021</v>
      </c>
      <c r="D96" s="96" t="s">
        <v>142</v>
      </c>
      <c r="E96" s="104">
        <v>39126</v>
      </c>
      <c r="F96" s="93">
        <v>330048.71000000002</v>
      </c>
      <c r="G96" s="95">
        <v>16.844999999999999</v>
      </c>
      <c r="H96" s="93">
        <v>215.61516</v>
      </c>
      <c r="I96" s="94">
        <v>1E-3</v>
      </c>
      <c r="J96" s="94">
        <v>5.8007589916223687E-5</v>
      </c>
      <c r="K96" s="94">
        <f>H96/'סכום נכסי הקרן'!$C$42</f>
        <v>2.7981292183669786E-6</v>
      </c>
    </row>
    <row r="97" spans="2:11">
      <c r="B97" s="86" t="s">
        <v>2335</v>
      </c>
      <c r="C97" s="83">
        <v>6650</v>
      </c>
      <c r="D97" s="96" t="s">
        <v>142</v>
      </c>
      <c r="E97" s="104">
        <v>43637</v>
      </c>
      <c r="F97" s="93">
        <v>3519304.81</v>
      </c>
      <c r="G97" s="95">
        <v>85.642300000000006</v>
      </c>
      <c r="H97" s="93">
        <v>11688.947409999999</v>
      </c>
      <c r="I97" s="94">
        <v>8.1738654612486996E-3</v>
      </c>
      <c r="J97" s="94">
        <v>3.1447124029292972E-3</v>
      </c>
      <c r="K97" s="94">
        <f>H97/'סכום נכסי הקרן'!$C$42</f>
        <v>1.5169241940073236E-4</v>
      </c>
    </row>
    <row r="98" spans="2:11">
      <c r="B98" s="86" t="s">
        <v>2336</v>
      </c>
      <c r="C98" s="83">
        <v>4025</v>
      </c>
      <c r="D98" s="96" t="s">
        <v>140</v>
      </c>
      <c r="E98" s="104">
        <v>39247</v>
      </c>
      <c r="F98" s="93">
        <v>703382.2</v>
      </c>
      <c r="G98" s="95">
        <v>2.4982000000000002</v>
      </c>
      <c r="H98" s="93">
        <v>60.728449999999995</v>
      </c>
      <c r="I98" s="94">
        <v>2.0127731060541891E-3</v>
      </c>
      <c r="J98" s="94">
        <v>1.6337956124457547E-5</v>
      </c>
      <c r="K98" s="94">
        <f>H98/'סכום נכסי הקרן'!$C$42</f>
        <v>7.8809880683314715E-7</v>
      </c>
    </row>
    <row r="99" spans="2:11">
      <c r="B99" s="86" t="s">
        <v>2337</v>
      </c>
      <c r="C99" s="83">
        <v>5266</v>
      </c>
      <c r="D99" s="96" t="s">
        <v>140</v>
      </c>
      <c r="E99" s="104">
        <v>42228</v>
      </c>
      <c r="F99" s="93">
        <v>11558717.17</v>
      </c>
      <c r="G99" s="95">
        <v>114.8207</v>
      </c>
      <c r="H99" s="93">
        <v>45867.340700000001</v>
      </c>
      <c r="I99" s="94">
        <v>3.3999999999999998E-3</v>
      </c>
      <c r="J99" s="94">
        <v>1.2339827542151099E-2</v>
      </c>
      <c r="K99" s="94">
        <f>H99/'סכום נכסי הקרן'!$C$42</f>
        <v>5.952398995574471E-4</v>
      </c>
    </row>
    <row r="100" spans="2:11">
      <c r="B100" s="86" t="s">
        <v>2338</v>
      </c>
      <c r="C100" s="83">
        <v>6648</v>
      </c>
      <c r="D100" s="96" t="s">
        <v>140</v>
      </c>
      <c r="E100" s="104">
        <v>43698</v>
      </c>
      <c r="F100" s="93">
        <v>10611674.43</v>
      </c>
      <c r="G100" s="95">
        <v>90.244799999999998</v>
      </c>
      <c r="H100" s="93">
        <v>33096.330010000005</v>
      </c>
      <c r="I100" s="94">
        <v>6.889917250299268E-3</v>
      </c>
      <c r="J100" s="94">
        <v>8.9040044259971682E-3</v>
      </c>
      <c r="K100" s="94">
        <f>H100/'סכום נכסי הקרן'!$C$42</f>
        <v>4.2950508684870249E-4</v>
      </c>
    </row>
    <row r="101" spans="2:11">
      <c r="B101" s="86" t="s">
        <v>2339</v>
      </c>
      <c r="C101" s="83">
        <v>6665</v>
      </c>
      <c r="D101" s="96" t="s">
        <v>140</v>
      </c>
      <c r="E101" s="104">
        <v>40597</v>
      </c>
      <c r="F101" s="93">
        <v>6093936.919999999</v>
      </c>
      <c r="G101" s="95">
        <v>98.3155</v>
      </c>
      <c r="H101" s="93">
        <v>20705.879400000002</v>
      </c>
      <c r="I101" s="94">
        <v>1.5252821366223909E-2</v>
      </c>
      <c r="J101" s="94">
        <v>5.570564523802426E-3</v>
      </c>
      <c r="K101" s="94">
        <f>H101/'סכום נכסי הקרן'!$C$42</f>
        <v>2.6870896341946887E-4</v>
      </c>
    </row>
    <row r="102" spans="2:11">
      <c r="B102" s="86" t="s">
        <v>2340</v>
      </c>
      <c r="C102" s="83">
        <v>7016</v>
      </c>
      <c r="D102" s="96" t="s">
        <v>140</v>
      </c>
      <c r="E102" s="104">
        <v>43742</v>
      </c>
      <c r="F102" s="93">
        <v>5146547.59</v>
      </c>
      <c r="G102" s="95">
        <v>97.712500000000006</v>
      </c>
      <c r="H102" s="93">
        <v>17379.602989999999</v>
      </c>
      <c r="I102" s="94">
        <v>2.9097689773755656E-2</v>
      </c>
      <c r="J102" s="94">
        <v>4.6756864552135154E-3</v>
      </c>
      <c r="K102" s="94">
        <f>H102/'סכום נכסי הקרן'!$C$42</f>
        <v>2.2554246616952674E-4</v>
      </c>
    </row>
    <row r="103" spans="2:11">
      <c r="B103" s="86" t="s">
        <v>2341</v>
      </c>
      <c r="C103" s="83">
        <v>5237</v>
      </c>
      <c r="D103" s="96" t="s">
        <v>140</v>
      </c>
      <c r="E103" s="104">
        <v>43273</v>
      </c>
      <c r="F103" s="93">
        <v>31241296.729999997</v>
      </c>
      <c r="G103" s="95">
        <v>94.671400000000006</v>
      </c>
      <c r="H103" s="93">
        <v>102216.63617</v>
      </c>
      <c r="I103" s="94">
        <v>2.8416082500000002E-2</v>
      </c>
      <c r="J103" s="94">
        <v>2.7499646655481911E-2</v>
      </c>
      <c r="K103" s="94">
        <f>H103/'סכום נכסי הקרן'!$C$42</f>
        <v>1.3265085640103594E-3</v>
      </c>
    </row>
    <row r="104" spans="2:11">
      <c r="B104" s="86" t="s">
        <v>2342</v>
      </c>
      <c r="C104" s="83">
        <v>5222</v>
      </c>
      <c r="D104" s="96" t="s">
        <v>140</v>
      </c>
      <c r="E104" s="104">
        <v>40675</v>
      </c>
      <c r="F104" s="93">
        <v>3229065.08</v>
      </c>
      <c r="G104" s="95">
        <v>32.702599999999997</v>
      </c>
      <c r="H104" s="93">
        <v>3649.4953599999999</v>
      </c>
      <c r="I104" s="94">
        <v>6.147555971896956E-3</v>
      </c>
      <c r="J104" s="94">
        <v>9.8183462723141135E-4</v>
      </c>
      <c r="K104" s="94">
        <f>H104/'סכום נכסי הקרן'!$C$42</f>
        <v>4.7361046408382016E-5</v>
      </c>
    </row>
    <row r="105" spans="2:11">
      <c r="B105" s="86" t="s">
        <v>2343</v>
      </c>
      <c r="C105" s="83">
        <v>4027</v>
      </c>
      <c r="D105" s="96" t="s">
        <v>140</v>
      </c>
      <c r="E105" s="104">
        <v>39294</v>
      </c>
      <c r="F105" s="93">
        <v>202346.58000019996</v>
      </c>
      <c r="G105" s="95">
        <v>5.1200000000000002E-2</v>
      </c>
      <c r="H105" s="93">
        <v>0.35804000009999998</v>
      </c>
      <c r="I105" s="94">
        <v>3.9904226666666667E-3</v>
      </c>
      <c r="J105" s="94">
        <v>9.6324569661082675E-8</v>
      </c>
      <c r="K105" s="94">
        <f>H105/'סכום נכסי הקרן'!$C$42</f>
        <v>4.6464366681077795E-9</v>
      </c>
    </row>
    <row r="106" spans="2:11">
      <c r="B106" s="86" t="s">
        <v>2344</v>
      </c>
      <c r="C106" s="83">
        <v>5290</v>
      </c>
      <c r="D106" s="96" t="s">
        <v>140</v>
      </c>
      <c r="E106" s="104">
        <v>42779</v>
      </c>
      <c r="F106" s="93">
        <v>16357599.739999998</v>
      </c>
      <c r="G106" s="95">
        <v>80.176500000000004</v>
      </c>
      <c r="H106" s="93">
        <v>45325.270489999988</v>
      </c>
      <c r="I106" s="94">
        <v>5.7117673913043478E-3</v>
      </c>
      <c r="J106" s="94">
        <v>1.2193992775952463E-2</v>
      </c>
      <c r="K106" s="94">
        <f>H106/'סכום נכסי הקרן'!$C$42</f>
        <v>5.8820522494084152E-4</v>
      </c>
    </row>
    <row r="107" spans="2:11">
      <c r="B107" s="86" t="s">
        <v>2345</v>
      </c>
      <c r="C107" s="83">
        <v>5307</v>
      </c>
      <c r="D107" s="96" t="s">
        <v>140</v>
      </c>
      <c r="E107" s="104">
        <v>43068</v>
      </c>
      <c r="F107" s="93">
        <v>676667</v>
      </c>
      <c r="G107" s="95">
        <v>101.83410000000001</v>
      </c>
      <c r="H107" s="93">
        <v>2381.4526999999998</v>
      </c>
      <c r="I107" s="94">
        <v>4.6031746380439838E-3</v>
      </c>
      <c r="J107" s="94">
        <v>6.4068932642066378E-4</v>
      </c>
      <c r="K107" s="94">
        <f>H107/'סכום נכסי הקרן'!$C$42</f>
        <v>3.0905119946245566E-5</v>
      </c>
    </row>
    <row r="108" spans="2:11">
      <c r="B108" s="86" t="s">
        <v>2346</v>
      </c>
      <c r="C108" s="83">
        <v>5315</v>
      </c>
      <c r="D108" s="96" t="s">
        <v>147</v>
      </c>
      <c r="E108" s="104">
        <v>43129</v>
      </c>
      <c r="F108" s="93">
        <v>93662906.120000005</v>
      </c>
      <c r="G108" s="95">
        <v>98.846400000000003</v>
      </c>
      <c r="H108" s="93">
        <v>48059.52947999999</v>
      </c>
      <c r="I108" s="94">
        <v>1.7108391332460955E-2</v>
      </c>
      <c r="J108" s="94">
        <v>1.2929598631387989E-2</v>
      </c>
      <c r="K108" s="94">
        <f>H108/'סכום נכסי הקרן'!$C$42</f>
        <v>6.2368886148338144E-4</v>
      </c>
    </row>
    <row r="109" spans="2:11">
      <c r="B109" s="86" t="s">
        <v>2347</v>
      </c>
      <c r="C109" s="83">
        <v>5255</v>
      </c>
      <c r="D109" s="96" t="s">
        <v>140</v>
      </c>
      <c r="E109" s="104">
        <v>41407</v>
      </c>
      <c r="F109" s="93">
        <v>1785724.35</v>
      </c>
      <c r="G109" s="95">
        <v>101.8292</v>
      </c>
      <c r="H109" s="93">
        <v>6284.3517599999996</v>
      </c>
      <c r="I109" s="94">
        <v>2.8089887640449437E-2</v>
      </c>
      <c r="J109" s="94">
        <v>1.6906979072500215E-3</v>
      </c>
      <c r="K109" s="94">
        <f>H109/'סכום נכסי הקרן'!$C$42</f>
        <v>8.1554693455469194E-5</v>
      </c>
    </row>
    <row r="110" spans="2:11">
      <c r="B110" s="86" t="s">
        <v>2348</v>
      </c>
      <c r="C110" s="83">
        <v>5332</v>
      </c>
      <c r="D110" s="96" t="s">
        <v>140</v>
      </c>
      <c r="E110" s="104">
        <v>43457</v>
      </c>
      <c r="F110" s="93">
        <v>4453417.6700000009</v>
      </c>
      <c r="G110" s="95">
        <v>106.5254</v>
      </c>
      <c r="H110" s="93">
        <v>16395.336589999999</v>
      </c>
      <c r="I110" s="94">
        <v>6.5370374285714282E-3</v>
      </c>
      <c r="J110" s="94">
        <v>4.4108863284528657E-3</v>
      </c>
      <c r="K110" s="94">
        <f>H110/'סכום נכסי הקרן'!$C$42</f>
        <v>2.1276922437847234E-4</v>
      </c>
    </row>
    <row r="111" spans="2:11">
      <c r="B111" s="86" t="s">
        <v>2349</v>
      </c>
      <c r="C111" s="83">
        <v>5294</v>
      </c>
      <c r="D111" s="96" t="s">
        <v>143</v>
      </c>
      <c r="E111" s="104">
        <v>43002</v>
      </c>
      <c r="F111" s="93">
        <v>22919115.379999999</v>
      </c>
      <c r="G111" s="95">
        <v>106.7649</v>
      </c>
      <c r="H111" s="93">
        <v>111573.90112999998</v>
      </c>
      <c r="I111" s="94">
        <v>7.0520353846153822E-2</v>
      </c>
      <c r="J111" s="94">
        <v>3.0017059570868417E-2</v>
      </c>
      <c r="K111" s="94">
        <f>H111/'סכום נכסי הקרן'!$C$42</f>
        <v>1.4479417530708016E-3</v>
      </c>
    </row>
    <row r="112" spans="2:11">
      <c r="B112" s="86" t="s">
        <v>2350</v>
      </c>
      <c r="C112" s="83">
        <v>5285</v>
      </c>
      <c r="D112" s="96" t="s">
        <v>140</v>
      </c>
      <c r="E112" s="104">
        <v>42718</v>
      </c>
      <c r="F112" s="93">
        <v>13616972.24</v>
      </c>
      <c r="G112" s="95">
        <v>94.244200000000006</v>
      </c>
      <c r="H112" s="93">
        <v>44351.561869999998</v>
      </c>
      <c r="I112" s="94">
        <v>3.9887719298245606E-3</v>
      </c>
      <c r="J112" s="94">
        <v>1.1932033040250893E-2</v>
      </c>
      <c r="K112" s="94">
        <f>H112/'סכום נכסי הקרן'!$C$42</f>
        <v>5.7556899593079523E-4</v>
      </c>
    </row>
    <row r="113" spans="2:11">
      <c r="B113" s="86" t="s">
        <v>2351</v>
      </c>
      <c r="C113" s="83">
        <v>6657</v>
      </c>
      <c r="D113" s="96" t="s">
        <v>140</v>
      </c>
      <c r="E113" s="104">
        <v>43558</v>
      </c>
      <c r="F113" s="93">
        <v>1305711.5900000001</v>
      </c>
      <c r="G113" s="95">
        <v>103.35769999999999</v>
      </c>
      <c r="H113" s="93">
        <v>4664.0567999999994</v>
      </c>
      <c r="I113" s="94">
        <v>0.15217308307678581</v>
      </c>
      <c r="J113" s="94">
        <v>1.2547851190072834E-3</v>
      </c>
      <c r="K113" s="94">
        <f>H113/'סכום נכסי הקרן'!$C$42</f>
        <v>6.0527439759816464E-5</v>
      </c>
    </row>
    <row r="114" spans="2:11">
      <c r="B114" s="86" t="s">
        <v>2352</v>
      </c>
      <c r="C114" s="83">
        <v>7009</v>
      </c>
      <c r="D114" s="96" t="s">
        <v>140</v>
      </c>
      <c r="E114" s="104">
        <v>43686</v>
      </c>
      <c r="F114" s="93">
        <v>1406962.07</v>
      </c>
      <c r="G114" s="95">
        <v>97.325000000000003</v>
      </c>
      <c r="H114" s="93">
        <v>4732.3901099999994</v>
      </c>
      <c r="I114" s="94">
        <v>0.15217308307678581</v>
      </c>
      <c r="J114" s="94">
        <v>1.2731690333113528E-3</v>
      </c>
      <c r="K114" s="94">
        <f>H114/'סכום נכסי הקרן'!$C$42</f>
        <v>6.1414230054611732E-5</v>
      </c>
    </row>
    <row r="115" spans="2:11">
      <c r="B115" s="86" t="s">
        <v>2353</v>
      </c>
      <c r="C115" s="83">
        <v>4028</v>
      </c>
      <c r="D115" s="96" t="s">
        <v>140</v>
      </c>
      <c r="E115" s="104">
        <v>39321</v>
      </c>
      <c r="F115" s="93">
        <v>394776.73</v>
      </c>
      <c r="G115" s="95">
        <v>14.8118</v>
      </c>
      <c r="H115" s="93">
        <v>202.08456000000001</v>
      </c>
      <c r="I115" s="94">
        <v>1.8721967687484928E-3</v>
      </c>
      <c r="J115" s="94">
        <v>5.4367412221295113E-5</v>
      </c>
      <c r="K115" s="94">
        <f>H115/'סכום נכסי הקרן'!$C$42</f>
        <v>2.6225368935877919E-6</v>
      </c>
    </row>
    <row r="116" spans="2:11">
      <c r="B116" s="86" t="s">
        <v>2354</v>
      </c>
      <c r="C116" s="83">
        <v>5087</v>
      </c>
      <c r="D116" s="96" t="s">
        <v>140</v>
      </c>
      <c r="E116" s="104">
        <v>39713</v>
      </c>
      <c r="F116" s="93">
        <v>4800000</v>
      </c>
      <c r="G116" s="95">
        <v>0.63449999999999995</v>
      </c>
      <c r="H116" s="93">
        <v>105.25594</v>
      </c>
      <c r="I116" s="94">
        <v>4.577497024626934E-3</v>
      </c>
      <c r="J116" s="94">
        <v>2.8317319634512919E-5</v>
      </c>
      <c r="K116" s="94">
        <f>H116/'סכום נכסי הקרן'!$C$42</f>
        <v>1.3659508965913229E-6</v>
      </c>
    </row>
    <row r="117" spans="2:11">
      <c r="B117" s="86" t="s">
        <v>2355</v>
      </c>
      <c r="C117" s="83">
        <v>5223</v>
      </c>
      <c r="D117" s="96" t="s">
        <v>140</v>
      </c>
      <c r="E117" s="104">
        <v>40749</v>
      </c>
      <c r="F117" s="93">
        <v>5093397.0599999996</v>
      </c>
      <c r="G117" s="95">
        <v>6.5629999999999997</v>
      </c>
      <c r="H117" s="93">
        <v>1155.2704699999999</v>
      </c>
      <c r="I117" s="94">
        <v>1.1223917147084332E-2</v>
      </c>
      <c r="J117" s="94">
        <v>3.1080586200934567E-4</v>
      </c>
      <c r="K117" s="94">
        <f>H117/'סכום נכסי הקרן'!$C$42</f>
        <v>1.4992434007068666E-5</v>
      </c>
    </row>
    <row r="118" spans="2:11">
      <c r="B118" s="86" t="s">
        <v>2356</v>
      </c>
      <c r="C118" s="83">
        <v>7027</v>
      </c>
      <c r="D118" s="96" t="s">
        <v>143</v>
      </c>
      <c r="E118" s="104">
        <v>43762</v>
      </c>
      <c r="F118" s="93">
        <v>27569193.829999998</v>
      </c>
      <c r="G118" s="95">
        <v>99.156099999999995</v>
      </c>
      <c r="H118" s="93">
        <v>124646.40963000002</v>
      </c>
      <c r="I118" s="94">
        <v>1.1123723332353549E-2</v>
      </c>
      <c r="J118" s="94">
        <v>3.3533995542552188E-2</v>
      </c>
      <c r="K118" s="94">
        <f>H118/'סכום נכסי הקרן'!$C$42</f>
        <v>1.6175892305079205E-3</v>
      </c>
    </row>
    <row r="119" spans="2:11">
      <c r="B119" s="86" t="s">
        <v>2357</v>
      </c>
      <c r="C119" s="83">
        <v>7018</v>
      </c>
      <c r="D119" s="96" t="s">
        <v>140</v>
      </c>
      <c r="E119" s="104">
        <v>43761</v>
      </c>
      <c r="F119" s="93">
        <v>976331.2200000002</v>
      </c>
      <c r="G119" s="95">
        <v>23.4115</v>
      </c>
      <c r="H119" s="93">
        <v>789.95097000000021</v>
      </c>
      <c r="I119" s="94">
        <v>2.6419468440909096E-3</v>
      </c>
      <c r="J119" s="94">
        <v>2.1252286676726781E-4</v>
      </c>
      <c r="K119" s="94">
        <f>H119/'סכום נכסי הקרן'!$C$42</f>
        <v>1.025152818676728E-5</v>
      </c>
    </row>
    <row r="120" spans="2:11">
      <c r="B120" s="86" t="s">
        <v>2358</v>
      </c>
      <c r="C120" s="83">
        <v>5270</v>
      </c>
      <c r="D120" s="96" t="s">
        <v>140</v>
      </c>
      <c r="E120" s="104">
        <v>42338</v>
      </c>
      <c r="F120" s="93">
        <v>4553589.17</v>
      </c>
      <c r="G120" s="95">
        <v>269.69229999999999</v>
      </c>
      <c r="H120" s="93">
        <v>42442.027869999998</v>
      </c>
      <c r="I120" s="94">
        <v>3.404529021669217E-2</v>
      </c>
      <c r="J120" s="94">
        <v>1.1418305409953068E-2</v>
      </c>
      <c r="K120" s="94">
        <f>H120/'סכום נכסי הקרן'!$C$42</f>
        <v>5.5078816475517117E-4</v>
      </c>
    </row>
    <row r="121" spans="2:11">
      <c r="B121" s="86" t="s">
        <v>2359</v>
      </c>
      <c r="C121" s="83">
        <v>5239</v>
      </c>
      <c r="D121" s="96" t="s">
        <v>140</v>
      </c>
      <c r="E121" s="104">
        <v>43223</v>
      </c>
      <c r="F121" s="93">
        <v>471429.53</v>
      </c>
      <c r="G121" s="95">
        <v>81.874399999999994</v>
      </c>
      <c r="H121" s="93">
        <v>1333.9472000000003</v>
      </c>
      <c r="I121" s="94">
        <v>2.8152777777777779E-4</v>
      </c>
      <c r="J121" s="94">
        <v>3.5887579587397673E-4</v>
      </c>
      <c r="K121" s="94">
        <f>H121/'סכום נכסי הקרן'!$C$42</f>
        <v>1.7311197580350194E-5</v>
      </c>
    </row>
    <row r="122" spans="2:11">
      <c r="B122" s="86" t="s">
        <v>2360</v>
      </c>
      <c r="C122" s="83">
        <v>7000</v>
      </c>
      <c r="D122" s="96" t="s">
        <v>140</v>
      </c>
      <c r="E122" s="104">
        <v>43137</v>
      </c>
      <c r="F122" s="93">
        <v>2108.2700000000004</v>
      </c>
      <c r="G122" s="95">
        <v>100</v>
      </c>
      <c r="H122" s="93">
        <v>7.2861799999999999</v>
      </c>
      <c r="I122" s="94">
        <v>6.8339752247535248E-3</v>
      </c>
      <c r="J122" s="94">
        <v>1.9602227482325023E-6</v>
      </c>
      <c r="K122" s="94">
        <f>H122/'סכום נכסי הקרן'!$C$42</f>
        <v>9.4555842679527311E-8</v>
      </c>
    </row>
    <row r="123" spans="2:11">
      <c r="B123" s="86" t="s">
        <v>2361</v>
      </c>
      <c r="C123" s="83">
        <v>6640</v>
      </c>
      <c r="D123" s="96" t="s">
        <v>140</v>
      </c>
      <c r="E123" s="104">
        <v>43563</v>
      </c>
      <c r="F123" s="93">
        <v>244774.69</v>
      </c>
      <c r="G123" s="95">
        <v>92.390600000000006</v>
      </c>
      <c r="H123" s="93">
        <v>781.57024000000001</v>
      </c>
      <c r="I123" s="94">
        <v>1.2438725367647061E-3</v>
      </c>
      <c r="J123" s="94">
        <v>2.1026817396626715E-4</v>
      </c>
      <c r="K123" s="94">
        <f>H123/'סכום נכסי הקרן'!$C$42</f>
        <v>1.0142767905327676E-5</v>
      </c>
    </row>
    <row r="124" spans="2:11">
      <c r="B124" s="86" t="s">
        <v>2362</v>
      </c>
      <c r="C124" s="83">
        <v>5292</v>
      </c>
      <c r="D124" s="96" t="s">
        <v>142</v>
      </c>
      <c r="E124" s="104">
        <v>42814</v>
      </c>
      <c r="F124" s="93">
        <v>538965.01</v>
      </c>
      <c r="G124" s="95">
        <v>1E-4</v>
      </c>
      <c r="H124" s="93">
        <v>2.1000000000000003E-3</v>
      </c>
      <c r="I124" s="94">
        <v>2.6600580413989158E-3</v>
      </c>
      <c r="J124" s="94">
        <v>5.6496926665114711E-10</v>
      </c>
      <c r="K124" s="94">
        <f>H124/'סכום נכסי הקרן'!$C$42</f>
        <v>2.7252589097031282E-11</v>
      </c>
    </row>
    <row r="125" spans="2:11">
      <c r="B125" s="86" t="s">
        <v>2363</v>
      </c>
      <c r="C125" s="83">
        <v>5329</v>
      </c>
      <c r="D125" s="96" t="s">
        <v>140</v>
      </c>
      <c r="E125" s="104">
        <v>43261</v>
      </c>
      <c r="F125" s="93">
        <v>883049.99</v>
      </c>
      <c r="G125" s="95">
        <v>139.62049999999999</v>
      </c>
      <c r="H125" s="93">
        <v>4260.9674199999999</v>
      </c>
      <c r="I125" s="94">
        <v>9.65081956284153E-4</v>
      </c>
      <c r="J125" s="94">
        <v>1.1463407802389668E-3</v>
      </c>
      <c r="K125" s="94">
        <f>H125/'סכום נכסי הקרן'!$C$42</f>
        <v>5.5296378215760713E-5</v>
      </c>
    </row>
    <row r="126" spans="2:11">
      <c r="B126" s="86" t="s">
        <v>2364</v>
      </c>
      <c r="C126" s="83">
        <v>5296</v>
      </c>
      <c r="D126" s="96" t="s">
        <v>140</v>
      </c>
      <c r="E126" s="104">
        <v>42912</v>
      </c>
      <c r="F126" s="93">
        <v>1218000.02</v>
      </c>
      <c r="G126" s="95">
        <v>113.86499999999999</v>
      </c>
      <c r="H126" s="93">
        <v>4793.0424499999999</v>
      </c>
      <c r="I126" s="94">
        <v>9.8871664096111686E-2</v>
      </c>
      <c r="J126" s="94">
        <v>1.289486513335389E-3</v>
      </c>
      <c r="K126" s="94">
        <f>H126/'סכום נכסי הקרן'!$C$42</f>
        <v>6.220134114975147E-5</v>
      </c>
    </row>
    <row r="127" spans="2:11">
      <c r="B127" s="86" t="s">
        <v>2365</v>
      </c>
      <c r="C127" s="83">
        <v>5059</v>
      </c>
      <c r="D127" s="96" t="s">
        <v>142</v>
      </c>
      <c r="E127" s="104">
        <v>39255</v>
      </c>
      <c r="F127" s="93">
        <v>2882100</v>
      </c>
      <c r="G127" s="95">
        <v>5.2739000000000003</v>
      </c>
      <c r="H127" s="93">
        <v>589.48279000000002</v>
      </c>
      <c r="I127" s="94">
        <v>6.2630480167014616E-3</v>
      </c>
      <c r="J127" s="94">
        <v>1.5859031408084386E-4</v>
      </c>
      <c r="K127" s="94">
        <f>H127/'סכום נכסי הקרן'!$C$42</f>
        <v>7.6499677407817046E-6</v>
      </c>
    </row>
    <row r="128" spans="2:11">
      <c r="B128" s="86" t="s">
        <v>2366</v>
      </c>
      <c r="C128" s="83">
        <v>5297</v>
      </c>
      <c r="D128" s="96" t="s">
        <v>140</v>
      </c>
      <c r="E128" s="104">
        <v>42916</v>
      </c>
      <c r="F128" s="93">
        <v>10781995.66</v>
      </c>
      <c r="G128" s="95">
        <v>114.5985</v>
      </c>
      <c r="H128" s="93">
        <v>42702.354299999999</v>
      </c>
      <c r="I128" s="94">
        <v>7.8184285714285699E-3</v>
      </c>
      <c r="J128" s="94">
        <v>1.148834180626117E-2</v>
      </c>
      <c r="K128" s="94">
        <f>H128/'סכום נכסי הקרן'!$C$42</f>
        <v>5.5416653105416509E-4</v>
      </c>
    </row>
    <row r="129" spans="2:11">
      <c r="B129" s="86" t="s">
        <v>2367</v>
      </c>
      <c r="C129" s="83">
        <v>6659</v>
      </c>
      <c r="D129" s="96" t="s">
        <v>140</v>
      </c>
      <c r="E129" s="104">
        <v>43570</v>
      </c>
      <c r="F129" s="93">
        <v>1248577.5799999998</v>
      </c>
      <c r="G129" s="95">
        <v>99.32</v>
      </c>
      <c r="H129" s="93">
        <v>4285.74154</v>
      </c>
      <c r="I129" s="94">
        <v>8.8421263849229031E-3</v>
      </c>
      <c r="J129" s="94">
        <v>1.1530058356715037E-3</v>
      </c>
      <c r="K129" s="94">
        <f>H129/'סכום נכסי הקרן'!$C$42</f>
        <v>5.5617882459856205E-5</v>
      </c>
    </row>
    <row r="130" spans="2:11">
      <c r="B130" s="86" t="s">
        <v>2368</v>
      </c>
      <c r="C130" s="83">
        <v>5293</v>
      </c>
      <c r="D130" s="96" t="s">
        <v>140</v>
      </c>
      <c r="E130" s="104">
        <v>42859</v>
      </c>
      <c r="F130" s="93">
        <v>510123.1</v>
      </c>
      <c r="G130" s="95">
        <v>110.04559999999999</v>
      </c>
      <c r="H130" s="93">
        <v>1940.0878799999998</v>
      </c>
      <c r="I130" s="94">
        <v>5.9013265370370385E-4</v>
      </c>
      <c r="J130" s="94">
        <v>5.2194763181065645E-4</v>
      </c>
      <c r="K130" s="94">
        <f>H130/'סכום נכסי הקרן'!$C$42</f>
        <v>2.5177341812271676E-5</v>
      </c>
    </row>
    <row r="131" spans="2:11">
      <c r="B131" s="86" t="s">
        <v>2369</v>
      </c>
      <c r="C131" s="83">
        <v>4023</v>
      </c>
      <c r="D131" s="96" t="s">
        <v>142</v>
      </c>
      <c r="E131" s="104">
        <v>39205</v>
      </c>
      <c r="F131" s="93">
        <v>2534941</v>
      </c>
      <c r="G131" s="95">
        <v>6.0086000000000004</v>
      </c>
      <c r="H131" s="93">
        <v>590.70594000000006</v>
      </c>
      <c r="I131" s="94">
        <v>3.9999999999999994E-2</v>
      </c>
      <c r="J131" s="94">
        <v>1.5891938177536977E-4</v>
      </c>
      <c r="K131" s="94">
        <f>H131/'סכום נכסי הקרן'!$C$42</f>
        <v>7.6658410761883868E-6</v>
      </c>
    </row>
    <row r="132" spans="2:11">
      <c r="B132" s="86" t="s">
        <v>2370</v>
      </c>
      <c r="C132" s="83">
        <v>5313</v>
      </c>
      <c r="D132" s="96" t="s">
        <v>140</v>
      </c>
      <c r="E132" s="104">
        <v>43098</v>
      </c>
      <c r="F132" s="93">
        <v>406975.05999999994</v>
      </c>
      <c r="G132" s="95">
        <v>72.131299999999996</v>
      </c>
      <c r="H132" s="93">
        <v>1014.5308900000001</v>
      </c>
      <c r="I132" s="94">
        <v>2.0269999999999997E-3</v>
      </c>
      <c r="J132" s="94">
        <v>2.7294227281820745E-4</v>
      </c>
      <c r="K132" s="94">
        <f>H132/'סכום נכסי הקרן'!$C$42</f>
        <v>1.3165996891150211E-5</v>
      </c>
    </row>
    <row r="133" spans="2:11">
      <c r="B133" s="86" t="s">
        <v>2371</v>
      </c>
      <c r="C133" s="83">
        <v>4030</v>
      </c>
      <c r="D133" s="96" t="s">
        <v>140</v>
      </c>
      <c r="E133" s="104">
        <v>39377</v>
      </c>
      <c r="F133" s="93">
        <v>600000</v>
      </c>
      <c r="G133" s="95">
        <v>1E-4</v>
      </c>
      <c r="H133" s="93">
        <v>2.0700001000000003E-3</v>
      </c>
      <c r="I133" s="94">
        <v>1.0499999999999999E-3</v>
      </c>
      <c r="J133" s="94">
        <v>5.5689830403085773E-10</v>
      </c>
      <c r="K133" s="94">
        <f>H133/'סכום נכסי הקרן'!$C$42</f>
        <v>2.6863267693387458E-11</v>
      </c>
    </row>
    <row r="134" spans="2:11">
      <c r="B134" s="86" t="s">
        <v>2372</v>
      </c>
      <c r="C134" s="83">
        <v>5326</v>
      </c>
      <c r="D134" s="96" t="s">
        <v>143</v>
      </c>
      <c r="E134" s="104">
        <v>43234</v>
      </c>
      <c r="F134" s="93">
        <v>11064633.300000001</v>
      </c>
      <c r="G134" s="95">
        <v>100.0171</v>
      </c>
      <c r="H134" s="93">
        <v>50460.035530000001</v>
      </c>
      <c r="I134" s="94">
        <v>2.4317861453995383E-2</v>
      </c>
      <c r="J134" s="94">
        <v>1.357541393741663E-2</v>
      </c>
      <c r="K134" s="94">
        <f>H134/'סכום נכסי הקרן'!$C$42</f>
        <v>6.5484124481937568E-4</v>
      </c>
    </row>
    <row r="135" spans="2:11">
      <c r="B135" s="86" t="s">
        <v>2373</v>
      </c>
      <c r="C135" s="83">
        <v>5341</v>
      </c>
      <c r="D135" s="96" t="s">
        <v>140</v>
      </c>
      <c r="E135" s="104">
        <v>43496</v>
      </c>
      <c r="F135" s="93">
        <v>106600882.77000003</v>
      </c>
      <c r="G135" s="95">
        <v>100</v>
      </c>
      <c r="H135" s="93">
        <v>368412.65084000007</v>
      </c>
      <c r="I135" s="94">
        <v>5.433060658947368E-3</v>
      </c>
      <c r="J135" s="94">
        <v>9.9115154842895209E-2</v>
      </c>
      <c r="K135" s="94">
        <f>H135/'סכום נכסי הקרן'!$C$42</f>
        <v>4.7810469483288466E-3</v>
      </c>
    </row>
    <row r="136" spans="2:11">
      <c r="B136" s="86" t="s">
        <v>2374</v>
      </c>
      <c r="C136" s="83">
        <v>5336</v>
      </c>
      <c r="D136" s="96" t="s">
        <v>142</v>
      </c>
      <c r="E136" s="104">
        <v>43363</v>
      </c>
      <c r="F136" s="93">
        <v>987852.15</v>
      </c>
      <c r="G136" s="95">
        <v>105.9532</v>
      </c>
      <c r="H136" s="93">
        <v>4059.1605599999998</v>
      </c>
      <c r="I136" s="94">
        <v>4.6989545454545461E-3</v>
      </c>
      <c r="J136" s="94">
        <v>1.0920480784773615E-3</v>
      </c>
      <c r="K136" s="94">
        <f>H136/'סכום נכסי הקרן'!$C$42</f>
        <v>5.2677445152645415E-5</v>
      </c>
    </row>
    <row r="137" spans="2:11">
      <c r="B137" s="86" t="s">
        <v>2375</v>
      </c>
      <c r="C137" s="83">
        <v>5308</v>
      </c>
      <c r="D137" s="96" t="s">
        <v>140</v>
      </c>
      <c r="E137" s="104">
        <v>43072</v>
      </c>
      <c r="F137" s="93">
        <v>723357.1399999999</v>
      </c>
      <c r="G137" s="95">
        <v>104.3107</v>
      </c>
      <c r="H137" s="93">
        <v>2607.6864</v>
      </c>
      <c r="I137" s="94">
        <v>2.2518025683609501E-3</v>
      </c>
      <c r="J137" s="94">
        <v>7.0155365384008087E-4</v>
      </c>
      <c r="K137" s="94">
        <f>H137/'סכום נכסי הקרן'!$C$42</f>
        <v>3.3841050453865115E-5</v>
      </c>
    </row>
    <row r="138" spans="2:11">
      <c r="B138" s="86" t="s">
        <v>2376</v>
      </c>
      <c r="C138" s="83">
        <v>5309</v>
      </c>
      <c r="D138" s="96" t="s">
        <v>140</v>
      </c>
      <c r="E138" s="104">
        <v>43125</v>
      </c>
      <c r="F138" s="93">
        <v>11653303.550000001</v>
      </c>
      <c r="G138" s="95">
        <v>101.33280000000001</v>
      </c>
      <c r="H138" s="93">
        <v>40810.586520000004</v>
      </c>
      <c r="I138" s="94">
        <v>3.1010294808241638E-2</v>
      </c>
      <c r="J138" s="94">
        <v>1.0979393875146471E-2</v>
      </c>
      <c r="K138" s="94">
        <f>H138/'סכום נכסי הקרן'!$C$42</f>
        <v>5.2961625963733508E-4</v>
      </c>
    </row>
    <row r="139" spans="2:11">
      <c r="B139" s="86" t="s">
        <v>2377</v>
      </c>
      <c r="C139" s="83">
        <v>5321</v>
      </c>
      <c r="D139" s="96" t="s">
        <v>140</v>
      </c>
      <c r="E139" s="104">
        <v>43201</v>
      </c>
      <c r="F139" s="93">
        <v>3762618.77</v>
      </c>
      <c r="G139" s="95">
        <v>108.1942</v>
      </c>
      <c r="H139" s="93">
        <v>14069.152229999996</v>
      </c>
      <c r="I139" s="94">
        <v>8.7706730769230776E-4</v>
      </c>
      <c r="J139" s="94">
        <v>3.7850660084697372E-3</v>
      </c>
      <c r="K139" s="94">
        <f>H139/'סכום נכסי הקרן'!$C$42</f>
        <v>1.8258134507989103E-4</v>
      </c>
    </row>
    <row r="140" spans="2:11">
      <c r="B140" s="86" t="s">
        <v>2378</v>
      </c>
      <c r="C140" s="83">
        <v>7012</v>
      </c>
      <c r="D140" s="96" t="s">
        <v>142</v>
      </c>
      <c r="E140" s="104">
        <v>43721</v>
      </c>
      <c r="F140" s="93">
        <v>47233.18</v>
      </c>
      <c r="G140" s="95">
        <v>100</v>
      </c>
      <c r="H140" s="93">
        <v>183.17971999999997</v>
      </c>
      <c r="I140" s="94">
        <v>1.0577933328230784E-3</v>
      </c>
      <c r="J140" s="94">
        <v>4.9281386701791639E-5</v>
      </c>
      <c r="K140" s="94">
        <f>H140/'סכום נכסי הקרן'!$C$42</f>
        <v>2.3772007809853532E-6</v>
      </c>
    </row>
    <row r="141" spans="2:11">
      <c r="B141" s="86" t="s">
        <v>2379</v>
      </c>
      <c r="C141" s="83">
        <v>6653</v>
      </c>
      <c r="D141" s="96" t="s">
        <v>140</v>
      </c>
      <c r="E141" s="104">
        <v>43516</v>
      </c>
      <c r="F141" s="93">
        <v>74695496.029999986</v>
      </c>
      <c r="G141" s="95">
        <v>93.669499999999999</v>
      </c>
      <c r="H141" s="93">
        <v>241805.59829000005</v>
      </c>
      <c r="I141" s="94">
        <v>7.8269922352941172E-3</v>
      </c>
      <c r="J141" s="94">
        <v>6.5053681684782469E-2</v>
      </c>
      <c r="K141" s="94">
        <f>H141/'סכום נכסי הקרן'!$C$42</f>
        <v>3.1380136245519907E-3</v>
      </c>
    </row>
    <row r="142" spans="2:11">
      <c r="B142" s="86" t="s">
        <v>2380</v>
      </c>
      <c r="C142" s="83">
        <v>7001</v>
      </c>
      <c r="D142" s="96" t="s">
        <v>142</v>
      </c>
      <c r="E142" s="104">
        <v>43612</v>
      </c>
      <c r="F142" s="93">
        <v>1209303.1599999999</v>
      </c>
      <c r="G142" s="95">
        <v>101.4636</v>
      </c>
      <c r="H142" s="93">
        <v>4758.5612499999997</v>
      </c>
      <c r="I142" s="94">
        <v>1.9018085566666669E-2</v>
      </c>
      <c r="J142" s="94">
        <v>1.2802099332033644E-3</v>
      </c>
      <c r="K142" s="94">
        <f>H142/'סכום נכסי הקרן'!$C$42</f>
        <v>6.1753864018716914E-5</v>
      </c>
    </row>
    <row r="143" spans="2:11">
      <c r="B143" s="86" t="s">
        <v>2381</v>
      </c>
      <c r="C143" s="83">
        <v>5303</v>
      </c>
      <c r="D143" s="96" t="s">
        <v>142</v>
      </c>
      <c r="E143" s="104">
        <v>43034</v>
      </c>
      <c r="F143" s="93">
        <v>17091615.640000004</v>
      </c>
      <c r="G143" s="95">
        <v>102.212</v>
      </c>
      <c r="H143" s="93">
        <v>67750.921390000003</v>
      </c>
      <c r="I143" s="94">
        <v>3.0233194219653179E-2</v>
      </c>
      <c r="J143" s="94">
        <v>1.8227232558403722E-2</v>
      </c>
      <c r="K143" s="94">
        <f>H143/'סכום נכסי הקרן'!$C$42</f>
        <v>8.7923239123187489E-4</v>
      </c>
    </row>
    <row r="144" spans="2:11">
      <c r="B144" s="86" t="s">
        <v>2382</v>
      </c>
      <c r="C144" s="83">
        <v>7011</v>
      </c>
      <c r="D144" s="96" t="s">
        <v>142</v>
      </c>
      <c r="E144" s="104">
        <v>43698</v>
      </c>
      <c r="F144" s="93">
        <v>3731269.4800000004</v>
      </c>
      <c r="G144" s="95">
        <v>100</v>
      </c>
      <c r="H144" s="93">
        <v>14470.6093</v>
      </c>
      <c r="I144" s="94">
        <v>2.9364267424999996E-2</v>
      </c>
      <c r="J144" s="94">
        <v>3.893071202007747E-3</v>
      </c>
      <c r="K144" s="94">
        <f>H144/'סכום נכסי הקרן'!$C$42</f>
        <v>1.877912234459902E-4</v>
      </c>
    </row>
    <row r="145" spans="2:11">
      <c r="B145" s="86" t="s">
        <v>2383</v>
      </c>
      <c r="C145" s="83">
        <v>6644</v>
      </c>
      <c r="D145" s="96" t="s">
        <v>140</v>
      </c>
      <c r="E145" s="104">
        <v>43444</v>
      </c>
      <c r="F145" s="93">
        <v>822839.57</v>
      </c>
      <c r="G145" s="95">
        <v>102.32899999999999</v>
      </c>
      <c r="H145" s="93">
        <v>2909.9641299999998</v>
      </c>
      <c r="I145" s="94">
        <v>2.6827941176470588E-3</v>
      </c>
      <c r="J145" s="94">
        <v>7.8287633357487763E-4</v>
      </c>
      <c r="K145" s="94">
        <f>H145/'סכום נכסי הקרן'!$C$42</f>
        <v>3.7763836534281005E-5</v>
      </c>
    </row>
    <row r="146" spans="2:11">
      <c r="B146" s="86" t="s">
        <v>2384</v>
      </c>
      <c r="C146" s="83">
        <v>7017</v>
      </c>
      <c r="D146" s="96" t="s">
        <v>141</v>
      </c>
      <c r="E146" s="104">
        <v>43782</v>
      </c>
      <c r="F146" s="93">
        <v>7351786.0999999996</v>
      </c>
      <c r="G146" s="95">
        <v>96.41</v>
      </c>
      <c r="H146" s="93">
        <v>7088.0334299999986</v>
      </c>
      <c r="I146" s="94">
        <v>2.94071404E-2</v>
      </c>
      <c r="J146" s="94">
        <v>1.9069147852123398E-3</v>
      </c>
      <c r="K146" s="94">
        <f>H146/'סכום נכסי הקרן'!$C$42</f>
        <v>9.1984410749433888E-5</v>
      </c>
    </row>
    <row r="147" spans="2:11">
      <c r="B147" s="86" t="s">
        <v>2385</v>
      </c>
      <c r="C147" s="83">
        <v>5258</v>
      </c>
      <c r="D147" s="96" t="s">
        <v>141</v>
      </c>
      <c r="E147" s="104">
        <v>42036</v>
      </c>
      <c r="F147" s="93">
        <v>48818446.689999998</v>
      </c>
      <c r="G147" s="95">
        <v>42.650700000000001</v>
      </c>
      <c r="H147" s="93">
        <v>20821.409239999997</v>
      </c>
      <c r="I147" s="94">
        <v>5.6495050356632381E-2</v>
      </c>
      <c r="J147" s="94">
        <v>5.6016458614124836E-3</v>
      </c>
      <c r="K147" s="94">
        <f>H147/'סכום נכסי הקרן'!$C$42</f>
        <v>2.7020824306611918E-4</v>
      </c>
    </row>
    <row r="148" spans="2:11">
      <c r="B148" s="86" t="s">
        <v>2386</v>
      </c>
      <c r="C148" s="83">
        <v>5121</v>
      </c>
      <c r="D148" s="96" t="s">
        <v>141</v>
      </c>
      <c r="E148" s="104">
        <v>39988</v>
      </c>
      <c r="F148" s="93">
        <v>38610484.789999999</v>
      </c>
      <c r="G148" s="95">
        <v>3.1377000000000002</v>
      </c>
      <c r="H148" s="93">
        <v>1211.48118</v>
      </c>
      <c r="I148" s="94">
        <v>0.10322448979591836</v>
      </c>
      <c r="J148" s="94">
        <v>3.2592839706012682E-4</v>
      </c>
      <c r="K148" s="94">
        <f>H148/'סכום נכסי הקרן'!$C$42</f>
        <v>1.5721904189203135E-5</v>
      </c>
    </row>
    <row r="149" spans="2:11">
      <c r="B149" s="86" t="s">
        <v>2387</v>
      </c>
      <c r="C149" s="83">
        <v>6885</v>
      </c>
      <c r="D149" s="96" t="s">
        <v>142</v>
      </c>
      <c r="E149" s="104">
        <v>43608</v>
      </c>
      <c r="F149" s="93">
        <v>897997.39999999991</v>
      </c>
      <c r="G149" s="95">
        <v>128.83940000000001</v>
      </c>
      <c r="H149" s="93">
        <v>4486.9783200000002</v>
      </c>
      <c r="I149" s="94">
        <v>2.8527128333333335E-2</v>
      </c>
      <c r="J149" s="94">
        <v>1.2071451671095219E-3</v>
      </c>
      <c r="K149" s="94">
        <f>H149/'סכום נכסי הקרן'!$C$42</f>
        <v>5.8229417353451299E-5</v>
      </c>
    </row>
    <row r="150" spans="2:11">
      <c r="B150" s="86" t="s">
        <v>2388</v>
      </c>
      <c r="C150" s="83">
        <v>5317</v>
      </c>
      <c r="D150" s="96" t="s">
        <v>140</v>
      </c>
      <c r="E150" s="104">
        <v>43264</v>
      </c>
      <c r="F150" s="93">
        <v>2583122.5200000005</v>
      </c>
      <c r="G150" s="95">
        <v>68.184799999999996</v>
      </c>
      <c r="H150" s="93">
        <v>6087.0421800000013</v>
      </c>
      <c r="I150" s="94">
        <v>1.5743179931305099E-2</v>
      </c>
      <c r="J150" s="94">
        <v>1.6376151221472381E-3</v>
      </c>
      <c r="K150" s="94">
        <f>H150/'סכום נכסי הקרן'!$C$42</f>
        <v>7.8994123498970256E-5</v>
      </c>
    </row>
    <row r="151" spans="2:11">
      <c r="B151" s="86" t="s">
        <v>2389</v>
      </c>
      <c r="C151" s="83">
        <v>5340</v>
      </c>
      <c r="D151" s="96" t="s">
        <v>143</v>
      </c>
      <c r="E151" s="104">
        <v>43375</v>
      </c>
      <c r="F151" s="93">
        <v>743552.99</v>
      </c>
      <c r="G151" s="95">
        <v>116.0997</v>
      </c>
      <c r="H151" s="93">
        <v>3936.2193900000002</v>
      </c>
      <c r="I151" s="94">
        <v>3.3472978695652171E-3</v>
      </c>
      <c r="J151" s="94">
        <v>1.0589728486411073E-3</v>
      </c>
      <c r="K151" s="94">
        <f>H151/'סכום נכסי הקרן'!$C$42</f>
        <v>5.1081985538779574E-5</v>
      </c>
    </row>
    <row r="152" spans="2:11">
      <c r="B152" s="86" t="s">
        <v>2390</v>
      </c>
      <c r="C152" s="83">
        <v>5278</v>
      </c>
      <c r="D152" s="96" t="s">
        <v>142</v>
      </c>
      <c r="E152" s="104">
        <v>42562</v>
      </c>
      <c r="F152" s="93">
        <v>5598240.8300000001</v>
      </c>
      <c r="G152" s="95">
        <v>80.777100000000004</v>
      </c>
      <c r="H152" s="93">
        <v>17537.59504</v>
      </c>
      <c r="I152" s="94">
        <v>1.8980667838312829E-2</v>
      </c>
      <c r="J152" s="94">
        <v>4.7181915278921875E-3</v>
      </c>
      <c r="K152" s="94">
        <f>H152/'סכום נכסי הקרן'!$C$42</f>
        <v>2.27592795892978E-4</v>
      </c>
    </row>
    <row r="153" spans="2:11">
      <c r="B153" s="86" t="s">
        <v>2391</v>
      </c>
      <c r="C153" s="83">
        <v>5280</v>
      </c>
      <c r="D153" s="96" t="s">
        <v>143</v>
      </c>
      <c r="E153" s="104">
        <v>42604</v>
      </c>
      <c r="F153" s="93">
        <v>444693.16</v>
      </c>
      <c r="G153" s="95">
        <v>45.9178</v>
      </c>
      <c r="H153" s="93">
        <v>931.06027999999981</v>
      </c>
      <c r="I153" s="94">
        <v>1.1733328759894459E-2</v>
      </c>
      <c r="J153" s="94">
        <v>2.5048592552362453E-4</v>
      </c>
      <c r="K153" s="94">
        <f>H153/'סכום נכסי הקרן'!$C$42</f>
        <v>1.208276344543185E-5</v>
      </c>
    </row>
    <row r="154" spans="2:11">
      <c r="B154" s="86" t="s">
        <v>2392</v>
      </c>
      <c r="C154" s="83">
        <v>5318</v>
      </c>
      <c r="D154" s="96" t="s">
        <v>142</v>
      </c>
      <c r="E154" s="104">
        <v>43165</v>
      </c>
      <c r="F154" s="93">
        <v>453828.16999999993</v>
      </c>
      <c r="G154" s="95">
        <v>96.621799999999993</v>
      </c>
      <c r="H154" s="93">
        <v>1700.5788400000001</v>
      </c>
      <c r="I154" s="94">
        <v>3.6896599186991871E-3</v>
      </c>
      <c r="J154" s="94">
        <v>4.5751180005583735E-4</v>
      </c>
      <c r="K154" s="94">
        <f>H154/'סכום נכסי הקרן'!$C$42</f>
        <v>2.206913159696481E-5</v>
      </c>
    </row>
    <row r="155" spans="2:11">
      <c r="B155" s="86" t="s">
        <v>2393</v>
      </c>
      <c r="C155" s="83">
        <v>5319</v>
      </c>
      <c r="D155" s="96" t="s">
        <v>140</v>
      </c>
      <c r="E155" s="104">
        <v>43165</v>
      </c>
      <c r="F155" s="93">
        <v>784331.11</v>
      </c>
      <c r="G155" s="95">
        <v>115.93219999999999</v>
      </c>
      <c r="H155" s="93">
        <v>3142.5142700000006</v>
      </c>
      <c r="I155" s="94">
        <v>1.546951863994912E-2</v>
      </c>
      <c r="J155" s="94">
        <v>8.4543999169650716E-4</v>
      </c>
      <c r="K155" s="94">
        <f>H155/'סכום נכסי הקרן'!$C$42</f>
        <v>4.0781738158032008E-5</v>
      </c>
    </row>
    <row r="156" spans="2:11">
      <c r="B156" s="86" t="s">
        <v>2394</v>
      </c>
      <c r="C156" s="83">
        <v>5324</v>
      </c>
      <c r="D156" s="96" t="s">
        <v>142</v>
      </c>
      <c r="E156" s="104">
        <v>43192</v>
      </c>
      <c r="F156" s="93">
        <v>598369.12000000011</v>
      </c>
      <c r="G156" s="95">
        <v>110.20529999999999</v>
      </c>
      <c r="H156" s="93">
        <v>2557.4188799999997</v>
      </c>
      <c r="I156" s="94">
        <v>6.6377777380952387E-3</v>
      </c>
      <c r="J156" s="94">
        <v>6.8803003293018935E-4</v>
      </c>
      <c r="K156" s="94">
        <f>H156/'סכום נכסי הקרן'!$C$42</f>
        <v>3.318870756458568E-5</v>
      </c>
    </row>
    <row r="157" spans="2:11">
      <c r="B157" s="86" t="s">
        <v>2395</v>
      </c>
      <c r="C157" s="83">
        <v>5325</v>
      </c>
      <c r="D157" s="96" t="s">
        <v>140</v>
      </c>
      <c r="E157" s="104">
        <v>43201</v>
      </c>
      <c r="F157" s="93">
        <v>1165799.21</v>
      </c>
      <c r="G157" s="95">
        <v>132.7621</v>
      </c>
      <c r="H157" s="93">
        <v>5348.98783</v>
      </c>
      <c r="I157" s="94">
        <v>6.8612009212921563E-4</v>
      </c>
      <c r="J157" s="94">
        <v>1.4390541579242908E-3</v>
      </c>
      <c r="K157" s="94">
        <f>H157/'סכום נכסי הקרן'!$C$42</f>
        <v>6.9416079721909996E-5</v>
      </c>
    </row>
    <row r="158" spans="2:11">
      <c r="B158" s="86" t="s">
        <v>2396</v>
      </c>
      <c r="C158" s="83">
        <v>5330</v>
      </c>
      <c r="D158" s="96" t="s">
        <v>140</v>
      </c>
      <c r="E158" s="104">
        <v>43272</v>
      </c>
      <c r="F158" s="93">
        <v>1176309.9099999999</v>
      </c>
      <c r="G158" s="95">
        <v>95.841999999999999</v>
      </c>
      <c r="H158" s="93">
        <v>3896.2907400000004</v>
      </c>
      <c r="I158" s="94">
        <v>6.1901029796131721E-4</v>
      </c>
      <c r="J158" s="94">
        <v>1.0482307247797406E-3</v>
      </c>
      <c r="K158" s="94">
        <f>H158/'סכום נכסי הקרן'!$C$42</f>
        <v>5.0563814542756158E-5</v>
      </c>
    </row>
    <row r="159" spans="2:11">
      <c r="B159" s="86" t="s">
        <v>2397</v>
      </c>
      <c r="C159" s="83">
        <v>5298</v>
      </c>
      <c r="D159" s="96" t="s">
        <v>140</v>
      </c>
      <c r="E159" s="104">
        <v>43188</v>
      </c>
      <c r="F159" s="93">
        <v>1755.08</v>
      </c>
      <c r="G159" s="95">
        <v>100</v>
      </c>
      <c r="H159" s="93">
        <v>6.0655600000000005</v>
      </c>
      <c r="I159" s="94">
        <v>3.7103494223636374E-2</v>
      </c>
      <c r="J159" s="94">
        <v>1.6318357071564436E-6</v>
      </c>
      <c r="K159" s="94">
        <f>H159/'סכום נכסי הקרן'!$C$42</f>
        <v>7.8715340153994788E-8</v>
      </c>
    </row>
    <row r="160" spans="2:11">
      <c r="B160" s="86" t="s">
        <v>2398</v>
      </c>
      <c r="C160" s="83">
        <v>6651</v>
      </c>
      <c r="D160" s="96" t="s">
        <v>142</v>
      </c>
      <c r="E160" s="104">
        <v>43503</v>
      </c>
      <c r="F160" s="93">
        <v>11992799.999999998</v>
      </c>
      <c r="G160" s="95">
        <v>100.4141</v>
      </c>
      <c r="H160" s="93">
        <v>46703.076819999995</v>
      </c>
      <c r="I160" s="94">
        <v>0.15147383610141746</v>
      </c>
      <c r="J160" s="94">
        <v>1.256466812445123E-2</v>
      </c>
      <c r="K160" s="94">
        <f>H160/'סכום נכסי הקרן'!$C$42</f>
        <v>6.0608560102026006E-4</v>
      </c>
    </row>
    <row r="161" spans="2:11">
      <c r="B161" s="86" t="s">
        <v>2399</v>
      </c>
      <c r="C161" s="83">
        <v>4029</v>
      </c>
      <c r="D161" s="96" t="s">
        <v>140</v>
      </c>
      <c r="E161" s="104">
        <v>39321</v>
      </c>
      <c r="F161" s="93">
        <v>929488.22</v>
      </c>
      <c r="G161" s="95">
        <v>29.7837</v>
      </c>
      <c r="H161" s="93">
        <v>956.74514999999985</v>
      </c>
      <c r="I161" s="94">
        <v>4.9041518102948146E-3</v>
      </c>
      <c r="J161" s="94">
        <v>2.5739600274644837E-4</v>
      </c>
      <c r="K161" s="94">
        <f>H161/'סכום נכסי הקרן'!$C$42</f>
        <v>1.2416086877870262E-5</v>
      </c>
    </row>
    <row r="162" spans="2:11">
      <c r="B162" s="86" t="s">
        <v>2400</v>
      </c>
      <c r="C162" s="83">
        <v>5316</v>
      </c>
      <c r="D162" s="96" t="s">
        <v>140</v>
      </c>
      <c r="E162" s="104">
        <v>43175</v>
      </c>
      <c r="F162" s="93">
        <v>34565404.350000001</v>
      </c>
      <c r="G162" s="95">
        <v>104.4016</v>
      </c>
      <c r="H162" s="93">
        <v>124716.10238000003</v>
      </c>
      <c r="I162" s="94">
        <v>5.8308074074074068E-3</v>
      </c>
      <c r="J162" s="94">
        <v>3.3552745191056187E-2</v>
      </c>
      <c r="K162" s="94">
        <f>H162/'סכום נכסי הקרן'!$C$42</f>
        <v>1.6184936628311549E-3</v>
      </c>
    </row>
    <row r="163" spans="2:11">
      <c r="B163" s="86" t="s">
        <v>2401</v>
      </c>
      <c r="C163" s="83">
        <v>5311</v>
      </c>
      <c r="D163" s="96" t="s">
        <v>140</v>
      </c>
      <c r="E163" s="104">
        <v>43089</v>
      </c>
      <c r="F163" s="93">
        <v>1583408.39</v>
      </c>
      <c r="G163" s="95">
        <v>101.5639</v>
      </c>
      <c r="H163" s="93">
        <v>5557.8400299999985</v>
      </c>
      <c r="I163" s="94">
        <v>2.2307692087912092E-3</v>
      </c>
      <c r="J163" s="94">
        <v>1.4952422885302326E-3</v>
      </c>
      <c r="K163" s="94">
        <f>H163/'סכום נכסי הקרן'!$C$42</f>
        <v>7.2126443145058064E-5</v>
      </c>
    </row>
    <row r="164" spans="2:11">
      <c r="B164" s="86" t="s">
        <v>2402</v>
      </c>
      <c r="C164" s="83">
        <v>5331</v>
      </c>
      <c r="D164" s="96" t="s">
        <v>140</v>
      </c>
      <c r="E164" s="104">
        <v>43455</v>
      </c>
      <c r="F164" s="93">
        <v>8436984.6699999999</v>
      </c>
      <c r="G164" s="95">
        <v>113.60080000000001</v>
      </c>
      <c r="H164" s="93">
        <v>33123.97006</v>
      </c>
      <c r="I164" s="94">
        <v>3.9015985042857144E-2</v>
      </c>
      <c r="J164" s="94">
        <v>8.9114405111298811E-3</v>
      </c>
      <c r="K164" s="94">
        <f>H164/'סכום נכסי הקרן'!$C$42</f>
        <v>4.2986378347978403E-4</v>
      </c>
    </row>
    <row r="165" spans="2:11">
      <c r="B165" s="86" t="s">
        <v>2403</v>
      </c>
      <c r="C165" s="83">
        <v>7010</v>
      </c>
      <c r="D165" s="96" t="s">
        <v>142</v>
      </c>
      <c r="E165" s="104">
        <v>37833</v>
      </c>
      <c r="F165" s="93">
        <v>175968.79</v>
      </c>
      <c r="G165" s="95">
        <v>100</v>
      </c>
      <c r="H165" s="93">
        <v>682.44217000000003</v>
      </c>
      <c r="I165" s="94">
        <v>3.0810400000000006E-3</v>
      </c>
      <c r="J165" s="94">
        <v>1.8359945348415117E-4</v>
      </c>
      <c r="K165" s="94">
        <f>H165/'סכום נכסי הקרן'!$C$42</f>
        <v>8.8563409721411278E-6</v>
      </c>
    </row>
    <row r="166" spans="2:11">
      <c r="B166" s="86" t="s">
        <v>2404</v>
      </c>
      <c r="C166" s="83">
        <v>5320</v>
      </c>
      <c r="D166" s="96" t="s">
        <v>140</v>
      </c>
      <c r="E166" s="104">
        <v>43448</v>
      </c>
      <c r="F166" s="93">
        <v>1353734.88</v>
      </c>
      <c r="G166" s="95">
        <v>96.074299999999994</v>
      </c>
      <c r="H166" s="93">
        <v>4494.8436000000002</v>
      </c>
      <c r="I166" s="94">
        <v>9.4459079587830598E-3</v>
      </c>
      <c r="J166" s="94">
        <v>1.2092611868588581E-3</v>
      </c>
      <c r="K166" s="94">
        <f>H166/'סכום נכסי הקרן'!$C$42</f>
        <v>5.8331488422009916E-5</v>
      </c>
    </row>
    <row r="167" spans="2:11">
      <c r="B167" s="86" t="s">
        <v>2405</v>
      </c>
      <c r="C167" s="83">
        <v>5287</v>
      </c>
      <c r="D167" s="96" t="s">
        <v>142</v>
      </c>
      <c r="E167" s="104">
        <v>42809</v>
      </c>
      <c r="F167" s="93">
        <v>18514495.179999996</v>
      </c>
      <c r="G167" s="95">
        <v>97.767700000000005</v>
      </c>
      <c r="H167" s="93">
        <v>70200.058670000013</v>
      </c>
      <c r="I167" s="94">
        <v>1.2085478026791441E-2</v>
      </c>
      <c r="J167" s="94">
        <v>1.888613126936067E-2</v>
      </c>
      <c r="K167" s="94">
        <f>H167/'סכום נכסי הקרן'!$C$42</f>
        <v>9.1101588262904683E-4</v>
      </c>
    </row>
    <row r="168" spans="2:11">
      <c r="B168" s="86" t="s">
        <v>2406</v>
      </c>
      <c r="C168" s="83">
        <v>5335</v>
      </c>
      <c r="D168" s="96" t="s">
        <v>140</v>
      </c>
      <c r="E168" s="104">
        <v>43355</v>
      </c>
      <c r="F168" s="93">
        <v>7487790.3600000003</v>
      </c>
      <c r="G168" s="95">
        <v>102.5352</v>
      </c>
      <c r="H168" s="93">
        <v>26533.857520000005</v>
      </c>
      <c r="I168" s="94">
        <v>2.0230509999999997E-2</v>
      </c>
      <c r="J168" s="94">
        <v>7.1384828688097271E-3</v>
      </c>
      <c r="K168" s="94">
        <f>H168/'סכום נכסי הקרן'!$C$42</f>
        <v>3.443411029293969E-4</v>
      </c>
    </row>
    <row r="169" spans="2:11">
      <c r="B169" s="86" t="s">
        <v>2407</v>
      </c>
      <c r="C169" s="83">
        <v>7013</v>
      </c>
      <c r="D169" s="96" t="s">
        <v>142</v>
      </c>
      <c r="E169" s="104">
        <v>43733</v>
      </c>
      <c r="F169" s="93">
        <v>4411070.95</v>
      </c>
      <c r="G169" s="95">
        <v>101.4973</v>
      </c>
      <c r="H169" s="93">
        <v>17363.158729999999</v>
      </c>
      <c r="I169" s="94">
        <v>1.1390692692E-2</v>
      </c>
      <c r="J169" s="94">
        <v>4.6712624068740768E-3</v>
      </c>
      <c r="K169" s="94">
        <f>H169/'סכום נכסי הקרן'!$C$42</f>
        <v>2.2532906204534352E-4</v>
      </c>
    </row>
    <row r="170" spans="2:11">
      <c r="B170" s="86" t="s">
        <v>2408</v>
      </c>
      <c r="C170" s="83">
        <v>5306</v>
      </c>
      <c r="D170" s="96" t="s">
        <v>142</v>
      </c>
      <c r="E170" s="104">
        <v>43068</v>
      </c>
      <c r="F170" s="93">
        <v>343938.8</v>
      </c>
      <c r="G170" s="95">
        <v>70.074799999999996</v>
      </c>
      <c r="H170" s="93">
        <v>934.70211999999992</v>
      </c>
      <c r="I170" s="94">
        <v>1.4189347691397514E-3</v>
      </c>
      <c r="J170" s="94">
        <v>2.5146570060651066E-4</v>
      </c>
      <c r="K170" s="94">
        <f>H170/'סכום נכסי הקרן'!$C$42</f>
        <v>1.213002514499239E-5</v>
      </c>
    </row>
    <row r="171" spans="2:11">
      <c r="B171" s="86" t="s">
        <v>2409</v>
      </c>
      <c r="C171" s="83">
        <v>5268</v>
      </c>
      <c r="D171" s="96" t="s">
        <v>142</v>
      </c>
      <c r="E171" s="104">
        <v>42206</v>
      </c>
      <c r="F171" s="93">
        <v>7464207.5599999996</v>
      </c>
      <c r="G171" s="95">
        <v>93.441299999999998</v>
      </c>
      <c r="H171" s="93">
        <v>27049.097600000001</v>
      </c>
      <c r="I171" s="94">
        <v>3.9035591274397246E-3</v>
      </c>
      <c r="J171" s="94">
        <v>7.2770994450701443E-3</v>
      </c>
      <c r="K171" s="94">
        <f>H171/'סכום נכסי הקרן'!$C$42</f>
        <v>3.5102759158966426E-4</v>
      </c>
    </row>
    <row r="172" spans="2:11">
      <c r="B172" s="86" t="s">
        <v>2410</v>
      </c>
      <c r="C172" s="83">
        <v>4022</v>
      </c>
      <c r="D172" s="96" t="s">
        <v>140</v>
      </c>
      <c r="E172" s="104">
        <v>39134</v>
      </c>
      <c r="F172" s="93">
        <v>338203.28</v>
      </c>
      <c r="G172" s="95">
        <v>1E-4</v>
      </c>
      <c r="H172" s="93">
        <v>1.1799999999999998E-3</v>
      </c>
      <c r="I172" s="94">
        <v>4.2000000000000006E-3</v>
      </c>
      <c r="J172" s="94">
        <v>3.174589212611207E-10</v>
      </c>
      <c r="K172" s="94">
        <f>H172/'סכום נכסי הקרן'!$C$42</f>
        <v>1.5313359587855668E-11</v>
      </c>
    </row>
    <row r="173" spans="2:11">
      <c r="B173" s="86" t="s">
        <v>2411</v>
      </c>
      <c r="C173" s="83">
        <v>5304</v>
      </c>
      <c r="D173" s="96" t="s">
        <v>142</v>
      </c>
      <c r="E173" s="104">
        <v>43080</v>
      </c>
      <c r="F173" s="93">
        <v>16172375.01</v>
      </c>
      <c r="G173" s="95">
        <v>94.398399999999995</v>
      </c>
      <c r="H173" s="93">
        <v>59206.39770999999</v>
      </c>
      <c r="I173" s="94">
        <v>5.2303426E-3</v>
      </c>
      <c r="J173" s="94">
        <v>1.5928473854892784E-2</v>
      </c>
      <c r="K173" s="94">
        <f>H173/'סכום נכסי הקרן'!$C$42</f>
        <v>7.6834648986002065E-4</v>
      </c>
    </row>
    <row r="174" spans="2:11">
      <c r="B174" s="86" t="s">
        <v>2412</v>
      </c>
      <c r="C174" s="83">
        <v>5233</v>
      </c>
      <c r="D174" s="96" t="s">
        <v>140</v>
      </c>
      <c r="E174" s="104">
        <v>41269</v>
      </c>
      <c r="F174" s="93">
        <v>7414011.75</v>
      </c>
      <c r="G174" s="95">
        <v>14.214499999999999</v>
      </c>
      <c r="H174" s="93">
        <v>3642.1563999999998</v>
      </c>
      <c r="I174" s="94">
        <v>8.5047385835919521E-3</v>
      </c>
      <c r="J174" s="94">
        <v>9.79860204922277E-4</v>
      </c>
      <c r="K174" s="94">
        <f>H174/'סכום נכסי הקרן'!$C$42</f>
        <v>4.7265805617296515E-5</v>
      </c>
    </row>
    <row r="175" spans="2:11">
      <c r="B175" s="86" t="s">
        <v>2413</v>
      </c>
      <c r="C175" s="83">
        <v>5284</v>
      </c>
      <c r="D175" s="96" t="s">
        <v>142</v>
      </c>
      <c r="E175" s="104">
        <v>42662</v>
      </c>
      <c r="F175" s="93">
        <v>16207232.35</v>
      </c>
      <c r="G175" s="95">
        <v>85.779799999999994</v>
      </c>
      <c r="H175" s="93">
        <v>53916.797619999998</v>
      </c>
      <c r="I175" s="94">
        <v>1.9910528333333333E-2</v>
      </c>
      <c r="J175" s="94">
        <v>1.4505396957880815E-2</v>
      </c>
      <c r="K175" s="94">
        <f>H175/'סכום נכסי הקרן'!$C$42</f>
        <v>6.9970110998364475E-4</v>
      </c>
    </row>
    <row r="176" spans="2:11">
      <c r="B176" s="86" t="s">
        <v>2414</v>
      </c>
      <c r="C176" s="83">
        <v>5267</v>
      </c>
      <c r="D176" s="96" t="s">
        <v>142</v>
      </c>
      <c r="E176" s="104">
        <v>42446</v>
      </c>
      <c r="F176" s="93">
        <v>8009191.9199999999</v>
      </c>
      <c r="G176" s="95">
        <v>102.22920000000001</v>
      </c>
      <c r="H176" s="93">
        <v>31753.66546</v>
      </c>
      <c r="I176" s="94">
        <v>1.0688340629370871E-2</v>
      </c>
      <c r="J176" s="94">
        <v>8.5427833754390756E-3</v>
      </c>
      <c r="K176" s="94">
        <f>H176/'סכום נכסי הקרן'!$C$42</f>
        <v>4.1208076052665462E-4</v>
      </c>
    </row>
    <row r="177" spans="2:11">
      <c r="B177" s="86" t="s">
        <v>2415</v>
      </c>
      <c r="C177" s="83">
        <v>6652</v>
      </c>
      <c r="D177" s="96" t="s">
        <v>140</v>
      </c>
      <c r="E177" s="104">
        <v>43816</v>
      </c>
      <c r="F177" s="93">
        <v>148696.87000000002</v>
      </c>
      <c r="G177" s="95">
        <v>100</v>
      </c>
      <c r="H177" s="93">
        <v>513.89637999999991</v>
      </c>
      <c r="I177" s="94">
        <v>2.4323999999999999E-3</v>
      </c>
      <c r="J177" s="94">
        <v>1.3825507663965672E-4</v>
      </c>
      <c r="K177" s="94">
        <f>H177/'סכום נכסי הקרן'!$C$42</f>
        <v>6.6690508964723047E-6</v>
      </c>
    </row>
    <row r="178" spans="2:11">
      <c r="B178" s="86" t="s">
        <v>2416</v>
      </c>
      <c r="C178" s="83">
        <v>6646</v>
      </c>
      <c r="D178" s="96" t="s">
        <v>142</v>
      </c>
      <c r="E178" s="104">
        <v>43460</v>
      </c>
      <c r="F178" s="93">
        <v>23022185.559999999</v>
      </c>
      <c r="G178" s="95">
        <v>99.634799999999998</v>
      </c>
      <c r="H178" s="93">
        <v>88958.572540000008</v>
      </c>
      <c r="I178" s="94">
        <v>2.0701424267193718E-2</v>
      </c>
      <c r="J178" s="94">
        <v>2.3932790233455559E-2</v>
      </c>
      <c r="K178" s="94">
        <f>H178/'סכום נכסי הקרן'!$C$42</f>
        <v>1.1544530590909857E-3</v>
      </c>
    </row>
    <row r="179" spans="2:11">
      <c r="B179" s="86" t="s">
        <v>2417</v>
      </c>
      <c r="C179" s="83">
        <v>5083</v>
      </c>
      <c r="D179" s="96" t="s">
        <v>140</v>
      </c>
      <c r="E179" s="104">
        <v>39415</v>
      </c>
      <c r="F179" s="93">
        <v>3693864</v>
      </c>
      <c r="G179" s="95">
        <v>71.932000000000002</v>
      </c>
      <c r="H179" s="93">
        <v>9182.834789999999</v>
      </c>
      <c r="I179" s="94">
        <v>2.9136892404740572E-2</v>
      </c>
      <c r="J179" s="94">
        <v>2.4704854462309234E-3</v>
      </c>
      <c r="K179" s="94">
        <f>H179/'סכום נכסי הקרן'!$C$42</f>
        <v>1.1916953489418737E-4</v>
      </c>
    </row>
    <row r="180" spans="2:11">
      <c r="B180" s="86" t="s">
        <v>2418</v>
      </c>
      <c r="C180" s="83">
        <v>5276</v>
      </c>
      <c r="D180" s="96" t="s">
        <v>140</v>
      </c>
      <c r="E180" s="104">
        <v>42521</v>
      </c>
      <c r="F180" s="93">
        <v>16405239.57</v>
      </c>
      <c r="G180" s="95">
        <v>129.12989999999999</v>
      </c>
      <c r="H180" s="93">
        <v>73212.144049999988</v>
      </c>
      <c r="I180" s="94">
        <v>2.2520000000000001E-3</v>
      </c>
      <c r="J180" s="94">
        <v>1.9696481587565064E-2</v>
      </c>
      <c r="K180" s="94">
        <f>H180/'סכום נכסי הקרן'!$C$42</f>
        <v>9.5010498986062523E-4</v>
      </c>
    </row>
    <row r="181" spans="2:11">
      <c r="B181" s="86" t="s">
        <v>2419</v>
      </c>
      <c r="C181" s="83">
        <v>6647</v>
      </c>
      <c r="D181" s="96" t="s">
        <v>140</v>
      </c>
      <c r="E181" s="104">
        <v>43510</v>
      </c>
      <c r="F181" s="93">
        <v>12480852.960000001</v>
      </c>
      <c r="G181" s="95">
        <v>96.484899999999996</v>
      </c>
      <c r="H181" s="93">
        <v>41617.630660000003</v>
      </c>
      <c r="I181" s="94">
        <v>3.0735128231821505E-3</v>
      </c>
      <c r="J181" s="94">
        <v>1.1196515368446902E-2</v>
      </c>
      <c r="K181" s="94">
        <f>H181/'סכום נכסי הקרן'!$C$42</f>
        <v>5.4008961312809083E-4</v>
      </c>
    </row>
    <row r="182" spans="2:11">
      <c r="B182" s="86" t="s">
        <v>2420</v>
      </c>
      <c r="C182" s="83">
        <v>6642</v>
      </c>
      <c r="D182" s="96" t="s">
        <v>140</v>
      </c>
      <c r="E182" s="104">
        <v>43465</v>
      </c>
      <c r="F182" s="93">
        <v>1912912.3299999996</v>
      </c>
      <c r="G182" s="95">
        <v>97.404399999999995</v>
      </c>
      <c r="H182" s="93">
        <v>6439.42929</v>
      </c>
      <c r="I182" s="94">
        <v>1.5709250000000001E-3</v>
      </c>
      <c r="J182" s="94">
        <v>1.7324188779158174E-3</v>
      </c>
      <c r="K182" s="94">
        <f>H182/'סכום נכסי הקרן'!$C$42</f>
        <v>8.3567200218932316E-5</v>
      </c>
    </row>
    <row r="183" spans="2:11">
      <c r="B183" s="86" t="s">
        <v>2421</v>
      </c>
      <c r="C183" s="83">
        <v>5337</v>
      </c>
      <c r="D183" s="96" t="s">
        <v>140</v>
      </c>
      <c r="E183" s="104">
        <v>43490</v>
      </c>
      <c r="F183" s="93">
        <v>7969029.29</v>
      </c>
      <c r="G183" s="95">
        <v>96.449700000000007</v>
      </c>
      <c r="H183" s="93">
        <v>26563.178429999996</v>
      </c>
      <c r="I183" s="94">
        <v>4.9760513466666663E-3</v>
      </c>
      <c r="J183" s="94">
        <v>7.1463711607241262E-3</v>
      </c>
      <c r="K183" s="94">
        <f>H183/'סכום נכסי הקרן'!$C$42</f>
        <v>3.4472161279234013E-4</v>
      </c>
    </row>
    <row r="184" spans="2:11">
      <c r="B184" s="86" t="s">
        <v>2422</v>
      </c>
      <c r="C184" s="83">
        <v>5269</v>
      </c>
      <c r="D184" s="96" t="s">
        <v>142</v>
      </c>
      <c r="E184" s="104">
        <v>42271</v>
      </c>
      <c r="F184" s="93">
        <v>8857020.6199999992</v>
      </c>
      <c r="G184" s="95">
        <v>117.4843</v>
      </c>
      <c r="H184" s="93">
        <v>40355.031590000006</v>
      </c>
      <c r="I184" s="94">
        <v>2.2184807368525305E-2</v>
      </c>
      <c r="J184" s="94">
        <v>1.085683457289818E-2</v>
      </c>
      <c r="K184" s="94">
        <f>H184/'סכום נכסי הקרן'!$C$42</f>
        <v>5.2370433043808905E-4</v>
      </c>
    </row>
    <row r="185" spans="2:11">
      <c r="B185" s="86" t="s">
        <v>2423</v>
      </c>
      <c r="C185" s="83">
        <v>5312</v>
      </c>
      <c r="D185" s="96" t="s">
        <v>140</v>
      </c>
      <c r="E185" s="104">
        <v>43095</v>
      </c>
      <c r="F185" s="93">
        <v>422916.66</v>
      </c>
      <c r="G185" s="95">
        <v>115.4687</v>
      </c>
      <c r="H185" s="93">
        <v>1687.69055</v>
      </c>
      <c r="I185" s="94">
        <v>1.614121037134008E-2</v>
      </c>
      <c r="J185" s="94">
        <v>4.5404442493693857E-4</v>
      </c>
      <c r="K185" s="94">
        <f>H185/'סכום נכסי הקרן'!$C$42</f>
        <v>2.1901874800996534E-5</v>
      </c>
    </row>
    <row r="186" spans="2:11">
      <c r="B186" s="86" t="s">
        <v>2424</v>
      </c>
      <c r="C186" s="83">
        <v>5227</v>
      </c>
      <c r="D186" s="96" t="s">
        <v>140</v>
      </c>
      <c r="E186" s="104">
        <v>40997</v>
      </c>
      <c r="F186" s="93">
        <v>2261965.23</v>
      </c>
      <c r="G186" s="95">
        <v>82.376499999999993</v>
      </c>
      <c r="H186" s="93">
        <v>6439.6608099999994</v>
      </c>
      <c r="I186" s="94">
        <v>3.0303030303030303E-3</v>
      </c>
      <c r="J186" s="94">
        <v>1.7324811644323006E-3</v>
      </c>
      <c r="K186" s="94">
        <f>H186/'סכום נכסי הקרן'!$C$42</f>
        <v>8.3570204751993139E-5</v>
      </c>
    </row>
    <row r="187" spans="2:11">
      <c r="B187" s="86" t="s">
        <v>2425</v>
      </c>
      <c r="C187" s="83">
        <v>5257</v>
      </c>
      <c r="D187" s="96" t="s">
        <v>140</v>
      </c>
      <c r="E187" s="104">
        <v>42033</v>
      </c>
      <c r="F187" s="93">
        <v>6514788.9100000001</v>
      </c>
      <c r="G187" s="95">
        <v>120.4442</v>
      </c>
      <c r="H187" s="93">
        <v>27118.14471</v>
      </c>
      <c r="I187" s="94">
        <v>2.4990949283073514E-2</v>
      </c>
      <c r="J187" s="94">
        <v>7.2956753951182781E-3</v>
      </c>
      <c r="K187" s="94">
        <f>H187/'סכום נכסי הקרן'!$C$42</f>
        <v>3.5192364516926781E-4</v>
      </c>
    </row>
    <row r="188" spans="2:11">
      <c r="B188" s="86" t="s">
        <v>2426</v>
      </c>
      <c r="C188" s="83">
        <v>7005</v>
      </c>
      <c r="D188" s="96" t="s">
        <v>140</v>
      </c>
      <c r="E188" s="104">
        <v>43636</v>
      </c>
      <c r="F188" s="93">
        <v>775145.01</v>
      </c>
      <c r="G188" s="95">
        <v>95.831800000000001</v>
      </c>
      <c r="H188" s="93">
        <v>2567.2391499999999</v>
      </c>
      <c r="I188" s="94">
        <v>5.0438717576470589E-3</v>
      </c>
      <c r="J188" s="94">
        <v>6.9067200947314951E-4</v>
      </c>
      <c r="K188" s="94">
        <f>H188/'סכום נכסי הקרן'!$C$42</f>
        <v>3.3316149366077067E-5</v>
      </c>
    </row>
    <row r="189" spans="2:11">
      <c r="B189" s="86" t="s">
        <v>2427</v>
      </c>
      <c r="C189" s="83">
        <v>5286</v>
      </c>
      <c r="D189" s="96" t="s">
        <v>140</v>
      </c>
      <c r="E189" s="104">
        <v>42727</v>
      </c>
      <c r="F189" s="93">
        <v>12972400.300000001</v>
      </c>
      <c r="G189" s="95">
        <v>115.1752</v>
      </c>
      <c r="H189" s="93">
        <v>51636.054459999992</v>
      </c>
      <c r="I189" s="94">
        <v>6.8333333333333345E-3</v>
      </c>
      <c r="J189" s="94">
        <v>1.389180181953566E-2</v>
      </c>
      <c r="K189" s="94">
        <f>H189/'סכום נכסי הקרן'!$C$42</f>
        <v>6.7010294037633767E-4</v>
      </c>
    </row>
    <row r="190" spans="2:11">
      <c r="B190" s="86" t="s">
        <v>2428</v>
      </c>
      <c r="C190" s="83">
        <v>5338</v>
      </c>
      <c r="D190" s="96" t="s">
        <v>140</v>
      </c>
      <c r="E190" s="104">
        <v>43375</v>
      </c>
      <c r="F190" s="93">
        <v>429393.04</v>
      </c>
      <c r="G190" s="95">
        <v>97.326499999999996</v>
      </c>
      <c r="H190" s="93">
        <v>1444.3081299999999</v>
      </c>
      <c r="I190" s="94">
        <v>1.9333333714285715E-3</v>
      </c>
      <c r="J190" s="94">
        <v>3.8856652620209022E-4</v>
      </c>
      <c r="K190" s="94">
        <f>H190/'סכום נכסי הקרן'!$C$42</f>
        <v>1.8743398093519826E-5</v>
      </c>
    </row>
    <row r="191" spans="2:11">
      <c r="B191" s="86" t="s">
        <v>2429</v>
      </c>
      <c r="C191" s="83">
        <v>6641</v>
      </c>
      <c r="D191" s="96" t="s">
        <v>140</v>
      </c>
      <c r="E191" s="104">
        <v>43461</v>
      </c>
      <c r="F191" s="93">
        <v>280426.56</v>
      </c>
      <c r="G191" s="95">
        <v>77.484999999999999</v>
      </c>
      <c r="H191" s="93">
        <v>750.94909999999993</v>
      </c>
      <c r="I191" s="94">
        <v>1.9444444252873564E-3</v>
      </c>
      <c r="J191" s="94">
        <v>2.0203007729492327E-4</v>
      </c>
      <c r="K191" s="94">
        <f>H191/'סכום נכסי הקרן'!$C$42</f>
        <v>9.7453844071835467E-6</v>
      </c>
    </row>
    <row r="192" spans="2:11">
      <c r="B192" s="86" t="s">
        <v>2430</v>
      </c>
      <c r="C192" s="83">
        <v>6658</v>
      </c>
      <c r="D192" s="96" t="s">
        <v>140</v>
      </c>
      <c r="E192" s="104">
        <v>43633</v>
      </c>
      <c r="F192" s="93">
        <v>2410021.39</v>
      </c>
      <c r="G192" s="95">
        <v>98.689099999999996</v>
      </c>
      <c r="H192" s="93">
        <v>8219.8486300000004</v>
      </c>
      <c r="I192" s="94">
        <v>3.6993851199999997E-2</v>
      </c>
      <c r="J192" s="94">
        <v>2.2114104059402554E-3</v>
      </c>
      <c r="K192" s="94">
        <f>H192/'סכום נכסי הקרן'!$C$42</f>
        <v>1.0667245578723118E-4</v>
      </c>
    </row>
    <row r="193" spans="2:11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</row>
    <row r="194" spans="2:11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</row>
    <row r="195" spans="2:11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</row>
    <row r="196" spans="2:11">
      <c r="B196" s="123" t="s">
        <v>120</v>
      </c>
      <c r="C196" s="121"/>
      <c r="D196" s="121"/>
      <c r="E196" s="121"/>
      <c r="F196" s="121"/>
      <c r="G196" s="121"/>
      <c r="H196" s="121"/>
      <c r="I196" s="121"/>
      <c r="J196" s="121"/>
      <c r="K196" s="121"/>
    </row>
    <row r="197" spans="2:11">
      <c r="B197" s="123" t="s">
        <v>214</v>
      </c>
      <c r="C197" s="121"/>
      <c r="D197" s="121"/>
      <c r="E197" s="121"/>
      <c r="F197" s="121"/>
      <c r="G197" s="121"/>
      <c r="H197" s="121"/>
      <c r="I197" s="121"/>
      <c r="J197" s="121"/>
      <c r="K197" s="121"/>
    </row>
    <row r="198" spans="2:11">
      <c r="B198" s="123" t="s">
        <v>222</v>
      </c>
      <c r="C198" s="121"/>
      <c r="D198" s="121"/>
      <c r="E198" s="121"/>
      <c r="F198" s="121"/>
      <c r="G198" s="121"/>
      <c r="H198" s="121"/>
      <c r="I198" s="121"/>
      <c r="J198" s="121"/>
      <c r="K198" s="121"/>
    </row>
    <row r="199" spans="2:11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</row>
    <row r="200" spans="2:11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</row>
    <row r="201" spans="2:11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</row>
    <row r="202" spans="2:11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</row>
    <row r="203" spans="2:11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</row>
    <row r="204" spans="2:11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</row>
    <row r="205" spans="2:11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</row>
    <row r="206" spans="2:11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</row>
    <row r="207" spans="2:11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</row>
    <row r="208" spans="2:11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</row>
    <row r="209" spans="2:11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</row>
    <row r="210" spans="2:11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</row>
    <row r="211" spans="2:11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</row>
    <row r="212" spans="2:11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</row>
    <row r="213" spans="2:11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</row>
    <row r="214" spans="2:11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</row>
    <row r="215" spans="2:11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</row>
    <row r="216" spans="2:11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</row>
    <row r="217" spans="2:11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</row>
    <row r="218" spans="2:11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</row>
    <row r="219" spans="2:11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</row>
    <row r="220" spans="2:11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</row>
    <row r="221" spans="2:11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</row>
    <row r="222" spans="2:11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</row>
    <row r="223" spans="2:11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</row>
    <row r="224" spans="2:11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</row>
    <row r="225" spans="2:11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</row>
    <row r="226" spans="2:11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</row>
    <row r="227" spans="2:11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</row>
    <row r="228" spans="2:11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</row>
    <row r="229" spans="2:11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</row>
    <row r="230" spans="2:11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</row>
    <row r="231" spans="2:11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</row>
    <row r="232" spans="2:11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</row>
    <row r="233" spans="2:11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</row>
    <row r="234" spans="2:11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</row>
    <row r="235" spans="2:11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</row>
    <row r="236" spans="2:11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</row>
    <row r="237" spans="2:11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</row>
    <row r="238" spans="2:11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</row>
    <row r="239" spans="2:11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</row>
    <row r="240" spans="2:11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</row>
    <row r="241" spans="2:11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</row>
    <row r="242" spans="2:11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</row>
    <row r="243" spans="2:11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</row>
    <row r="244" spans="2:11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</row>
    <row r="245" spans="2:11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</row>
    <row r="246" spans="2:11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2:11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</row>
    <row r="248" spans="2:11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</row>
    <row r="249" spans="2:11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</row>
    <row r="250" spans="2:11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</row>
    <row r="251" spans="2:11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</row>
    <row r="252" spans="2:11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</row>
    <row r="253" spans="2:11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</row>
    <row r="254" spans="2:11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</row>
    <row r="255" spans="2:11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</row>
    <row r="256" spans="2:11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</row>
    <row r="257" spans="2:11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</row>
    <row r="258" spans="2:11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</row>
    <row r="259" spans="2:11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</row>
    <row r="260" spans="2:11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</row>
    <row r="261" spans="2:11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</row>
    <row r="262" spans="2:11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</row>
    <row r="263" spans="2:11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</row>
    <row r="264" spans="2:11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</row>
    <row r="265" spans="2:11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</row>
    <row r="266" spans="2:11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</row>
    <row r="267" spans="2:11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</row>
    <row r="268" spans="2:11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</row>
    <row r="269" spans="2:11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</row>
    <row r="270" spans="2:11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</row>
    <row r="271" spans="2:11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</row>
    <row r="272" spans="2:11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</row>
    <row r="273" spans="2:11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</row>
    <row r="274" spans="2:11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</row>
    <row r="275" spans="2:11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</row>
    <row r="276" spans="2:11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</row>
    <row r="277" spans="2:11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</row>
    <row r="278" spans="2:11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</row>
    <row r="279" spans="2:11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</row>
    <row r="280" spans="2:11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</row>
    <row r="281" spans="2:11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</row>
    <row r="282" spans="2:11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</row>
    <row r="283" spans="2:11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</row>
    <row r="284" spans="2:11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</row>
    <row r="285" spans="2:11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</row>
    <row r="286" spans="2:11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</row>
    <row r="287" spans="2:11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</row>
    <row r="288" spans="2:11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</row>
    <row r="289" spans="2:11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</row>
    <row r="290" spans="2:11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</row>
    <row r="291" spans="2:11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</row>
    <row r="292" spans="2:11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</row>
    <row r="293" spans="2:11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</row>
    <row r="294" spans="2:11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</row>
    <row r="295" spans="2:11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</row>
    <row r="296" spans="2:11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</row>
    <row r="297" spans="2:11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</row>
    <row r="298" spans="2:11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</row>
    <row r="299" spans="2:11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</row>
    <row r="300" spans="2:11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</row>
    <row r="301" spans="2:11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</row>
    <row r="302" spans="2:11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</row>
    <row r="303" spans="2:11">
      <c r="B303" s="122"/>
      <c r="C303" s="121"/>
      <c r="D303" s="121"/>
      <c r="E303" s="121"/>
      <c r="F303" s="121"/>
      <c r="G303" s="121"/>
      <c r="H303" s="121"/>
      <c r="I303" s="121"/>
      <c r="J303" s="121"/>
      <c r="K303" s="121"/>
    </row>
    <row r="304" spans="2:11">
      <c r="B304" s="122"/>
      <c r="C304" s="121"/>
      <c r="D304" s="121"/>
      <c r="E304" s="121"/>
      <c r="F304" s="121"/>
      <c r="G304" s="121"/>
      <c r="H304" s="121"/>
      <c r="I304" s="121"/>
      <c r="J304" s="121"/>
      <c r="K304" s="121"/>
    </row>
    <row r="305" spans="2:11">
      <c r="B305" s="122"/>
      <c r="C305" s="121"/>
      <c r="D305" s="121"/>
      <c r="E305" s="121"/>
      <c r="F305" s="121"/>
      <c r="G305" s="121"/>
      <c r="H305" s="121"/>
      <c r="I305" s="121"/>
      <c r="J305" s="121"/>
      <c r="K305" s="121"/>
    </row>
    <row r="306" spans="2:11">
      <c r="B306" s="122"/>
      <c r="C306" s="121"/>
      <c r="D306" s="121"/>
      <c r="E306" s="121"/>
      <c r="F306" s="121"/>
      <c r="G306" s="121"/>
      <c r="H306" s="121"/>
      <c r="I306" s="121"/>
      <c r="J306" s="121"/>
      <c r="K306" s="121"/>
    </row>
    <row r="307" spans="2:11">
      <c r="B307" s="122"/>
      <c r="C307" s="121"/>
      <c r="D307" s="121"/>
      <c r="E307" s="121"/>
      <c r="F307" s="121"/>
      <c r="G307" s="121"/>
      <c r="H307" s="121"/>
      <c r="I307" s="121"/>
      <c r="J307" s="121"/>
      <c r="K307" s="121"/>
    </row>
    <row r="308" spans="2:11">
      <c r="B308" s="122"/>
      <c r="C308" s="121"/>
      <c r="D308" s="121"/>
      <c r="E308" s="121"/>
      <c r="F308" s="121"/>
      <c r="G308" s="121"/>
      <c r="H308" s="121"/>
      <c r="I308" s="121"/>
      <c r="J308" s="121"/>
      <c r="K308" s="121"/>
    </row>
    <row r="309" spans="2:11">
      <c r="B309" s="122"/>
      <c r="C309" s="121"/>
      <c r="D309" s="121"/>
      <c r="E309" s="121"/>
      <c r="F309" s="121"/>
      <c r="G309" s="121"/>
      <c r="H309" s="121"/>
      <c r="I309" s="121"/>
      <c r="J309" s="121"/>
      <c r="K309" s="121"/>
    </row>
    <row r="310" spans="2:11">
      <c r="B310" s="122"/>
      <c r="C310" s="121"/>
      <c r="D310" s="121"/>
      <c r="E310" s="121"/>
      <c r="F310" s="121"/>
      <c r="G310" s="121"/>
      <c r="H310" s="121"/>
      <c r="I310" s="121"/>
      <c r="J310" s="121"/>
      <c r="K310" s="121"/>
    </row>
    <row r="311" spans="2:11">
      <c r="B311" s="122"/>
      <c r="C311" s="121"/>
      <c r="D311" s="121"/>
      <c r="E311" s="121"/>
      <c r="F311" s="121"/>
      <c r="G311" s="121"/>
      <c r="H311" s="121"/>
      <c r="I311" s="121"/>
      <c r="J311" s="121"/>
      <c r="K311" s="121"/>
    </row>
    <row r="312" spans="2:11">
      <c r="B312" s="122"/>
      <c r="C312" s="121"/>
      <c r="D312" s="121"/>
      <c r="E312" s="121"/>
      <c r="F312" s="121"/>
      <c r="G312" s="121"/>
      <c r="H312" s="121"/>
      <c r="I312" s="121"/>
      <c r="J312" s="121"/>
      <c r="K312" s="121"/>
    </row>
    <row r="313" spans="2:11">
      <c r="B313" s="122"/>
      <c r="C313" s="121"/>
      <c r="D313" s="121"/>
      <c r="E313" s="121"/>
      <c r="F313" s="121"/>
      <c r="G313" s="121"/>
      <c r="H313" s="121"/>
      <c r="I313" s="121"/>
      <c r="J313" s="121"/>
      <c r="K313" s="121"/>
    </row>
    <row r="314" spans="2:11">
      <c r="B314" s="122"/>
      <c r="C314" s="121"/>
      <c r="D314" s="121"/>
      <c r="E314" s="121"/>
      <c r="F314" s="121"/>
      <c r="G314" s="121"/>
      <c r="H314" s="121"/>
      <c r="I314" s="121"/>
      <c r="J314" s="121"/>
      <c r="K314" s="121"/>
    </row>
    <row r="315" spans="2:11">
      <c r="B315" s="122"/>
      <c r="C315" s="121"/>
      <c r="D315" s="121"/>
      <c r="E315" s="121"/>
      <c r="F315" s="121"/>
      <c r="G315" s="121"/>
      <c r="H315" s="121"/>
      <c r="I315" s="121"/>
      <c r="J315" s="121"/>
      <c r="K315" s="121"/>
    </row>
    <row r="316" spans="2:11">
      <c r="B316" s="122"/>
      <c r="C316" s="121"/>
      <c r="D316" s="121"/>
      <c r="E316" s="121"/>
      <c r="F316" s="121"/>
      <c r="G316" s="121"/>
      <c r="H316" s="121"/>
      <c r="I316" s="121"/>
      <c r="J316" s="121"/>
      <c r="K316" s="121"/>
    </row>
    <row r="317" spans="2:11">
      <c r="B317" s="122"/>
      <c r="C317" s="121"/>
      <c r="D317" s="121"/>
      <c r="E317" s="121"/>
      <c r="F317" s="121"/>
      <c r="G317" s="121"/>
      <c r="H317" s="121"/>
      <c r="I317" s="121"/>
      <c r="J317" s="121"/>
      <c r="K317" s="121"/>
    </row>
    <row r="318" spans="2:11">
      <c r="B318" s="122"/>
      <c r="C318" s="121"/>
      <c r="D318" s="121"/>
      <c r="E318" s="121"/>
      <c r="F318" s="121"/>
      <c r="G318" s="121"/>
      <c r="H318" s="121"/>
      <c r="I318" s="121"/>
      <c r="J318" s="121"/>
      <c r="K318" s="121"/>
    </row>
    <row r="319" spans="2:11">
      <c r="B319" s="122"/>
      <c r="C319" s="121"/>
      <c r="D319" s="121"/>
      <c r="E319" s="121"/>
      <c r="F319" s="121"/>
      <c r="G319" s="121"/>
      <c r="H319" s="121"/>
      <c r="I319" s="121"/>
      <c r="J319" s="121"/>
      <c r="K319" s="121"/>
    </row>
    <row r="320" spans="2:11">
      <c r="B320" s="122"/>
      <c r="C320" s="121"/>
      <c r="D320" s="121"/>
      <c r="E320" s="121"/>
      <c r="F320" s="121"/>
      <c r="G320" s="121"/>
      <c r="H320" s="121"/>
      <c r="I320" s="121"/>
      <c r="J320" s="121"/>
      <c r="K320" s="121"/>
    </row>
    <row r="321" spans="2:11">
      <c r="B321" s="122"/>
      <c r="C321" s="121"/>
      <c r="D321" s="121"/>
      <c r="E321" s="121"/>
      <c r="F321" s="121"/>
      <c r="G321" s="121"/>
      <c r="H321" s="121"/>
      <c r="I321" s="121"/>
      <c r="J321" s="121"/>
      <c r="K321" s="121"/>
    </row>
    <row r="322" spans="2:11">
      <c r="B322" s="122"/>
      <c r="C322" s="121"/>
      <c r="D322" s="121"/>
      <c r="E322" s="121"/>
      <c r="F322" s="121"/>
      <c r="G322" s="121"/>
      <c r="H322" s="121"/>
      <c r="I322" s="121"/>
      <c r="J322" s="121"/>
      <c r="K322" s="121"/>
    </row>
    <row r="323" spans="2:11">
      <c r="B323" s="122"/>
      <c r="C323" s="121"/>
      <c r="D323" s="121"/>
      <c r="E323" s="121"/>
      <c r="F323" s="121"/>
      <c r="G323" s="121"/>
      <c r="H323" s="121"/>
      <c r="I323" s="121"/>
      <c r="J323" s="121"/>
      <c r="K323" s="121"/>
    </row>
    <row r="324" spans="2:11">
      <c r="B324" s="122"/>
      <c r="C324" s="121"/>
      <c r="D324" s="121"/>
      <c r="E324" s="121"/>
      <c r="F324" s="121"/>
      <c r="G324" s="121"/>
      <c r="H324" s="121"/>
      <c r="I324" s="121"/>
      <c r="J324" s="121"/>
      <c r="K324" s="121"/>
    </row>
    <row r="325" spans="2:11">
      <c r="B325" s="122"/>
      <c r="C325" s="121"/>
      <c r="D325" s="121"/>
      <c r="E325" s="121"/>
      <c r="F325" s="121"/>
      <c r="G325" s="121"/>
      <c r="H325" s="121"/>
      <c r="I325" s="121"/>
      <c r="J325" s="121"/>
      <c r="K325" s="121"/>
    </row>
    <row r="326" spans="2:11">
      <c r="B326" s="122"/>
      <c r="C326" s="121"/>
      <c r="D326" s="121"/>
      <c r="E326" s="121"/>
      <c r="F326" s="121"/>
      <c r="G326" s="121"/>
      <c r="H326" s="121"/>
      <c r="I326" s="121"/>
      <c r="J326" s="121"/>
      <c r="K326" s="121"/>
    </row>
    <row r="327" spans="2:11">
      <c r="B327" s="122"/>
      <c r="C327" s="121"/>
      <c r="D327" s="121"/>
      <c r="E327" s="121"/>
      <c r="F327" s="121"/>
      <c r="G327" s="121"/>
      <c r="H327" s="121"/>
      <c r="I327" s="121"/>
      <c r="J327" s="121"/>
      <c r="K327" s="121"/>
    </row>
    <row r="328" spans="2:11">
      <c r="B328" s="122"/>
      <c r="C328" s="121"/>
      <c r="D328" s="121"/>
      <c r="E328" s="121"/>
      <c r="F328" s="121"/>
      <c r="G328" s="121"/>
      <c r="H328" s="121"/>
      <c r="I328" s="121"/>
      <c r="J328" s="121"/>
      <c r="K328" s="121"/>
    </row>
    <row r="329" spans="2:11">
      <c r="B329" s="122"/>
      <c r="C329" s="121"/>
      <c r="D329" s="121"/>
      <c r="E329" s="121"/>
      <c r="F329" s="121"/>
      <c r="G329" s="121"/>
      <c r="H329" s="121"/>
      <c r="I329" s="121"/>
      <c r="J329" s="121"/>
      <c r="K329" s="121"/>
    </row>
    <row r="330" spans="2:11">
      <c r="B330" s="122"/>
      <c r="C330" s="121"/>
      <c r="D330" s="121"/>
      <c r="E330" s="121"/>
      <c r="F330" s="121"/>
      <c r="G330" s="121"/>
      <c r="H330" s="121"/>
      <c r="I330" s="121"/>
      <c r="J330" s="121"/>
      <c r="K330" s="121"/>
    </row>
    <row r="331" spans="2:11">
      <c r="B331" s="122"/>
      <c r="C331" s="121"/>
      <c r="D331" s="121"/>
      <c r="E331" s="121"/>
      <c r="F331" s="121"/>
      <c r="G331" s="121"/>
      <c r="H331" s="121"/>
      <c r="I331" s="121"/>
      <c r="J331" s="121"/>
      <c r="K331" s="121"/>
    </row>
    <row r="332" spans="2:11">
      <c r="B332" s="122"/>
      <c r="C332" s="121"/>
      <c r="D332" s="121"/>
      <c r="E332" s="121"/>
      <c r="F332" s="121"/>
      <c r="G332" s="121"/>
      <c r="H332" s="121"/>
      <c r="I332" s="121"/>
      <c r="J332" s="121"/>
      <c r="K332" s="121"/>
    </row>
    <row r="333" spans="2:11">
      <c r="B333" s="122"/>
      <c r="C333" s="121"/>
      <c r="D333" s="121"/>
      <c r="E333" s="121"/>
      <c r="F333" s="121"/>
      <c r="G333" s="121"/>
      <c r="H333" s="121"/>
      <c r="I333" s="121"/>
      <c r="J333" s="121"/>
      <c r="K333" s="121"/>
    </row>
    <row r="334" spans="2:11">
      <c r="B334" s="122"/>
      <c r="C334" s="121"/>
      <c r="D334" s="121"/>
      <c r="E334" s="121"/>
      <c r="F334" s="121"/>
      <c r="G334" s="121"/>
      <c r="H334" s="121"/>
      <c r="I334" s="121"/>
      <c r="J334" s="121"/>
      <c r="K334" s="121"/>
    </row>
    <row r="335" spans="2:11">
      <c r="B335" s="122"/>
      <c r="C335" s="121"/>
      <c r="D335" s="121"/>
      <c r="E335" s="121"/>
      <c r="F335" s="121"/>
      <c r="G335" s="121"/>
      <c r="H335" s="121"/>
      <c r="I335" s="121"/>
      <c r="J335" s="121"/>
      <c r="K335" s="121"/>
    </row>
    <row r="336" spans="2:11">
      <c r="B336" s="122"/>
      <c r="C336" s="121"/>
      <c r="D336" s="121"/>
      <c r="E336" s="121"/>
      <c r="F336" s="121"/>
      <c r="G336" s="121"/>
      <c r="H336" s="121"/>
      <c r="I336" s="121"/>
      <c r="J336" s="121"/>
      <c r="K336" s="121"/>
    </row>
    <row r="337" spans="2:11">
      <c r="B337" s="122"/>
      <c r="C337" s="121"/>
      <c r="D337" s="121"/>
      <c r="E337" s="121"/>
      <c r="F337" s="121"/>
      <c r="G337" s="121"/>
      <c r="H337" s="121"/>
      <c r="I337" s="121"/>
      <c r="J337" s="121"/>
      <c r="K337" s="121"/>
    </row>
    <row r="338" spans="2:11">
      <c r="B338" s="122"/>
      <c r="C338" s="121"/>
      <c r="D338" s="121"/>
      <c r="E338" s="121"/>
      <c r="F338" s="121"/>
      <c r="G338" s="121"/>
      <c r="H338" s="121"/>
      <c r="I338" s="121"/>
      <c r="J338" s="121"/>
      <c r="K338" s="121"/>
    </row>
    <row r="339" spans="2:11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</row>
    <row r="340" spans="2:11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</row>
    <row r="341" spans="2:11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</row>
    <row r="342" spans="2:11">
      <c r="B342" s="122"/>
      <c r="C342" s="121"/>
      <c r="D342" s="121"/>
      <c r="E342" s="121"/>
      <c r="F342" s="121"/>
      <c r="G342" s="121"/>
      <c r="H342" s="121"/>
      <c r="I342" s="121"/>
      <c r="J342" s="121"/>
      <c r="K342" s="121"/>
    </row>
    <row r="343" spans="2:11">
      <c r="B343" s="122"/>
      <c r="C343" s="121"/>
      <c r="D343" s="121"/>
      <c r="E343" s="121"/>
      <c r="F343" s="121"/>
      <c r="G343" s="121"/>
      <c r="H343" s="121"/>
      <c r="I343" s="121"/>
      <c r="J343" s="121"/>
      <c r="K343" s="121"/>
    </row>
    <row r="344" spans="2:11">
      <c r="B344" s="122"/>
      <c r="C344" s="121"/>
      <c r="D344" s="121"/>
      <c r="E344" s="121"/>
      <c r="F344" s="121"/>
      <c r="G344" s="121"/>
      <c r="H344" s="121"/>
      <c r="I344" s="121"/>
      <c r="J344" s="121"/>
      <c r="K344" s="121"/>
    </row>
    <row r="345" spans="2:11">
      <c r="B345" s="122"/>
      <c r="C345" s="121"/>
      <c r="D345" s="121"/>
      <c r="E345" s="121"/>
      <c r="F345" s="121"/>
      <c r="G345" s="121"/>
      <c r="H345" s="121"/>
      <c r="I345" s="121"/>
      <c r="J345" s="121"/>
      <c r="K345" s="121"/>
    </row>
    <row r="346" spans="2:11">
      <c r="B346" s="122"/>
      <c r="C346" s="121"/>
      <c r="D346" s="121"/>
      <c r="E346" s="121"/>
      <c r="F346" s="121"/>
      <c r="G346" s="121"/>
      <c r="H346" s="121"/>
      <c r="I346" s="121"/>
      <c r="J346" s="121"/>
      <c r="K346" s="121"/>
    </row>
    <row r="347" spans="2:11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</row>
    <row r="348" spans="2:11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</row>
    <row r="349" spans="2:11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</row>
    <row r="350" spans="2:11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</row>
    <row r="351" spans="2:11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</row>
    <row r="352" spans="2:11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</row>
    <row r="353" spans="2:11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</row>
    <row r="354" spans="2:11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</row>
    <row r="355" spans="2:11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</row>
    <row r="356" spans="2:11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</row>
    <row r="357" spans="2:11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</row>
    <row r="358" spans="2:11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</row>
    <row r="359" spans="2:11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</row>
    <row r="360" spans="2:11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</row>
    <row r="361" spans="2:11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</row>
    <row r="362" spans="2:11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</row>
    <row r="363" spans="2:11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</row>
    <row r="364" spans="2:11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</row>
    <row r="365" spans="2:11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</row>
    <row r="366" spans="2:11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</row>
    <row r="367" spans="2:11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</row>
    <row r="368" spans="2:11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</row>
    <row r="369" spans="2:11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</row>
    <row r="370" spans="2:11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</row>
    <row r="371" spans="2:11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</row>
    <row r="372" spans="2:11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</row>
    <row r="373" spans="2:11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</row>
    <row r="374" spans="2:11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</row>
    <row r="375" spans="2:11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</row>
    <row r="376" spans="2:11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</row>
    <row r="377" spans="2:11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</row>
    <row r="378" spans="2:11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</row>
    <row r="379" spans="2:11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</row>
    <row r="380" spans="2:11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</row>
    <row r="381" spans="2:11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</row>
    <row r="382" spans="2:11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</row>
    <row r="383" spans="2:11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</row>
    <row r="384" spans="2:11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</row>
    <row r="385" spans="2:11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</row>
    <row r="386" spans="2:11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</row>
    <row r="387" spans="2:11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</row>
    <row r="388" spans="2:11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</row>
    <row r="389" spans="2:11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</row>
    <row r="390" spans="2:11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</row>
    <row r="391" spans="2:11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</row>
    <row r="392" spans="2:11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</row>
    <row r="393" spans="2:11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</row>
    <row r="394" spans="2:11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</row>
    <row r="395" spans="2:11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</row>
    <row r="396" spans="2:11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</row>
    <row r="397" spans="2:11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</row>
    <row r="398" spans="2:11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</row>
    <row r="399" spans="2:11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</row>
    <row r="400" spans="2:11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</row>
    <row r="401" spans="2:11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</row>
    <row r="402" spans="2:11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</row>
    <row r="403" spans="2:11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</row>
    <row r="404" spans="2:11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</row>
    <row r="405" spans="2:11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</row>
    <row r="406" spans="2:11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</row>
    <row r="407" spans="2:11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</row>
    <row r="408" spans="2:11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</row>
    <row r="409" spans="2:11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</row>
    <row r="410" spans="2:11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</row>
    <row r="411" spans="2:11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</row>
    <row r="412" spans="2:11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</row>
    <row r="413" spans="2:11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</row>
    <row r="414" spans="2:11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</row>
    <row r="415" spans="2:11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</row>
    <row r="416" spans="2:11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</row>
    <row r="417" spans="2:11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</row>
    <row r="418" spans="2:11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</row>
    <row r="419" spans="2:11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</row>
    <row r="420" spans="2:11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</row>
    <row r="421" spans="2:11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</row>
    <row r="422" spans="2:11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</row>
    <row r="423" spans="2:11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</row>
    <row r="424" spans="2:11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</row>
    <row r="425" spans="2:11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</row>
    <row r="426" spans="2:11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</row>
    <row r="427" spans="2:11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</row>
    <row r="428" spans="2:11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</row>
    <row r="429" spans="2:11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</row>
    <row r="430" spans="2:11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</row>
    <row r="431" spans="2:11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</row>
    <row r="432" spans="2:11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</row>
    <row r="433" spans="2:11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</row>
    <row r="434" spans="2:11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</row>
    <row r="435" spans="2:11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</row>
    <row r="436" spans="2:11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</row>
    <row r="437" spans="2:11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</row>
    <row r="438" spans="2:11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</row>
    <row r="439" spans="2:11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</row>
    <row r="440" spans="2:11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</row>
    <row r="441" spans="2:11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</row>
    <row r="442" spans="2:11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</row>
    <row r="443" spans="2:11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</row>
    <row r="444" spans="2:11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</row>
    <row r="445" spans="2:11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</row>
    <row r="446" spans="2:11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</row>
    <row r="447" spans="2:11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</row>
    <row r="448" spans="2:11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</row>
    <row r="449" spans="2:11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</row>
    <row r="450" spans="2:11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</row>
    <row r="451" spans="2:11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</row>
    <row r="452" spans="2:11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</row>
    <row r="453" spans="2:11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</row>
    <row r="454" spans="2:11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</row>
    <row r="455" spans="2:11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</row>
    <row r="456" spans="2:11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</row>
    <row r="457" spans="2:11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</row>
    <row r="458" spans="2:11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</row>
    <row r="459" spans="2:11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</row>
    <row r="460" spans="2:11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</row>
    <row r="461" spans="2:11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</row>
    <row r="462" spans="2:11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</row>
    <row r="463" spans="2:11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</row>
    <row r="464" spans="2:11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</row>
    <row r="465" spans="2:11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</row>
    <row r="466" spans="2:11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</row>
    <row r="467" spans="2:11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</row>
    <row r="468" spans="2:11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</row>
    <row r="469" spans="2:11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</row>
    <row r="470" spans="2:11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</row>
    <row r="471" spans="2:11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</row>
    <row r="472" spans="2:11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</row>
    <row r="473" spans="2:11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</row>
    <row r="474" spans="2:11">
      <c r="B474" s="122"/>
      <c r="C474" s="121"/>
      <c r="D474" s="121"/>
      <c r="E474" s="121"/>
      <c r="F474" s="121"/>
      <c r="G474" s="121"/>
      <c r="H474" s="121"/>
      <c r="I474" s="121"/>
      <c r="J474" s="121"/>
      <c r="K474" s="121"/>
    </row>
    <row r="475" spans="2:11">
      <c r="B475" s="122"/>
      <c r="C475" s="121"/>
      <c r="D475" s="121"/>
      <c r="E475" s="121"/>
      <c r="F475" s="121"/>
      <c r="G475" s="121"/>
      <c r="H475" s="121"/>
      <c r="I475" s="121"/>
      <c r="J475" s="121"/>
      <c r="K475" s="121"/>
    </row>
    <row r="476" spans="2:11">
      <c r="B476" s="122"/>
      <c r="C476" s="121"/>
      <c r="D476" s="121"/>
      <c r="E476" s="121"/>
      <c r="F476" s="121"/>
      <c r="G476" s="121"/>
      <c r="H476" s="121"/>
      <c r="I476" s="121"/>
      <c r="J476" s="121"/>
      <c r="K476" s="121"/>
    </row>
    <row r="477" spans="2:11">
      <c r="B477" s="122"/>
      <c r="C477" s="121"/>
      <c r="D477" s="121"/>
      <c r="E477" s="121"/>
      <c r="F477" s="121"/>
      <c r="G477" s="121"/>
      <c r="H477" s="121"/>
      <c r="I477" s="121"/>
      <c r="J477" s="121"/>
      <c r="K477" s="121"/>
    </row>
    <row r="478" spans="2:11">
      <c r="B478" s="122"/>
      <c r="C478" s="121"/>
      <c r="D478" s="121"/>
      <c r="E478" s="121"/>
      <c r="F478" s="121"/>
      <c r="G478" s="121"/>
      <c r="H478" s="121"/>
      <c r="I478" s="121"/>
      <c r="J478" s="121"/>
      <c r="K478" s="121"/>
    </row>
    <row r="479" spans="2:11">
      <c r="B479" s="122"/>
      <c r="C479" s="121"/>
      <c r="D479" s="121"/>
      <c r="E479" s="121"/>
      <c r="F479" s="121"/>
      <c r="G479" s="121"/>
      <c r="H479" s="121"/>
      <c r="I479" s="121"/>
      <c r="J479" s="121"/>
      <c r="K479" s="121"/>
    </row>
    <row r="480" spans="2:11">
      <c r="B480" s="122"/>
      <c r="C480" s="121"/>
      <c r="D480" s="121"/>
      <c r="E480" s="121"/>
      <c r="F480" s="121"/>
      <c r="G480" s="121"/>
      <c r="H480" s="121"/>
      <c r="I480" s="121"/>
      <c r="J480" s="121"/>
      <c r="K480" s="121"/>
    </row>
    <row r="481" spans="2:11">
      <c r="B481" s="122"/>
      <c r="C481" s="121"/>
      <c r="D481" s="121"/>
      <c r="E481" s="121"/>
      <c r="F481" s="121"/>
      <c r="G481" s="121"/>
      <c r="H481" s="121"/>
      <c r="I481" s="121"/>
      <c r="J481" s="121"/>
      <c r="K481" s="121"/>
    </row>
    <row r="482" spans="2:11">
      <c r="B482" s="122"/>
      <c r="C482" s="121"/>
      <c r="D482" s="121"/>
      <c r="E482" s="121"/>
      <c r="F482" s="121"/>
      <c r="G482" s="121"/>
      <c r="H482" s="121"/>
      <c r="I482" s="121"/>
      <c r="J482" s="121"/>
      <c r="K482" s="121"/>
    </row>
    <row r="483" spans="2:11">
      <c r="B483" s="122"/>
      <c r="C483" s="121"/>
      <c r="D483" s="121"/>
      <c r="E483" s="121"/>
      <c r="F483" s="121"/>
      <c r="G483" s="121"/>
      <c r="H483" s="121"/>
      <c r="I483" s="121"/>
      <c r="J483" s="121"/>
      <c r="K483" s="121"/>
    </row>
    <row r="484" spans="2:11">
      <c r="B484" s="122"/>
      <c r="C484" s="121"/>
      <c r="D484" s="121"/>
      <c r="E484" s="121"/>
      <c r="F484" s="121"/>
      <c r="G484" s="121"/>
      <c r="H484" s="121"/>
      <c r="I484" s="121"/>
      <c r="J484" s="121"/>
      <c r="K484" s="121"/>
    </row>
    <row r="485" spans="2:11">
      <c r="B485" s="122"/>
      <c r="C485" s="121"/>
      <c r="D485" s="121"/>
      <c r="E485" s="121"/>
      <c r="F485" s="121"/>
      <c r="G485" s="121"/>
      <c r="H485" s="121"/>
      <c r="I485" s="121"/>
      <c r="J485" s="121"/>
      <c r="K485" s="121"/>
    </row>
    <row r="486" spans="2:11">
      <c r="B486" s="122"/>
      <c r="C486" s="121"/>
      <c r="D486" s="121"/>
      <c r="E486" s="121"/>
      <c r="F486" s="121"/>
      <c r="G486" s="121"/>
      <c r="H486" s="121"/>
      <c r="I486" s="121"/>
      <c r="J486" s="121"/>
      <c r="K486" s="121"/>
    </row>
    <row r="487" spans="2:11">
      <c r="B487" s="122"/>
      <c r="C487" s="121"/>
      <c r="D487" s="121"/>
      <c r="E487" s="121"/>
      <c r="F487" s="121"/>
      <c r="G487" s="121"/>
      <c r="H487" s="121"/>
      <c r="I487" s="121"/>
      <c r="J487" s="121"/>
      <c r="K487" s="121"/>
    </row>
    <row r="488" spans="2:11">
      <c r="B488" s="122"/>
      <c r="C488" s="121"/>
      <c r="D488" s="121"/>
      <c r="E488" s="121"/>
      <c r="F488" s="121"/>
      <c r="G488" s="121"/>
      <c r="H488" s="121"/>
      <c r="I488" s="121"/>
      <c r="J488" s="121"/>
      <c r="K488" s="121"/>
    </row>
    <row r="489" spans="2:11">
      <c r="B489" s="122"/>
      <c r="C489" s="121"/>
      <c r="D489" s="121"/>
      <c r="E489" s="121"/>
      <c r="F489" s="121"/>
      <c r="G489" s="121"/>
      <c r="H489" s="121"/>
      <c r="I489" s="121"/>
      <c r="J489" s="121"/>
      <c r="K489" s="121"/>
    </row>
    <row r="490" spans="2:11">
      <c r="B490" s="122"/>
      <c r="C490" s="121"/>
      <c r="D490" s="121"/>
      <c r="E490" s="121"/>
      <c r="F490" s="121"/>
      <c r="G490" s="121"/>
      <c r="H490" s="121"/>
      <c r="I490" s="121"/>
      <c r="J490" s="121"/>
      <c r="K490" s="121"/>
    </row>
    <row r="491" spans="2:11">
      <c r="B491" s="122"/>
      <c r="C491" s="121"/>
      <c r="D491" s="121"/>
      <c r="E491" s="121"/>
      <c r="F491" s="121"/>
      <c r="G491" s="121"/>
      <c r="H491" s="121"/>
      <c r="I491" s="121"/>
      <c r="J491" s="121"/>
      <c r="K491" s="121"/>
    </row>
    <row r="492" spans="2:11">
      <c r="B492" s="122"/>
      <c r="C492" s="121"/>
      <c r="D492" s="121"/>
      <c r="E492" s="121"/>
      <c r="F492" s="121"/>
      <c r="G492" s="121"/>
      <c r="H492" s="121"/>
      <c r="I492" s="121"/>
      <c r="J492" s="121"/>
      <c r="K492" s="121"/>
    </row>
    <row r="493" spans="2:11">
      <c r="B493" s="122"/>
      <c r="C493" s="121"/>
      <c r="D493" s="121"/>
      <c r="E493" s="121"/>
      <c r="F493" s="121"/>
      <c r="G493" s="121"/>
      <c r="H493" s="121"/>
      <c r="I493" s="121"/>
      <c r="J493" s="121"/>
      <c r="K493" s="121"/>
    </row>
    <row r="494" spans="2:11">
      <c r="B494" s="122"/>
      <c r="C494" s="121"/>
      <c r="D494" s="121"/>
      <c r="E494" s="121"/>
      <c r="F494" s="121"/>
      <c r="G494" s="121"/>
      <c r="H494" s="121"/>
      <c r="I494" s="121"/>
      <c r="J494" s="121"/>
      <c r="K494" s="121"/>
    </row>
    <row r="495" spans="2:11">
      <c r="B495" s="122"/>
      <c r="C495" s="121"/>
      <c r="D495" s="121"/>
      <c r="E495" s="121"/>
      <c r="F495" s="121"/>
      <c r="G495" s="121"/>
      <c r="H495" s="121"/>
      <c r="I495" s="121"/>
      <c r="J495" s="121"/>
      <c r="K495" s="121"/>
    </row>
    <row r="496" spans="2:11">
      <c r="B496" s="122"/>
      <c r="C496" s="121"/>
      <c r="D496" s="121"/>
      <c r="E496" s="121"/>
      <c r="F496" s="121"/>
      <c r="G496" s="121"/>
      <c r="H496" s="121"/>
      <c r="I496" s="121"/>
      <c r="J496" s="121"/>
      <c r="K496" s="121"/>
    </row>
    <row r="497" spans="2:11">
      <c r="B497" s="122"/>
      <c r="C497" s="121"/>
      <c r="D497" s="121"/>
      <c r="E497" s="121"/>
      <c r="F497" s="121"/>
      <c r="G497" s="121"/>
      <c r="H497" s="121"/>
      <c r="I497" s="121"/>
      <c r="J497" s="121"/>
      <c r="K497" s="121"/>
    </row>
    <row r="498" spans="2:11">
      <c r="B498" s="122"/>
      <c r="C498" s="121"/>
      <c r="D498" s="121"/>
      <c r="E498" s="121"/>
      <c r="F498" s="121"/>
      <c r="G498" s="121"/>
      <c r="H498" s="121"/>
      <c r="I498" s="121"/>
      <c r="J498" s="121"/>
      <c r="K498" s="121"/>
    </row>
    <row r="499" spans="2:11">
      <c r="B499" s="122"/>
      <c r="C499" s="121"/>
      <c r="D499" s="121"/>
      <c r="E499" s="121"/>
      <c r="F499" s="121"/>
      <c r="G499" s="121"/>
      <c r="H499" s="121"/>
      <c r="I499" s="121"/>
      <c r="J499" s="121"/>
      <c r="K499" s="121"/>
    </row>
    <row r="500" spans="2:11">
      <c r="B500" s="122"/>
      <c r="C500" s="121"/>
      <c r="D500" s="121"/>
      <c r="E500" s="121"/>
      <c r="F500" s="121"/>
      <c r="G500" s="121"/>
      <c r="H500" s="121"/>
      <c r="I500" s="121"/>
      <c r="J500" s="121"/>
      <c r="K500" s="121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  <row r="627" spans="3:3">
      <c r="C627" s="1"/>
    </row>
    <row r="628" spans="3:3">
      <c r="C628" s="1"/>
    </row>
    <row r="629" spans="3:3">
      <c r="C629" s="1"/>
    </row>
    <row r="630" spans="3:3">
      <c r="C630" s="1"/>
    </row>
    <row r="631" spans="3:3">
      <c r="C631" s="1"/>
    </row>
    <row r="632" spans="3:3">
      <c r="C632" s="1"/>
    </row>
    <row r="633" spans="3:3">
      <c r="C633" s="1"/>
    </row>
    <row r="634" spans="3:3">
      <c r="C634" s="1"/>
    </row>
    <row r="635" spans="3:3">
      <c r="C635" s="1"/>
    </row>
    <row r="636" spans="3:3">
      <c r="C636" s="1"/>
    </row>
    <row r="637" spans="3:3">
      <c r="C637" s="1"/>
    </row>
  </sheetData>
  <sheetProtection sheet="1" objects="1" scenarios="1"/>
  <mergeCells count="2">
    <mergeCell ref="B6:K6"/>
    <mergeCell ref="B7:K7"/>
  </mergeCells>
  <phoneticPr fontId="7" type="noConversion"/>
  <dataValidations count="1">
    <dataValidation allowBlank="1" showInputMessage="1" showErrorMessage="1" sqref="C5:C1048576 A1:B1048576 D1:F1048576 G1:G80 G82:G1048576 H1:XFD1048576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L57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1.7109375" style="2" bestFit="1" customWidth="1"/>
    <col min="4" max="4" width="8.5703125" style="2" bestFit="1" customWidth="1"/>
    <col min="5" max="5" width="12" style="1" bestFit="1" customWidth="1"/>
    <col min="6" max="6" width="15.85546875" style="1" customWidth="1"/>
    <col min="7" max="7" width="7.28515625" style="1" bestFit="1" customWidth="1"/>
    <col min="8" max="8" width="6.42578125" style="1" bestFit="1" customWidth="1"/>
    <col min="9" max="9" width="8" style="1" bestFit="1" customWidth="1"/>
    <col min="10" max="10" width="10" style="1" customWidth="1"/>
    <col min="11" max="11" width="7.85546875" style="1" bestFit="1" customWidth="1"/>
    <col min="12" max="12" width="9" style="1" bestFit="1" customWidth="1"/>
    <col min="13" max="16384" width="9.140625" style="1"/>
  </cols>
  <sheetData>
    <row r="1" spans="2:12">
      <c r="B1" s="56" t="s">
        <v>154</v>
      </c>
      <c r="C1" s="77" t="s" vm="1">
        <v>240</v>
      </c>
    </row>
    <row r="2" spans="2:12">
      <c r="B2" s="56" t="s">
        <v>153</v>
      </c>
      <c r="C2" s="77" t="s">
        <v>241</v>
      </c>
    </row>
    <row r="3" spans="2:12">
      <c r="B3" s="56" t="s">
        <v>155</v>
      </c>
      <c r="C3" s="77" t="s">
        <v>242</v>
      </c>
    </row>
    <row r="4" spans="2:12">
      <c r="B4" s="56" t="s">
        <v>156</v>
      </c>
      <c r="C4" s="77" t="s">
        <v>243</v>
      </c>
    </row>
    <row r="6" spans="2:12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2:12" ht="26.25" customHeight="1">
      <c r="B7" s="178" t="s">
        <v>105</v>
      </c>
      <c r="C7" s="179"/>
      <c r="D7" s="179"/>
      <c r="E7" s="179"/>
      <c r="F7" s="179"/>
      <c r="G7" s="179"/>
      <c r="H7" s="179"/>
      <c r="I7" s="179"/>
      <c r="J7" s="179"/>
      <c r="K7" s="179"/>
      <c r="L7" s="180"/>
    </row>
    <row r="8" spans="2:12" s="3" customFormat="1" ht="78.75">
      <c r="B8" s="22" t="s">
        <v>124</v>
      </c>
      <c r="C8" s="30" t="s">
        <v>49</v>
      </c>
      <c r="D8" s="30" t="s">
        <v>70</v>
      </c>
      <c r="E8" s="30" t="s">
        <v>109</v>
      </c>
      <c r="F8" s="30" t="s">
        <v>110</v>
      </c>
      <c r="G8" s="30" t="s">
        <v>216</v>
      </c>
      <c r="H8" s="30" t="s">
        <v>215</v>
      </c>
      <c r="I8" s="30" t="s">
        <v>118</v>
      </c>
      <c r="J8" s="30" t="s">
        <v>64</v>
      </c>
      <c r="K8" s="30" t="s">
        <v>157</v>
      </c>
      <c r="L8" s="31" t="s">
        <v>159</v>
      </c>
    </row>
    <row r="9" spans="2:12" s="3" customFormat="1" ht="24" customHeight="1">
      <c r="B9" s="15"/>
      <c r="C9" s="16"/>
      <c r="D9" s="16"/>
      <c r="E9" s="16"/>
      <c r="F9" s="16" t="s">
        <v>22</v>
      </c>
      <c r="G9" s="16" t="s">
        <v>223</v>
      </c>
      <c r="H9" s="16"/>
      <c r="I9" s="16" t="s">
        <v>219</v>
      </c>
      <c r="J9" s="32" t="s">
        <v>20</v>
      </c>
      <c r="K9" s="32" t="s">
        <v>20</v>
      </c>
      <c r="L9" s="33" t="s">
        <v>20</v>
      </c>
    </row>
    <row r="10" spans="2:1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</row>
    <row r="11" spans="2:12" s="4" customFormat="1" ht="18" customHeight="1">
      <c r="B11" s="118" t="s">
        <v>52</v>
      </c>
      <c r="C11" s="83"/>
      <c r="D11" s="83"/>
      <c r="E11" s="83"/>
      <c r="F11" s="83"/>
      <c r="G11" s="93"/>
      <c r="H11" s="116"/>
      <c r="I11" s="116">
        <v>0</v>
      </c>
      <c r="J11" s="117"/>
      <c r="K11" s="127">
        <v>0</v>
      </c>
      <c r="L11" s="127">
        <v>0</v>
      </c>
    </row>
    <row r="12" spans="2:12" ht="21" customHeight="1">
      <c r="B12" s="119" t="s">
        <v>211</v>
      </c>
      <c r="C12" s="83"/>
      <c r="D12" s="83"/>
      <c r="E12" s="83"/>
      <c r="F12" s="83"/>
      <c r="G12" s="93"/>
      <c r="H12" s="116"/>
      <c r="I12" s="116">
        <v>0</v>
      </c>
      <c r="J12" s="117"/>
      <c r="K12" s="127">
        <v>0</v>
      </c>
      <c r="L12" s="127">
        <v>0</v>
      </c>
    </row>
    <row r="13" spans="2:12">
      <c r="B13" s="82" t="s">
        <v>2431</v>
      </c>
      <c r="C13" s="83" t="s">
        <v>2432</v>
      </c>
      <c r="D13" s="96" t="s">
        <v>964</v>
      </c>
      <c r="E13" s="96" t="s">
        <v>140</v>
      </c>
      <c r="F13" s="104">
        <v>43375</v>
      </c>
      <c r="G13" s="93">
        <v>250</v>
      </c>
      <c r="H13" s="95">
        <v>0</v>
      </c>
      <c r="I13" s="95">
        <v>0</v>
      </c>
      <c r="J13" s="145">
        <v>0</v>
      </c>
      <c r="K13" s="94">
        <v>0</v>
      </c>
      <c r="L13" s="94">
        <v>0</v>
      </c>
    </row>
    <row r="14" spans="2:12"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</row>
    <row r="15" spans="2:1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</row>
    <row r="16" spans="2:1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</row>
    <row r="17" spans="2:12">
      <c r="B17" s="141"/>
      <c r="C17" s="98"/>
      <c r="D17" s="98"/>
      <c r="E17" s="98"/>
      <c r="F17" s="98"/>
      <c r="G17" s="98"/>
      <c r="H17" s="98"/>
      <c r="I17" s="98"/>
      <c r="J17" s="98"/>
      <c r="K17" s="98"/>
      <c r="L17" s="98"/>
    </row>
    <row r="18" spans="2:12">
      <c r="B18" s="141"/>
      <c r="C18" s="98"/>
      <c r="D18" s="98"/>
      <c r="E18" s="98"/>
      <c r="F18" s="98"/>
      <c r="G18" s="98"/>
      <c r="H18" s="98"/>
      <c r="I18" s="98"/>
      <c r="J18" s="98"/>
      <c r="K18" s="98"/>
      <c r="L18" s="98"/>
    </row>
    <row r="19" spans="2:12">
      <c r="B19" s="141"/>
      <c r="C19" s="98"/>
      <c r="D19" s="98"/>
      <c r="E19" s="98"/>
      <c r="F19" s="98"/>
      <c r="G19" s="98"/>
      <c r="H19" s="98"/>
      <c r="I19" s="98"/>
      <c r="J19" s="98"/>
      <c r="K19" s="98"/>
      <c r="L19" s="98"/>
    </row>
    <row r="20" spans="2:12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</row>
    <row r="21" spans="2:12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</row>
    <row r="22" spans="2:12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</row>
    <row r="23" spans="2:12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</row>
    <row r="24" spans="2:12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</row>
    <row r="25" spans="2:12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</row>
    <row r="26" spans="2:12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</row>
    <row r="27" spans="2:12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</row>
    <row r="28" spans="2:12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</row>
    <row r="29" spans="2:12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2:12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2:12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</row>
    <row r="32" spans="2:12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</row>
    <row r="33" spans="2:12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</row>
    <row r="34" spans="2:12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</row>
    <row r="35" spans="2:12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</row>
    <row r="36" spans="2:12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</row>
    <row r="37" spans="2:12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</row>
    <row r="38" spans="2:12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</row>
    <row r="39" spans="2:12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</row>
    <row r="40" spans="2:12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</row>
    <row r="41" spans="2:12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</row>
    <row r="42" spans="2:12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</row>
    <row r="43" spans="2:12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</row>
    <row r="44" spans="2:12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</row>
    <row r="45" spans="2:12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</row>
    <row r="46" spans="2:12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</row>
    <row r="47" spans="2:12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</row>
    <row r="48" spans="2:12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</row>
    <row r="49" spans="2:12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</row>
    <row r="50" spans="2:12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</row>
    <row r="51" spans="2:12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</row>
    <row r="52" spans="2:12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</row>
    <row r="53" spans="2:12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</row>
    <row r="54" spans="2:12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</row>
    <row r="55" spans="2:12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</row>
    <row r="56" spans="2:12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</row>
    <row r="57" spans="2:12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</row>
    <row r="58" spans="2:12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</row>
    <row r="59" spans="2:12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</row>
    <row r="60" spans="2:12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</row>
    <row r="61" spans="2:12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</row>
    <row r="62" spans="2:12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</row>
    <row r="63" spans="2:12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</row>
    <row r="64" spans="2:12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</row>
    <row r="65" spans="2:12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</row>
    <row r="66" spans="2:12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</row>
    <row r="67" spans="2:12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</row>
    <row r="68" spans="2:12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</row>
    <row r="69" spans="2:12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</row>
    <row r="70" spans="2:12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</row>
    <row r="71" spans="2:12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</row>
    <row r="72" spans="2:12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</row>
    <row r="73" spans="2:12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</row>
    <row r="74" spans="2:12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</row>
    <row r="75" spans="2:12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</row>
    <row r="76" spans="2:12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</row>
    <row r="77" spans="2:12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</row>
    <row r="78" spans="2:12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</row>
    <row r="79" spans="2:12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</row>
    <row r="80" spans="2:12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12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</row>
    <row r="82" spans="2:12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</row>
    <row r="83" spans="2:12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</row>
    <row r="84" spans="2:12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</row>
    <row r="85" spans="2:12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</row>
    <row r="86" spans="2:12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</row>
    <row r="87" spans="2:12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</row>
    <row r="88" spans="2:12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</row>
    <row r="89" spans="2:12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</row>
    <row r="90" spans="2:12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</row>
    <row r="91" spans="2:12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</row>
    <row r="92" spans="2:12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</row>
    <row r="93" spans="2:12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</row>
    <row r="94" spans="2:12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</row>
    <row r="95" spans="2:12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</row>
    <row r="96" spans="2:12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</row>
    <row r="97" spans="2:12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</row>
    <row r="98" spans="2:12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</row>
    <row r="99" spans="2:12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</row>
    <row r="100" spans="2:12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</row>
    <row r="101" spans="2:12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</row>
    <row r="102" spans="2:12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</row>
    <row r="103" spans="2:12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</row>
    <row r="104" spans="2:12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</row>
    <row r="105" spans="2:12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</row>
    <row r="106" spans="2:12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</row>
    <row r="107" spans="2:12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</row>
    <row r="108" spans="2:12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</row>
    <row r="109" spans="2:12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</row>
    <row r="110" spans="2:12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</row>
    <row r="111" spans="2:12"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</row>
    <row r="112" spans="2:12"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</row>
    <row r="113" spans="2:12"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</row>
    <row r="114" spans="2:12">
      <c r="B114" s="122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</row>
    <row r="115" spans="2:12">
      <c r="B115" s="122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</row>
    <row r="116" spans="2:12">
      <c r="B116" s="122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</row>
    <row r="117" spans="2:12">
      <c r="B117" s="122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</row>
    <row r="118" spans="2:12">
      <c r="B118" s="122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</row>
    <row r="119" spans="2:12">
      <c r="B119" s="122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</row>
    <row r="120" spans="2:12">
      <c r="B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</row>
    <row r="121" spans="2:12">
      <c r="B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</row>
    <row r="122" spans="2:12">
      <c r="B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</row>
    <row r="123" spans="2:12">
      <c r="B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</row>
    <row r="124" spans="2:12">
      <c r="B124" s="122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</row>
    <row r="125" spans="2:12">
      <c r="B125" s="122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</row>
    <row r="126" spans="2:12">
      <c r="B126" s="122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</row>
    <row r="127" spans="2:12">
      <c r="B127" s="122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</row>
    <row r="128" spans="2:12">
      <c r="B128" s="122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</row>
    <row r="129" spans="2:12">
      <c r="B129" s="122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</row>
    <row r="130" spans="2:12">
      <c r="B130" s="122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</row>
    <row r="131" spans="2:12">
      <c r="B131" s="122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</row>
    <row r="132" spans="2:12">
      <c r="B132" s="122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</row>
    <row r="133" spans="2:12">
      <c r="B133" s="122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</row>
    <row r="134" spans="2:12">
      <c r="B134" s="122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</row>
    <row r="135" spans="2:12">
      <c r="B135" s="122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</row>
    <row r="136" spans="2:12">
      <c r="B136" s="122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</row>
    <row r="137" spans="2:12">
      <c r="B137" s="122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</row>
    <row r="138" spans="2:12">
      <c r="B138" s="122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</row>
    <row r="139" spans="2:12">
      <c r="B139" s="122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</row>
    <row r="140" spans="2:12">
      <c r="B140" s="122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</row>
    <row r="141" spans="2:12">
      <c r="B141" s="122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</row>
    <row r="142" spans="2:12">
      <c r="B142" s="122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</row>
    <row r="143" spans="2:12">
      <c r="B143" s="122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</row>
    <row r="144" spans="2:12">
      <c r="B144" s="122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</row>
    <row r="145" spans="2:12">
      <c r="B145" s="122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</row>
    <row r="146" spans="2:12">
      <c r="B146" s="122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</row>
    <row r="147" spans="2:12">
      <c r="B147" s="122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</row>
    <row r="148" spans="2:12">
      <c r="B148" s="122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</row>
    <row r="149" spans="2:12">
      <c r="B149" s="122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</row>
    <row r="150" spans="2:12">
      <c r="B150" s="122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</row>
    <row r="151" spans="2:12">
      <c r="B151" s="122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</row>
    <row r="152" spans="2:12">
      <c r="B152" s="122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</row>
    <row r="153" spans="2:12">
      <c r="B153" s="122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</row>
    <row r="154" spans="2:12">
      <c r="B154" s="122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</row>
    <row r="155" spans="2:12">
      <c r="B155" s="122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</row>
    <row r="156" spans="2:12">
      <c r="B156" s="122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</row>
    <row r="157" spans="2:12">
      <c r="B157" s="122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</row>
    <row r="158" spans="2:12">
      <c r="B158" s="122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</row>
    <row r="159" spans="2:12">
      <c r="B159" s="122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</row>
    <row r="160" spans="2:12">
      <c r="B160" s="122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</row>
    <row r="161" spans="2:12">
      <c r="B161" s="122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</row>
    <row r="162" spans="2:12">
      <c r="B162" s="122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</row>
    <row r="163" spans="2:12">
      <c r="B163" s="122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</row>
    <row r="164" spans="2:12">
      <c r="B164" s="122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</row>
    <row r="165" spans="2:12">
      <c r="B165" s="122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</row>
    <row r="166" spans="2:12">
      <c r="B166" s="122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</row>
    <row r="167" spans="2:12">
      <c r="B167" s="122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</row>
    <row r="168" spans="2:12">
      <c r="B168" s="122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</row>
    <row r="169" spans="2:12">
      <c r="B169" s="122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</row>
    <row r="170" spans="2:12">
      <c r="B170" s="122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</row>
    <row r="171" spans="2:12">
      <c r="B171" s="122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</row>
    <row r="172" spans="2:12">
      <c r="B172" s="122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</row>
    <row r="173" spans="2:12">
      <c r="B173" s="122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</row>
    <row r="174" spans="2:12">
      <c r="B174" s="122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</row>
    <row r="175" spans="2:12">
      <c r="B175" s="122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</row>
    <row r="176" spans="2:12">
      <c r="B176" s="122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</row>
    <row r="177" spans="2:12">
      <c r="B177" s="122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</row>
    <row r="178" spans="2:12">
      <c r="B178" s="122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</row>
    <row r="179" spans="2:12">
      <c r="B179" s="122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</row>
    <row r="180" spans="2:12">
      <c r="B180" s="122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</row>
    <row r="181" spans="2:12">
      <c r="B181" s="122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</row>
    <row r="182" spans="2:12">
      <c r="B182" s="122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</row>
    <row r="183" spans="2:12">
      <c r="B183" s="122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</row>
    <row r="184" spans="2:12">
      <c r="B184" s="122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</row>
    <row r="185" spans="2:12">
      <c r="B185" s="122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</row>
    <row r="186" spans="2:12">
      <c r="B186" s="122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</row>
    <row r="187" spans="2:12">
      <c r="B187" s="122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</row>
    <row r="188" spans="2:12">
      <c r="B188" s="122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</row>
    <row r="189" spans="2:12">
      <c r="B189" s="122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</row>
    <row r="190" spans="2:12">
      <c r="B190" s="122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</row>
    <row r="191" spans="2:12">
      <c r="B191" s="122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2:12">
      <c r="B192" s="122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</row>
    <row r="193" spans="2:12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</row>
    <row r="194" spans="2:12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</row>
    <row r="195" spans="2:12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</row>
    <row r="196" spans="2:12">
      <c r="B196" s="122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</row>
    <row r="197" spans="2:12">
      <c r="B197" s="122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</row>
    <row r="198" spans="2:12">
      <c r="B198" s="122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</row>
    <row r="199" spans="2:12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</row>
    <row r="200" spans="2:12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</row>
    <row r="201" spans="2:12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</row>
    <row r="202" spans="2:12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</row>
    <row r="203" spans="2:12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</row>
    <row r="204" spans="2:12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</row>
    <row r="205" spans="2:12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</row>
    <row r="206" spans="2:12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</row>
    <row r="207" spans="2:12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</row>
    <row r="208" spans="2:12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</row>
    <row r="209" spans="2:12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</row>
    <row r="210" spans="2:12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</row>
    <row r="211" spans="2:12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</row>
    <row r="212" spans="2:12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</row>
    <row r="213" spans="2:12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</row>
    <row r="214" spans="2:12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</row>
    <row r="215" spans="2:12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</row>
    <row r="216" spans="2:12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</row>
    <row r="217" spans="2:12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</row>
    <row r="218" spans="2:12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</row>
    <row r="219" spans="2:12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</row>
    <row r="220" spans="2:12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</row>
    <row r="221" spans="2:12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</row>
    <row r="222" spans="2:12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</row>
    <row r="223" spans="2:12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</row>
    <row r="224" spans="2:12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</row>
    <row r="225" spans="2:12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</row>
    <row r="226" spans="2:12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</row>
    <row r="227" spans="2:12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</row>
    <row r="228" spans="2:12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</row>
    <row r="229" spans="2:12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</row>
    <row r="230" spans="2:12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</row>
    <row r="231" spans="2:12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</row>
    <row r="232" spans="2:12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</row>
    <row r="233" spans="2:12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</row>
    <row r="234" spans="2:12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</row>
    <row r="235" spans="2:12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</row>
    <row r="236" spans="2:12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</row>
    <row r="237" spans="2:12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</row>
    <row r="238" spans="2:12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</row>
    <row r="239" spans="2:12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</row>
    <row r="240" spans="2:12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</row>
    <row r="241" spans="2:12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</row>
    <row r="242" spans="2:12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</row>
    <row r="243" spans="2:12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</row>
    <row r="244" spans="2:12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</row>
    <row r="245" spans="2:12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</row>
    <row r="246" spans="2:12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</row>
    <row r="247" spans="2:12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</row>
    <row r="248" spans="2:12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</row>
    <row r="249" spans="2:12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</row>
    <row r="250" spans="2:12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</row>
    <row r="251" spans="2:12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</row>
    <row r="252" spans="2:12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</row>
    <row r="253" spans="2:12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</row>
    <row r="254" spans="2:12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</row>
    <row r="255" spans="2:12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</row>
    <row r="256" spans="2:12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</row>
    <row r="257" spans="2:12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</row>
    <row r="258" spans="2:12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</row>
    <row r="259" spans="2:12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</row>
    <row r="260" spans="2:12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</row>
    <row r="261" spans="2:12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</row>
    <row r="262" spans="2:12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</row>
    <row r="263" spans="2:12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</row>
    <row r="264" spans="2:12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</row>
    <row r="265" spans="2:12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</row>
    <row r="266" spans="2:12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</row>
    <row r="267" spans="2:12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</row>
    <row r="268" spans="2:12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</row>
    <row r="269" spans="2:12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</row>
    <row r="270" spans="2:12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</row>
    <row r="271" spans="2:12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</row>
    <row r="272" spans="2:12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</row>
    <row r="273" spans="2:12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</row>
    <row r="274" spans="2:12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</row>
    <row r="275" spans="2:12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</row>
    <row r="276" spans="2:12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</row>
    <row r="277" spans="2:12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</row>
    <row r="278" spans="2:12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</row>
    <row r="279" spans="2:12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</row>
    <row r="280" spans="2:12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</row>
    <row r="281" spans="2:12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</row>
    <row r="282" spans="2:12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</row>
    <row r="283" spans="2:12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</row>
    <row r="284" spans="2:12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</row>
    <row r="285" spans="2:12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</row>
    <row r="286" spans="2:12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</row>
    <row r="287" spans="2:12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</row>
    <row r="288" spans="2:12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</row>
    <row r="289" spans="2:12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</row>
    <row r="290" spans="2:12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</row>
    <row r="291" spans="2:12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</row>
    <row r="292" spans="2:12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</row>
    <row r="293" spans="2:12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</row>
    <row r="294" spans="2:12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</row>
    <row r="295" spans="2:12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</row>
    <row r="296" spans="2:12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</row>
    <row r="297" spans="2:12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</row>
    <row r="298" spans="2:12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</row>
    <row r="299" spans="2:12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</row>
    <row r="300" spans="2:12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</row>
    <row r="301" spans="2:12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</row>
    <row r="302" spans="2:12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</row>
    <row r="303" spans="2:12">
      <c r="B303" s="122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</row>
    <row r="304" spans="2:12">
      <c r="B304" s="122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</row>
    <row r="305" spans="2:12">
      <c r="B305" s="122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</row>
    <row r="306" spans="2:12">
      <c r="B306" s="122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</row>
    <row r="307" spans="2:12">
      <c r="B307" s="122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</row>
    <row r="308" spans="2:12">
      <c r="B308" s="122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</row>
    <row r="309" spans="2:12">
      <c r="B309" s="122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</row>
    <row r="310" spans="2:12">
      <c r="B310" s="122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</row>
    <row r="311" spans="2:12">
      <c r="B311" s="122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</row>
    <row r="312" spans="2:12">
      <c r="B312" s="122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</row>
    <row r="313" spans="2:12">
      <c r="B313" s="122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</row>
    <row r="314" spans="2:12">
      <c r="B314" s="122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</row>
    <row r="315" spans="2:12">
      <c r="B315" s="122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</row>
    <row r="316" spans="2:12">
      <c r="B316" s="122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</row>
    <row r="317" spans="2:12">
      <c r="B317" s="122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</row>
    <row r="318" spans="2:12">
      <c r="B318" s="122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</row>
    <row r="319" spans="2:12">
      <c r="B319" s="122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</row>
    <row r="320" spans="2:12">
      <c r="B320" s="122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</row>
    <row r="321" spans="2:12">
      <c r="B321" s="122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</row>
    <row r="322" spans="2:12">
      <c r="B322" s="122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</row>
    <row r="323" spans="2:12">
      <c r="B323" s="122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</row>
    <row r="324" spans="2:12">
      <c r="B324" s="122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</row>
    <row r="325" spans="2:12">
      <c r="B325" s="122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</row>
    <row r="326" spans="2:12">
      <c r="B326" s="122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</row>
    <row r="327" spans="2:12">
      <c r="B327" s="122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</row>
    <row r="328" spans="2:12">
      <c r="B328" s="122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</row>
    <row r="329" spans="2:12">
      <c r="B329" s="122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</row>
    <row r="330" spans="2:12">
      <c r="B330" s="122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</row>
    <row r="331" spans="2:12">
      <c r="B331" s="122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</row>
    <row r="332" spans="2:12">
      <c r="B332" s="122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</row>
    <row r="333" spans="2:12">
      <c r="B333" s="122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</row>
    <row r="334" spans="2:12">
      <c r="B334" s="122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</row>
    <row r="335" spans="2:12">
      <c r="B335" s="122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</row>
    <row r="336" spans="2:12">
      <c r="B336" s="122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</row>
    <row r="337" spans="2:12">
      <c r="B337" s="122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</row>
    <row r="338" spans="2:12">
      <c r="B338" s="122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</row>
    <row r="339" spans="2:12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</row>
    <row r="340" spans="2:12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</row>
    <row r="341" spans="2:12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</row>
    <row r="342" spans="2:12">
      <c r="B342" s="122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</row>
    <row r="343" spans="2:12">
      <c r="B343" s="122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</row>
    <row r="344" spans="2:12">
      <c r="B344" s="122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</row>
    <row r="345" spans="2:12">
      <c r="B345" s="122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</row>
    <row r="346" spans="2:12">
      <c r="B346" s="122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</row>
    <row r="347" spans="2:12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</row>
    <row r="348" spans="2:12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</row>
    <row r="349" spans="2:12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</row>
    <row r="350" spans="2:12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</row>
    <row r="351" spans="2:12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</row>
    <row r="352" spans="2:12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</row>
    <row r="353" spans="2:12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</row>
    <row r="354" spans="2:12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</row>
    <row r="355" spans="2:12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</row>
    <row r="356" spans="2:12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</row>
    <row r="357" spans="2:12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</row>
    <row r="358" spans="2:12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</row>
    <row r="359" spans="2:12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</row>
    <row r="360" spans="2:12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</row>
    <row r="361" spans="2:12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</row>
    <row r="362" spans="2:12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</row>
    <row r="363" spans="2:12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</row>
    <row r="364" spans="2:12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</row>
    <row r="365" spans="2:12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</row>
    <row r="366" spans="2:12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</row>
    <row r="367" spans="2:12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</row>
    <row r="368" spans="2:12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</row>
    <row r="369" spans="2:12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</row>
    <row r="370" spans="2:12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</row>
    <row r="371" spans="2:12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</row>
    <row r="372" spans="2:12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</row>
    <row r="373" spans="2:12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</row>
    <row r="374" spans="2:12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</row>
    <row r="375" spans="2:12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</row>
    <row r="376" spans="2:12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</row>
    <row r="377" spans="2:12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</row>
    <row r="378" spans="2:12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</row>
    <row r="379" spans="2:12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</row>
    <row r="380" spans="2:12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</row>
    <row r="381" spans="2:12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</row>
    <row r="382" spans="2:12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</row>
    <row r="383" spans="2:12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</row>
    <row r="384" spans="2:12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</row>
    <row r="385" spans="2:12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</row>
    <row r="386" spans="2:12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</row>
    <row r="387" spans="2:12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</row>
    <row r="388" spans="2:12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</row>
    <row r="389" spans="2:12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</row>
    <row r="390" spans="2:12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</row>
    <row r="391" spans="2:12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</row>
    <row r="392" spans="2:12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</row>
    <row r="393" spans="2:12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</row>
    <row r="394" spans="2:12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</row>
    <row r="395" spans="2:12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</row>
    <row r="396" spans="2:12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</row>
    <row r="397" spans="2:12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</row>
    <row r="398" spans="2:12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</row>
    <row r="399" spans="2:12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</row>
    <row r="400" spans="2:12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</row>
    <row r="401" spans="2:12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</row>
    <row r="402" spans="2:12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</row>
    <row r="403" spans="2:12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</row>
    <row r="404" spans="2:12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</row>
    <row r="405" spans="2:12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</row>
    <row r="406" spans="2:12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</row>
    <row r="407" spans="2:12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</row>
    <row r="408" spans="2:12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</row>
    <row r="409" spans="2:12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</row>
    <row r="410" spans="2:12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</row>
    <row r="411" spans="2:12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</row>
    <row r="412" spans="2:12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</row>
    <row r="413" spans="2:12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</row>
    <row r="414" spans="2:12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</row>
    <row r="415" spans="2:12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</row>
    <row r="416" spans="2:12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</row>
    <row r="417" spans="2:12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</row>
    <row r="418" spans="2:12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</row>
    <row r="419" spans="2:12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</row>
    <row r="420" spans="2:12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</row>
    <row r="421" spans="2:12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</row>
    <row r="422" spans="2:12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</row>
    <row r="423" spans="2:12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</row>
    <row r="424" spans="2:12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</row>
    <row r="425" spans="2:12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</row>
    <row r="426" spans="2:12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</row>
    <row r="427" spans="2:12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</row>
    <row r="428" spans="2:12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</row>
    <row r="429" spans="2:12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</row>
    <row r="430" spans="2:12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</row>
    <row r="431" spans="2:12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</row>
    <row r="432" spans="2:12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</row>
    <row r="433" spans="2:12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</row>
    <row r="434" spans="2:12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</row>
    <row r="435" spans="2:12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</row>
    <row r="436" spans="2:12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</row>
    <row r="437" spans="2:12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</row>
    <row r="438" spans="2:12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</row>
    <row r="439" spans="2:12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</row>
    <row r="440" spans="2:12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</row>
    <row r="441" spans="2:12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</row>
    <row r="442" spans="2:12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</row>
    <row r="443" spans="2:12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</row>
    <row r="444" spans="2:12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</row>
    <row r="445" spans="2:12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</row>
    <row r="446" spans="2:12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</row>
    <row r="447" spans="2:12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</row>
    <row r="448" spans="2:12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</row>
    <row r="449" spans="2:12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</row>
    <row r="450" spans="2:12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</row>
    <row r="451" spans="2:12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</row>
    <row r="452" spans="2:12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</row>
    <row r="453" spans="2:12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</row>
    <row r="454" spans="2:12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</row>
    <row r="455" spans="2:12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</row>
    <row r="456" spans="2:12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</row>
    <row r="457" spans="2:12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</row>
    <row r="458" spans="2:12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</row>
    <row r="459" spans="2:12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</row>
    <row r="460" spans="2:12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</row>
    <row r="461" spans="2:12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</row>
    <row r="462" spans="2:12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</row>
    <row r="463" spans="2:12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</row>
    <row r="464" spans="2:12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</row>
    <row r="465" spans="2:12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</row>
    <row r="466" spans="2:12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</row>
    <row r="467" spans="2:12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</row>
    <row r="468" spans="2:12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</row>
    <row r="469" spans="2:12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</row>
    <row r="470" spans="2:12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</row>
    <row r="471" spans="2:12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</row>
    <row r="472" spans="2:12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</row>
    <row r="473" spans="2:12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</row>
    <row r="474" spans="2:12">
      <c r="B474" s="122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</row>
    <row r="475" spans="2:12">
      <c r="B475" s="122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</row>
    <row r="476" spans="2:12">
      <c r="B476" s="122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</row>
    <row r="477" spans="2:12">
      <c r="B477" s="122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</row>
    <row r="478" spans="2:12">
      <c r="B478" s="122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</row>
    <row r="479" spans="2:12">
      <c r="B479" s="122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</row>
    <row r="480" spans="2:12">
      <c r="B480" s="122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</row>
    <row r="481" spans="2:12">
      <c r="B481" s="122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</row>
    <row r="482" spans="2:12">
      <c r="B482" s="122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</row>
    <row r="483" spans="2:12">
      <c r="B483" s="122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</row>
    <row r="484" spans="2:12">
      <c r="B484" s="122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</row>
    <row r="485" spans="2:12">
      <c r="B485" s="122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</row>
    <row r="486" spans="2:12">
      <c r="B486" s="122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</row>
    <row r="487" spans="2:12">
      <c r="B487" s="122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</row>
    <row r="488" spans="2:12">
      <c r="B488" s="122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</row>
    <row r="489" spans="2:12">
      <c r="B489" s="122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</row>
    <row r="490" spans="2:12">
      <c r="B490" s="122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</row>
    <row r="491" spans="2:12">
      <c r="B491" s="122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</row>
    <row r="492" spans="2:12">
      <c r="B492" s="122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</row>
    <row r="493" spans="2:12">
      <c r="B493" s="122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</row>
    <row r="494" spans="2:12">
      <c r="B494" s="122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</row>
    <row r="495" spans="2:12">
      <c r="B495" s="122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</row>
    <row r="496" spans="2:12">
      <c r="B496" s="122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</row>
    <row r="497" spans="2:12">
      <c r="B497" s="122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</row>
    <row r="498" spans="2:12">
      <c r="B498" s="122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</row>
    <row r="499" spans="2:12">
      <c r="B499" s="122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</row>
    <row r="500" spans="2:12">
      <c r="B500" s="122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</row>
    <row r="501" spans="2:12">
      <c r="B501" s="122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</row>
    <row r="502" spans="2:12">
      <c r="B502" s="122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</row>
    <row r="503" spans="2:12">
      <c r="B503" s="122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</row>
    <row r="504" spans="2:12">
      <c r="B504" s="122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</row>
    <row r="505" spans="2:12">
      <c r="B505" s="122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</row>
    <row r="506" spans="2:12">
      <c r="B506" s="122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</row>
    <row r="507" spans="2:12">
      <c r="B507" s="122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</row>
    <row r="508" spans="2:12">
      <c r="B508" s="122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</row>
    <row r="509" spans="2:12">
      <c r="B509" s="122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</row>
    <row r="510" spans="2:12">
      <c r="B510" s="122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</row>
    <row r="511" spans="2:12">
      <c r="B511" s="122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</row>
    <row r="512" spans="2:12">
      <c r="B512" s="122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</row>
    <row r="513" spans="2:12">
      <c r="B513" s="122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</row>
    <row r="514" spans="2:12">
      <c r="B514" s="122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</row>
    <row r="515" spans="2:12">
      <c r="B515" s="122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</row>
    <row r="516" spans="2:12">
      <c r="B516" s="122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</row>
    <row r="517" spans="2:12">
      <c r="B517" s="122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</row>
    <row r="518" spans="2:12">
      <c r="B518" s="122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</row>
    <row r="519" spans="2:12">
      <c r="B519" s="122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</row>
    <row r="520" spans="2:12">
      <c r="B520" s="122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</row>
    <row r="521" spans="2:12">
      <c r="B521" s="122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</row>
    <row r="522" spans="2:12">
      <c r="B522" s="122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</row>
    <row r="523" spans="2:12">
      <c r="B523" s="122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</row>
    <row r="524" spans="2:12">
      <c r="B524" s="122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</row>
    <row r="525" spans="2:12">
      <c r="B525" s="122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</row>
    <row r="526" spans="2:12">
      <c r="B526" s="122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</row>
    <row r="527" spans="2:12">
      <c r="B527" s="122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</row>
    <row r="528" spans="2:12">
      <c r="B528" s="122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</row>
    <row r="529" spans="2:12">
      <c r="B529" s="122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</row>
    <row r="530" spans="2:12">
      <c r="B530" s="122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</row>
    <row r="531" spans="2:12">
      <c r="B531" s="122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</row>
    <row r="532" spans="2:12">
      <c r="B532" s="122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</row>
    <row r="533" spans="2:12">
      <c r="B533" s="122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</row>
    <row r="534" spans="2:12">
      <c r="B534" s="122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</row>
    <row r="535" spans="2:12">
      <c r="B535" s="122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</row>
    <row r="536" spans="2:12">
      <c r="B536" s="122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</row>
    <row r="537" spans="2:12">
      <c r="B537" s="122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</row>
    <row r="538" spans="2:12">
      <c r="B538" s="122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</row>
    <row r="539" spans="2:12">
      <c r="B539" s="122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</row>
    <row r="540" spans="2:12">
      <c r="B540" s="122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</row>
    <row r="541" spans="2:12">
      <c r="B541" s="122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</row>
    <row r="542" spans="2:12">
      <c r="B542" s="122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</row>
    <row r="543" spans="2:12">
      <c r="B543" s="122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</row>
    <row r="544" spans="2:12">
      <c r="B544" s="122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</row>
    <row r="545" spans="2:12">
      <c r="B545" s="122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</row>
    <row r="546" spans="2:12">
      <c r="B546" s="122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</row>
    <row r="547" spans="2:12">
      <c r="B547" s="122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</row>
    <row r="548" spans="2:12">
      <c r="B548" s="122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</row>
    <row r="549" spans="2:12">
      <c r="B549" s="122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</row>
    <row r="550" spans="2:12">
      <c r="B550" s="122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</row>
    <row r="551" spans="2:12">
      <c r="B551" s="122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</row>
    <row r="552" spans="2:12">
      <c r="B552" s="122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</row>
    <row r="553" spans="2:12">
      <c r="B553" s="122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</row>
    <row r="554" spans="2:12">
      <c r="B554" s="122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</row>
    <row r="555" spans="2:12">
      <c r="B555" s="122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</row>
    <row r="556" spans="2:12">
      <c r="B556" s="122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</row>
    <row r="557" spans="2:12">
      <c r="B557" s="122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</row>
    <row r="558" spans="2:12">
      <c r="B558" s="122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</row>
    <row r="559" spans="2:12">
      <c r="B559" s="122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</row>
    <row r="560" spans="2:12">
      <c r="B560" s="122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</row>
    <row r="561" spans="2:12">
      <c r="B561" s="122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</row>
    <row r="562" spans="2:12">
      <c r="B562" s="122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</row>
    <row r="563" spans="2:12">
      <c r="B563" s="122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</row>
    <row r="564" spans="2:12">
      <c r="B564" s="122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</row>
    <row r="565" spans="2:12">
      <c r="B565" s="122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</row>
    <row r="566" spans="2:12">
      <c r="B566" s="122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</row>
    <row r="567" spans="2:12">
      <c r="B567" s="122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</row>
    <row r="568" spans="2:12">
      <c r="B568" s="122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</row>
    <row r="569" spans="2:12">
      <c r="B569" s="122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</row>
    <row r="570" spans="2:12">
      <c r="B570" s="122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workbookViewId="0"/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53" customFormat="1">
      <c r="C5" s="53">
        <v>1</v>
      </c>
      <c r="D5" s="53">
        <f>C5+1</f>
        <v>2</v>
      </c>
      <c r="E5" s="53">
        <f t="shared" ref="E5:Y5" si="0">D5+1</f>
        <v>3</v>
      </c>
      <c r="F5" s="53">
        <f t="shared" si="0"/>
        <v>4</v>
      </c>
      <c r="G5" s="53">
        <f t="shared" si="0"/>
        <v>5</v>
      </c>
      <c r="H5" s="53">
        <f t="shared" si="0"/>
        <v>6</v>
      </c>
      <c r="I5" s="53">
        <f t="shared" si="0"/>
        <v>7</v>
      </c>
      <c r="J5" s="53">
        <f t="shared" si="0"/>
        <v>8</v>
      </c>
      <c r="K5" s="53">
        <f t="shared" si="0"/>
        <v>9</v>
      </c>
      <c r="L5" s="53">
        <f t="shared" si="0"/>
        <v>10</v>
      </c>
      <c r="M5" s="53">
        <f t="shared" si="0"/>
        <v>11</v>
      </c>
      <c r="N5" s="53">
        <f t="shared" si="0"/>
        <v>12</v>
      </c>
      <c r="O5" s="53">
        <f t="shared" si="0"/>
        <v>13</v>
      </c>
      <c r="P5" s="53">
        <f t="shared" si="0"/>
        <v>14</v>
      </c>
      <c r="Q5" s="53">
        <f t="shared" si="0"/>
        <v>15</v>
      </c>
      <c r="R5" s="53">
        <f t="shared" si="0"/>
        <v>16</v>
      </c>
      <c r="S5" s="53">
        <f t="shared" si="0"/>
        <v>17</v>
      </c>
      <c r="T5" s="53">
        <f t="shared" si="0"/>
        <v>18</v>
      </c>
      <c r="U5" s="53">
        <f t="shared" si="0"/>
        <v>19</v>
      </c>
      <c r="V5" s="53">
        <f t="shared" si="0"/>
        <v>20</v>
      </c>
      <c r="W5" s="53">
        <f t="shared" si="0"/>
        <v>21</v>
      </c>
      <c r="X5" s="53">
        <f t="shared" si="0"/>
        <v>22</v>
      </c>
      <c r="Y5" s="53">
        <f t="shared" si="0"/>
        <v>23</v>
      </c>
    </row>
    <row r="6" spans="2:25" ht="31.5">
      <c r="B6" s="52" t="s">
        <v>90</v>
      </c>
      <c r="C6" s="13" t="s">
        <v>49</v>
      </c>
      <c r="E6" s="13" t="s">
        <v>125</v>
      </c>
      <c r="I6" s="13" t="s">
        <v>15</v>
      </c>
      <c r="J6" s="13" t="s">
        <v>71</v>
      </c>
      <c r="M6" s="13" t="s">
        <v>109</v>
      </c>
      <c r="Q6" s="13" t="s">
        <v>17</v>
      </c>
      <c r="R6" s="13" t="s">
        <v>19</v>
      </c>
      <c r="U6" s="13" t="s">
        <v>67</v>
      </c>
      <c r="W6" s="14" t="s">
        <v>63</v>
      </c>
    </row>
    <row r="7" spans="2:25" ht="18">
      <c r="B7" s="52" t="str">
        <f>'תעודות התחייבות ממשלתיות'!B6:R6</f>
        <v>1.ב. ניירות ערך סחירים</v>
      </c>
      <c r="C7" s="13"/>
      <c r="E7" s="46"/>
      <c r="I7" s="13"/>
      <c r="J7" s="13"/>
      <c r="K7" s="13"/>
      <c r="L7" s="13"/>
      <c r="M7" s="13"/>
      <c r="Q7" s="13"/>
      <c r="R7" s="51"/>
    </row>
    <row r="8" spans="2:25" ht="37.5">
      <c r="B8" s="47" t="s">
        <v>95</v>
      </c>
      <c r="C8" s="30" t="s">
        <v>49</v>
      </c>
      <c r="D8" s="30" t="s">
        <v>127</v>
      </c>
      <c r="I8" s="30" t="s">
        <v>15</v>
      </c>
      <c r="J8" s="30" t="s">
        <v>71</v>
      </c>
      <c r="K8" s="30" t="s">
        <v>110</v>
      </c>
      <c r="L8" s="30" t="s">
        <v>18</v>
      </c>
      <c r="M8" s="30" t="s">
        <v>109</v>
      </c>
      <c r="Q8" s="30" t="s">
        <v>17</v>
      </c>
      <c r="R8" s="30" t="s">
        <v>19</v>
      </c>
      <c r="S8" s="30" t="s">
        <v>0</v>
      </c>
      <c r="T8" s="30" t="s">
        <v>113</v>
      </c>
      <c r="U8" s="30" t="s">
        <v>67</v>
      </c>
      <c r="V8" s="30" t="s">
        <v>64</v>
      </c>
      <c r="W8" s="31" t="s">
        <v>119</v>
      </c>
    </row>
    <row r="9" spans="2:25" ht="31.5">
      <c r="B9" s="48" t="str">
        <f>'תעודות חוב מסחריות '!B7:T7</f>
        <v>2. תעודות חוב מסחריות</v>
      </c>
      <c r="C9" s="13" t="s">
        <v>49</v>
      </c>
      <c r="D9" s="13" t="s">
        <v>127</v>
      </c>
      <c r="E9" s="41" t="s">
        <v>125</v>
      </c>
      <c r="G9" s="13" t="s">
        <v>70</v>
      </c>
      <c r="I9" s="13" t="s">
        <v>15</v>
      </c>
      <c r="J9" s="13" t="s">
        <v>71</v>
      </c>
      <c r="K9" s="13" t="s">
        <v>110</v>
      </c>
      <c r="L9" s="13" t="s">
        <v>18</v>
      </c>
      <c r="M9" s="13" t="s">
        <v>109</v>
      </c>
      <c r="Q9" s="13" t="s">
        <v>17</v>
      </c>
      <c r="R9" s="13" t="s">
        <v>19</v>
      </c>
      <c r="S9" s="13" t="s">
        <v>0</v>
      </c>
      <c r="T9" s="13" t="s">
        <v>113</v>
      </c>
      <c r="U9" s="13" t="s">
        <v>67</v>
      </c>
      <c r="V9" s="13" t="s">
        <v>64</v>
      </c>
      <c r="W9" s="38" t="s">
        <v>119</v>
      </c>
    </row>
    <row r="10" spans="2:25" ht="31.5">
      <c r="B10" s="48" t="str">
        <f>'אג"ח קונצרני'!B7:U7</f>
        <v>3. אג"ח קונצרני</v>
      </c>
      <c r="C10" s="30" t="s">
        <v>49</v>
      </c>
      <c r="D10" s="13" t="s">
        <v>127</v>
      </c>
      <c r="E10" s="41" t="s">
        <v>125</v>
      </c>
      <c r="G10" s="30" t="s">
        <v>70</v>
      </c>
      <c r="I10" s="30" t="s">
        <v>15</v>
      </c>
      <c r="J10" s="30" t="s">
        <v>71</v>
      </c>
      <c r="K10" s="30" t="s">
        <v>110</v>
      </c>
      <c r="L10" s="30" t="s">
        <v>18</v>
      </c>
      <c r="M10" s="30" t="s">
        <v>109</v>
      </c>
      <c r="Q10" s="30" t="s">
        <v>17</v>
      </c>
      <c r="R10" s="30" t="s">
        <v>19</v>
      </c>
      <c r="S10" s="30" t="s">
        <v>0</v>
      </c>
      <c r="T10" s="30" t="s">
        <v>113</v>
      </c>
      <c r="U10" s="30" t="s">
        <v>67</v>
      </c>
      <c r="V10" s="13" t="s">
        <v>64</v>
      </c>
      <c r="W10" s="31" t="s">
        <v>119</v>
      </c>
    </row>
    <row r="11" spans="2:25" ht="31.5">
      <c r="B11" s="48" t="str">
        <f>מניות!B7</f>
        <v>4. מניות</v>
      </c>
      <c r="C11" s="30" t="s">
        <v>49</v>
      </c>
      <c r="D11" s="13" t="s">
        <v>127</v>
      </c>
      <c r="E11" s="41" t="s">
        <v>125</v>
      </c>
      <c r="H11" s="30" t="s">
        <v>109</v>
      </c>
      <c r="S11" s="30" t="s">
        <v>0</v>
      </c>
      <c r="T11" s="13" t="s">
        <v>113</v>
      </c>
      <c r="U11" s="13" t="s">
        <v>67</v>
      </c>
      <c r="V11" s="13" t="s">
        <v>64</v>
      </c>
      <c r="W11" s="14" t="s">
        <v>119</v>
      </c>
    </row>
    <row r="12" spans="2:25" ht="31.5">
      <c r="B12" s="48" t="str">
        <f>'קרנות סל'!B7:N7</f>
        <v>5. קרנות סל</v>
      </c>
      <c r="C12" s="30" t="s">
        <v>49</v>
      </c>
      <c r="D12" s="13" t="s">
        <v>127</v>
      </c>
      <c r="E12" s="41" t="s">
        <v>125</v>
      </c>
      <c r="H12" s="30" t="s">
        <v>109</v>
      </c>
      <c r="S12" s="30" t="s">
        <v>0</v>
      </c>
      <c r="T12" s="30" t="s">
        <v>113</v>
      </c>
      <c r="U12" s="30" t="s">
        <v>67</v>
      </c>
      <c r="V12" s="30" t="s">
        <v>64</v>
      </c>
      <c r="W12" s="31" t="s">
        <v>119</v>
      </c>
    </row>
    <row r="13" spans="2:25" ht="31.5">
      <c r="B13" s="48" t="str">
        <f>'קרנות נאמנות'!B7:O7</f>
        <v>6. קרנות נאמנות</v>
      </c>
      <c r="C13" s="30" t="s">
        <v>49</v>
      </c>
      <c r="D13" s="30" t="s">
        <v>127</v>
      </c>
      <c r="G13" s="30" t="s">
        <v>70</v>
      </c>
      <c r="H13" s="30" t="s">
        <v>109</v>
      </c>
      <c r="S13" s="30" t="s">
        <v>0</v>
      </c>
      <c r="T13" s="30" t="s">
        <v>113</v>
      </c>
      <c r="U13" s="30" t="s">
        <v>67</v>
      </c>
      <c r="V13" s="30" t="s">
        <v>64</v>
      </c>
      <c r="W13" s="31" t="s">
        <v>119</v>
      </c>
    </row>
    <row r="14" spans="2:25" ht="31.5">
      <c r="B14" s="48" t="str">
        <f>'כתבי אופציה'!B7:L7</f>
        <v>7. כתבי אופציה</v>
      </c>
      <c r="C14" s="30" t="s">
        <v>49</v>
      </c>
      <c r="D14" s="30" t="s">
        <v>127</v>
      </c>
      <c r="G14" s="30" t="s">
        <v>70</v>
      </c>
      <c r="H14" s="30" t="s">
        <v>109</v>
      </c>
      <c r="S14" s="30" t="s">
        <v>0</v>
      </c>
      <c r="T14" s="30" t="s">
        <v>113</v>
      </c>
      <c r="U14" s="30" t="s">
        <v>67</v>
      </c>
      <c r="V14" s="30" t="s">
        <v>64</v>
      </c>
      <c r="W14" s="31" t="s">
        <v>119</v>
      </c>
    </row>
    <row r="15" spans="2:25" ht="31.5">
      <c r="B15" s="48" t="str">
        <f>אופציות!B7</f>
        <v>8. אופציות</v>
      </c>
      <c r="C15" s="30" t="s">
        <v>49</v>
      </c>
      <c r="D15" s="30" t="s">
        <v>127</v>
      </c>
      <c r="G15" s="30" t="s">
        <v>70</v>
      </c>
      <c r="H15" s="30" t="s">
        <v>109</v>
      </c>
      <c r="S15" s="30" t="s">
        <v>0</v>
      </c>
      <c r="T15" s="30" t="s">
        <v>113</v>
      </c>
      <c r="U15" s="30" t="s">
        <v>67</v>
      </c>
      <c r="V15" s="30" t="s">
        <v>64</v>
      </c>
      <c r="W15" s="31" t="s">
        <v>119</v>
      </c>
    </row>
    <row r="16" spans="2:25" ht="31.5">
      <c r="B16" s="48" t="str">
        <f>'חוזים עתידיים'!B7:I7</f>
        <v>9. חוזים עתידיים</v>
      </c>
      <c r="C16" s="30" t="s">
        <v>49</v>
      </c>
      <c r="D16" s="30" t="s">
        <v>127</v>
      </c>
      <c r="G16" s="30" t="s">
        <v>70</v>
      </c>
      <c r="H16" s="30" t="s">
        <v>109</v>
      </c>
      <c r="S16" s="30" t="s">
        <v>0</v>
      </c>
      <c r="T16" s="31" t="s">
        <v>113</v>
      </c>
    </row>
    <row r="17" spans="2:25" ht="31.5">
      <c r="B17" s="48" t="str">
        <f>'מוצרים מובנים'!B7:Q7</f>
        <v>10. מוצרים מובנים</v>
      </c>
      <c r="C17" s="30" t="s">
        <v>49</v>
      </c>
      <c r="F17" s="13" t="s">
        <v>55</v>
      </c>
      <c r="I17" s="30" t="s">
        <v>15</v>
      </c>
      <c r="J17" s="30" t="s">
        <v>71</v>
      </c>
      <c r="K17" s="30" t="s">
        <v>110</v>
      </c>
      <c r="L17" s="30" t="s">
        <v>18</v>
      </c>
      <c r="M17" s="30" t="s">
        <v>109</v>
      </c>
      <c r="Q17" s="30" t="s">
        <v>17</v>
      </c>
      <c r="R17" s="30" t="s">
        <v>19</v>
      </c>
      <c r="S17" s="30" t="s">
        <v>0</v>
      </c>
      <c r="T17" s="30" t="s">
        <v>113</v>
      </c>
      <c r="U17" s="30" t="s">
        <v>67</v>
      </c>
      <c r="V17" s="30" t="s">
        <v>64</v>
      </c>
      <c r="W17" s="31" t="s">
        <v>119</v>
      </c>
    </row>
    <row r="18" spans="2:25" ht="18">
      <c r="B18" s="52" t="str">
        <f>'לא סחיר- תעודות התחייבות ממשלתי'!B6:P6</f>
        <v>1.ג. ניירות ערך לא סחירים</v>
      </c>
    </row>
    <row r="19" spans="2:25" ht="31.5">
      <c r="B19" s="48" t="str">
        <f>'לא סחיר- תעודות התחייבות ממשלתי'!B7:P7</f>
        <v>1. תעודות התחייבות ממשלתיות</v>
      </c>
      <c r="C19" s="30" t="s">
        <v>49</v>
      </c>
      <c r="I19" s="30" t="s">
        <v>15</v>
      </c>
      <c r="J19" s="30" t="s">
        <v>71</v>
      </c>
      <c r="K19" s="30" t="s">
        <v>110</v>
      </c>
      <c r="L19" s="30" t="s">
        <v>18</v>
      </c>
      <c r="M19" s="30" t="s">
        <v>109</v>
      </c>
      <c r="Q19" s="30" t="s">
        <v>17</v>
      </c>
      <c r="R19" s="30" t="s">
        <v>19</v>
      </c>
      <c r="S19" s="30" t="s">
        <v>0</v>
      </c>
      <c r="T19" s="30" t="s">
        <v>113</v>
      </c>
      <c r="U19" s="30" t="s">
        <v>118</v>
      </c>
      <c r="V19" s="30" t="s">
        <v>64</v>
      </c>
      <c r="W19" s="31" t="s">
        <v>119</v>
      </c>
    </row>
    <row r="20" spans="2:25" ht="31.5">
      <c r="B20" s="48" t="str">
        <f>'לא סחיר - תעודות חוב מסחריות'!B7:S7</f>
        <v>2. תעודות חוב מסחריות</v>
      </c>
      <c r="C20" s="30" t="s">
        <v>49</v>
      </c>
      <c r="D20" s="41" t="s">
        <v>126</v>
      </c>
      <c r="E20" s="41" t="s">
        <v>125</v>
      </c>
      <c r="G20" s="30" t="s">
        <v>70</v>
      </c>
      <c r="I20" s="30" t="s">
        <v>15</v>
      </c>
      <c r="J20" s="30" t="s">
        <v>71</v>
      </c>
      <c r="K20" s="30" t="s">
        <v>110</v>
      </c>
      <c r="L20" s="30" t="s">
        <v>18</v>
      </c>
      <c r="M20" s="30" t="s">
        <v>109</v>
      </c>
      <c r="Q20" s="30" t="s">
        <v>17</v>
      </c>
      <c r="R20" s="30" t="s">
        <v>19</v>
      </c>
      <c r="S20" s="30" t="s">
        <v>0</v>
      </c>
      <c r="T20" s="30" t="s">
        <v>113</v>
      </c>
      <c r="U20" s="30" t="s">
        <v>118</v>
      </c>
      <c r="V20" s="30" t="s">
        <v>64</v>
      </c>
      <c r="W20" s="31" t="s">
        <v>119</v>
      </c>
    </row>
    <row r="21" spans="2:25" ht="31.5">
      <c r="B21" s="48" t="str">
        <f>'לא סחיר - אג"ח קונצרני'!B7:S7</f>
        <v>3. אג"ח קונצרני</v>
      </c>
      <c r="C21" s="30" t="s">
        <v>49</v>
      </c>
      <c r="D21" s="41" t="s">
        <v>126</v>
      </c>
      <c r="E21" s="41" t="s">
        <v>125</v>
      </c>
      <c r="G21" s="30" t="s">
        <v>70</v>
      </c>
      <c r="I21" s="30" t="s">
        <v>15</v>
      </c>
      <c r="J21" s="30" t="s">
        <v>71</v>
      </c>
      <c r="K21" s="30" t="s">
        <v>110</v>
      </c>
      <c r="L21" s="30" t="s">
        <v>18</v>
      </c>
      <c r="M21" s="30" t="s">
        <v>109</v>
      </c>
      <c r="Q21" s="30" t="s">
        <v>17</v>
      </c>
      <c r="R21" s="30" t="s">
        <v>19</v>
      </c>
      <c r="S21" s="30" t="s">
        <v>0</v>
      </c>
      <c r="T21" s="30" t="s">
        <v>113</v>
      </c>
      <c r="U21" s="30" t="s">
        <v>118</v>
      </c>
      <c r="V21" s="30" t="s">
        <v>64</v>
      </c>
      <c r="W21" s="31" t="s">
        <v>119</v>
      </c>
    </row>
    <row r="22" spans="2:25" ht="31.5">
      <c r="B22" s="48" t="str">
        <f>'לא סחיר - מניות'!B7:M7</f>
        <v>4. מניות</v>
      </c>
      <c r="C22" s="30" t="s">
        <v>49</v>
      </c>
      <c r="D22" s="41" t="s">
        <v>126</v>
      </c>
      <c r="E22" s="41" t="s">
        <v>125</v>
      </c>
      <c r="G22" s="30" t="s">
        <v>70</v>
      </c>
      <c r="H22" s="30" t="s">
        <v>109</v>
      </c>
      <c r="S22" s="30" t="s">
        <v>0</v>
      </c>
      <c r="T22" s="30" t="s">
        <v>113</v>
      </c>
      <c r="U22" s="30" t="s">
        <v>118</v>
      </c>
      <c r="V22" s="30" t="s">
        <v>64</v>
      </c>
      <c r="W22" s="31" t="s">
        <v>119</v>
      </c>
    </row>
    <row r="23" spans="2:25" ht="31.5">
      <c r="B23" s="48" t="str">
        <f>'לא סחיר - קרנות השקעה'!B7:K7</f>
        <v>5. קרנות השקעה</v>
      </c>
      <c r="C23" s="30" t="s">
        <v>49</v>
      </c>
      <c r="G23" s="30" t="s">
        <v>70</v>
      </c>
      <c r="H23" s="30" t="s">
        <v>109</v>
      </c>
      <c r="K23" s="30" t="s">
        <v>110</v>
      </c>
      <c r="S23" s="30" t="s">
        <v>0</v>
      </c>
      <c r="T23" s="30" t="s">
        <v>113</v>
      </c>
      <c r="U23" s="30" t="s">
        <v>118</v>
      </c>
      <c r="V23" s="30" t="s">
        <v>64</v>
      </c>
      <c r="W23" s="31" t="s">
        <v>119</v>
      </c>
    </row>
    <row r="24" spans="2:25" ht="31.5">
      <c r="B24" s="48" t="str">
        <f>'לא סחיר - כתבי אופציה'!B7:L7</f>
        <v>6. כתבי אופציה</v>
      </c>
      <c r="C24" s="30" t="s">
        <v>49</v>
      </c>
      <c r="G24" s="30" t="s">
        <v>70</v>
      </c>
      <c r="H24" s="30" t="s">
        <v>109</v>
      </c>
      <c r="K24" s="30" t="s">
        <v>110</v>
      </c>
      <c r="S24" s="30" t="s">
        <v>0</v>
      </c>
      <c r="T24" s="30" t="s">
        <v>113</v>
      </c>
      <c r="U24" s="30" t="s">
        <v>118</v>
      </c>
      <c r="V24" s="30" t="s">
        <v>64</v>
      </c>
      <c r="W24" s="31" t="s">
        <v>119</v>
      </c>
    </row>
    <row r="25" spans="2:25" ht="31.5">
      <c r="B25" s="48" t="str">
        <f>'לא סחיר - אופציות'!B7:L7</f>
        <v>7. אופציות</v>
      </c>
      <c r="C25" s="30" t="s">
        <v>49</v>
      </c>
      <c r="G25" s="30" t="s">
        <v>70</v>
      </c>
      <c r="H25" s="30" t="s">
        <v>109</v>
      </c>
      <c r="K25" s="30" t="s">
        <v>110</v>
      </c>
      <c r="S25" s="30" t="s">
        <v>0</v>
      </c>
      <c r="T25" s="30" t="s">
        <v>113</v>
      </c>
      <c r="U25" s="30" t="s">
        <v>118</v>
      </c>
      <c r="V25" s="30" t="s">
        <v>64</v>
      </c>
      <c r="W25" s="31" t="s">
        <v>119</v>
      </c>
    </row>
    <row r="26" spans="2:25" ht="31.5">
      <c r="B26" s="48" t="str">
        <f>'לא סחיר - חוזים עתידיים'!B7:K7</f>
        <v>8. חוזים עתידיים</v>
      </c>
      <c r="C26" s="30" t="s">
        <v>49</v>
      </c>
      <c r="G26" s="30" t="s">
        <v>70</v>
      </c>
      <c r="H26" s="30" t="s">
        <v>109</v>
      </c>
      <c r="K26" s="30" t="s">
        <v>110</v>
      </c>
      <c r="S26" s="30" t="s">
        <v>0</v>
      </c>
      <c r="T26" s="30" t="s">
        <v>113</v>
      </c>
      <c r="U26" s="30" t="s">
        <v>118</v>
      </c>
      <c r="V26" s="31" t="s">
        <v>119</v>
      </c>
    </row>
    <row r="27" spans="2:25" ht="31.5">
      <c r="B27" s="48" t="str">
        <f>'לא סחיר - מוצרים מובנים'!B7:Q7</f>
        <v>9. מוצרים מובנים</v>
      </c>
      <c r="C27" s="30" t="s">
        <v>49</v>
      </c>
      <c r="F27" s="30" t="s">
        <v>55</v>
      </c>
      <c r="I27" s="30" t="s">
        <v>15</v>
      </c>
      <c r="J27" s="30" t="s">
        <v>71</v>
      </c>
      <c r="K27" s="30" t="s">
        <v>110</v>
      </c>
      <c r="L27" s="30" t="s">
        <v>18</v>
      </c>
      <c r="M27" s="30" t="s">
        <v>109</v>
      </c>
      <c r="Q27" s="30" t="s">
        <v>17</v>
      </c>
      <c r="R27" s="30" t="s">
        <v>19</v>
      </c>
      <c r="S27" s="30" t="s">
        <v>0</v>
      </c>
      <c r="T27" s="30" t="s">
        <v>113</v>
      </c>
      <c r="U27" s="30" t="s">
        <v>118</v>
      </c>
      <c r="V27" s="30" t="s">
        <v>64</v>
      </c>
      <c r="W27" s="31" t="s">
        <v>119</v>
      </c>
    </row>
    <row r="28" spans="2:25" ht="31.5">
      <c r="B28" s="52" t="str">
        <f>הלוואות!B6</f>
        <v>1.ד. הלוואות:</v>
      </c>
      <c r="C28" s="30" t="s">
        <v>49</v>
      </c>
      <c r="I28" s="30" t="s">
        <v>15</v>
      </c>
      <c r="J28" s="30" t="s">
        <v>71</v>
      </c>
      <c r="L28" s="30" t="s">
        <v>18</v>
      </c>
      <c r="M28" s="30" t="s">
        <v>109</v>
      </c>
      <c r="Q28" s="13" t="s">
        <v>38</v>
      </c>
      <c r="R28" s="30" t="s">
        <v>19</v>
      </c>
      <c r="S28" s="30" t="s">
        <v>0</v>
      </c>
      <c r="T28" s="30" t="s">
        <v>113</v>
      </c>
      <c r="U28" s="30" t="s">
        <v>118</v>
      </c>
      <c r="V28" s="31" t="s">
        <v>119</v>
      </c>
    </row>
    <row r="29" spans="2:25" ht="47.25">
      <c r="B29" s="52" t="str">
        <f>'פקדונות מעל 3 חודשים'!B6:O6</f>
        <v>1.ה. פקדונות מעל 3 חודשים:</v>
      </c>
      <c r="C29" s="30" t="s">
        <v>49</v>
      </c>
      <c r="E29" s="30" t="s">
        <v>125</v>
      </c>
      <c r="I29" s="30" t="s">
        <v>15</v>
      </c>
      <c r="J29" s="30" t="s">
        <v>71</v>
      </c>
      <c r="L29" s="30" t="s">
        <v>18</v>
      </c>
      <c r="M29" s="30" t="s">
        <v>109</v>
      </c>
      <c r="O29" s="49" t="s">
        <v>57</v>
      </c>
      <c r="P29" s="50"/>
      <c r="R29" s="30" t="s">
        <v>19</v>
      </c>
      <c r="S29" s="30" t="s">
        <v>0</v>
      </c>
      <c r="T29" s="30" t="s">
        <v>113</v>
      </c>
      <c r="U29" s="30" t="s">
        <v>118</v>
      </c>
      <c r="V29" s="31" t="s">
        <v>119</v>
      </c>
    </row>
    <row r="30" spans="2:25" ht="63">
      <c r="B30" s="52" t="str">
        <f>'זכויות מקרקעין'!B6</f>
        <v>1. ו. זכויות במקרקעין:</v>
      </c>
      <c r="C30" s="13" t="s">
        <v>59</v>
      </c>
      <c r="N30" s="49" t="s">
        <v>92</v>
      </c>
      <c r="P30" s="50" t="s">
        <v>60</v>
      </c>
      <c r="U30" s="30" t="s">
        <v>118</v>
      </c>
      <c r="V30" s="14" t="s">
        <v>63</v>
      </c>
    </row>
    <row r="31" spans="2:25" ht="31.5">
      <c r="B31" s="5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62</v>
      </c>
      <c r="R31" s="13" t="s">
        <v>58</v>
      </c>
      <c r="U31" s="30" t="s">
        <v>118</v>
      </c>
      <c r="V31" s="14" t="s">
        <v>63</v>
      </c>
    </row>
    <row r="32" spans="2:25" ht="47.25">
      <c r="B32" s="52" t="str">
        <f>'יתרת התחייבות להשקעה'!B6:D6</f>
        <v>1. ט. יתרות התחייבות להשקעה:</v>
      </c>
      <c r="X32" s="13" t="s">
        <v>115</v>
      </c>
      <c r="Y32" s="14" t="s">
        <v>114</v>
      </c>
    </row>
  </sheetData>
  <sheetProtection sheet="1" objects="1" scenarios="1"/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L53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8.5703125" style="2" bestFit="1" customWidth="1"/>
    <col min="5" max="5" width="8" style="1" bestFit="1" customWidth="1"/>
    <col min="6" max="6" width="7.140625" style="1" bestFit="1" customWidth="1"/>
    <col min="7" max="7" width="7" style="1" bestFit="1" customWidth="1"/>
    <col min="8" max="8" width="6.42578125" style="1" bestFit="1" customWidth="1"/>
    <col min="9" max="9" width="8" style="1" bestFit="1" customWidth="1"/>
    <col min="10" max="10" width="9.42578125" style="1" bestFit="1" customWidth="1"/>
    <col min="11" max="11" width="7.7109375" style="1" bestFit="1" customWidth="1"/>
    <col min="12" max="12" width="11.5703125" style="1" customWidth="1"/>
    <col min="13" max="16384" width="9.140625" style="1"/>
  </cols>
  <sheetData>
    <row r="1" spans="2:12">
      <c r="B1" s="56" t="s">
        <v>154</v>
      </c>
      <c r="C1" s="77" t="s" vm="1">
        <v>240</v>
      </c>
    </row>
    <row r="2" spans="2:12">
      <c r="B2" s="56" t="s">
        <v>153</v>
      </c>
      <c r="C2" s="77" t="s">
        <v>241</v>
      </c>
    </row>
    <row r="3" spans="2:12">
      <c r="B3" s="56" t="s">
        <v>155</v>
      </c>
      <c r="C3" s="77" t="s">
        <v>242</v>
      </c>
    </row>
    <row r="4" spans="2:12">
      <c r="B4" s="56" t="s">
        <v>156</v>
      </c>
      <c r="C4" s="77" t="s">
        <v>243</v>
      </c>
    </row>
    <row r="6" spans="2:12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2:12" ht="26.25" customHeight="1">
      <c r="B7" s="178" t="s">
        <v>106</v>
      </c>
      <c r="C7" s="179"/>
      <c r="D7" s="179"/>
      <c r="E7" s="179"/>
      <c r="F7" s="179"/>
      <c r="G7" s="179"/>
      <c r="H7" s="179"/>
      <c r="I7" s="179"/>
      <c r="J7" s="179"/>
      <c r="K7" s="179"/>
      <c r="L7" s="180"/>
    </row>
    <row r="8" spans="2:12" s="3" customFormat="1" ht="78.75">
      <c r="B8" s="22" t="s">
        <v>124</v>
      </c>
      <c r="C8" s="30" t="s">
        <v>49</v>
      </c>
      <c r="D8" s="30" t="s">
        <v>70</v>
      </c>
      <c r="E8" s="30" t="s">
        <v>109</v>
      </c>
      <c r="F8" s="30" t="s">
        <v>110</v>
      </c>
      <c r="G8" s="30" t="s">
        <v>216</v>
      </c>
      <c r="H8" s="30" t="s">
        <v>215</v>
      </c>
      <c r="I8" s="30" t="s">
        <v>118</v>
      </c>
      <c r="J8" s="30" t="s">
        <v>64</v>
      </c>
      <c r="K8" s="30" t="s">
        <v>157</v>
      </c>
      <c r="L8" s="31" t="s">
        <v>159</v>
      </c>
    </row>
    <row r="9" spans="2:12" s="3" customFormat="1" ht="21" customHeight="1">
      <c r="B9" s="15"/>
      <c r="C9" s="16"/>
      <c r="D9" s="16"/>
      <c r="E9" s="16"/>
      <c r="F9" s="16" t="s">
        <v>22</v>
      </c>
      <c r="G9" s="16" t="s">
        <v>223</v>
      </c>
      <c r="H9" s="16"/>
      <c r="I9" s="16" t="s">
        <v>219</v>
      </c>
      <c r="J9" s="32" t="s">
        <v>20</v>
      </c>
      <c r="K9" s="32" t="s">
        <v>20</v>
      </c>
      <c r="L9" s="33" t="s">
        <v>20</v>
      </c>
    </row>
    <row r="10" spans="2:1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</row>
    <row r="11" spans="2:12" s="4" customFormat="1" ht="18" customHeight="1"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</row>
    <row r="12" spans="2:12" ht="19.5" customHeight="1">
      <c r="B12" s="123" t="s">
        <v>232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</row>
    <row r="13" spans="2:12">
      <c r="B13" s="123" t="s">
        <v>120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</row>
    <row r="14" spans="2:12">
      <c r="B14" s="123" t="s">
        <v>214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</row>
    <row r="15" spans="2:12">
      <c r="B15" s="123" t="s">
        <v>222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</row>
    <row r="16" spans="2:12" s="6" customFormat="1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</row>
    <row r="17" spans="2:12" s="6" customFormat="1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</row>
    <row r="18" spans="2:12" s="6" customFormat="1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</row>
    <row r="19" spans="2:12"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</row>
    <row r="20" spans="2:12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</row>
    <row r="21" spans="2:12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</row>
    <row r="22" spans="2:12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</row>
    <row r="23" spans="2:12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</row>
    <row r="24" spans="2:12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</row>
    <row r="25" spans="2:12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</row>
    <row r="26" spans="2:12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</row>
    <row r="27" spans="2:12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</row>
    <row r="28" spans="2:12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</row>
    <row r="29" spans="2:12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2:12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2:12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</row>
    <row r="32" spans="2:12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</row>
    <row r="33" spans="2:12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</row>
    <row r="34" spans="2:12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</row>
    <row r="35" spans="2:12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</row>
    <row r="36" spans="2:12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</row>
    <row r="37" spans="2:12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</row>
    <row r="38" spans="2:12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</row>
    <row r="39" spans="2:12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</row>
    <row r="40" spans="2:12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</row>
    <row r="41" spans="2:12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</row>
    <row r="42" spans="2:12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</row>
    <row r="43" spans="2:12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</row>
    <row r="44" spans="2:12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</row>
    <row r="45" spans="2:12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</row>
    <row r="46" spans="2:12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</row>
    <row r="47" spans="2:12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</row>
    <row r="48" spans="2:12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</row>
    <row r="49" spans="2:12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</row>
    <row r="50" spans="2:12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</row>
    <row r="51" spans="2:12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</row>
    <row r="52" spans="2:12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</row>
    <row r="53" spans="2:12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</row>
    <row r="54" spans="2:12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</row>
    <row r="55" spans="2:12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</row>
    <row r="56" spans="2:12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</row>
    <row r="57" spans="2:12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</row>
    <row r="58" spans="2:12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</row>
    <row r="59" spans="2:12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</row>
    <row r="60" spans="2:12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</row>
    <row r="61" spans="2:12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</row>
    <row r="62" spans="2:12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</row>
    <row r="63" spans="2:12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</row>
    <row r="64" spans="2:12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</row>
    <row r="65" spans="2:12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</row>
    <row r="66" spans="2:12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</row>
    <row r="67" spans="2:12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</row>
    <row r="68" spans="2:12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</row>
    <row r="69" spans="2:12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</row>
    <row r="70" spans="2:12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</row>
    <row r="71" spans="2:12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</row>
    <row r="72" spans="2:12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</row>
    <row r="73" spans="2:12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</row>
    <row r="74" spans="2:12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</row>
    <row r="75" spans="2:12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</row>
    <row r="76" spans="2:12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</row>
    <row r="77" spans="2:12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</row>
    <row r="78" spans="2:12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</row>
    <row r="79" spans="2:12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</row>
    <row r="80" spans="2:12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12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</row>
    <row r="82" spans="2:12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</row>
    <row r="83" spans="2:12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</row>
    <row r="84" spans="2:12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</row>
    <row r="85" spans="2:12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</row>
    <row r="86" spans="2:12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</row>
    <row r="87" spans="2:12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</row>
    <row r="88" spans="2:12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</row>
    <row r="89" spans="2:12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</row>
    <row r="90" spans="2:12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</row>
    <row r="91" spans="2:12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</row>
    <row r="92" spans="2:12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</row>
    <row r="93" spans="2:12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</row>
    <row r="94" spans="2:12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</row>
    <row r="95" spans="2:12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</row>
    <row r="96" spans="2:12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</row>
    <row r="97" spans="2:12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</row>
    <row r="98" spans="2:12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</row>
    <row r="99" spans="2:12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</row>
    <row r="100" spans="2:12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</row>
    <row r="101" spans="2:12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</row>
    <row r="102" spans="2:12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</row>
    <row r="103" spans="2:12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</row>
    <row r="104" spans="2:12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</row>
    <row r="105" spans="2:12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</row>
    <row r="106" spans="2:12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</row>
    <row r="107" spans="2:12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</row>
    <row r="108" spans="2:12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</row>
    <row r="109" spans="2:12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</row>
    <row r="110" spans="2:12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</row>
    <row r="111" spans="2:12">
      <c r="B111" s="122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</row>
    <row r="112" spans="2:12">
      <c r="B112" s="122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</row>
    <row r="113" spans="2:12">
      <c r="B113" s="122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</row>
    <row r="114" spans="2:12">
      <c r="B114" s="122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</row>
    <row r="115" spans="2:12">
      <c r="B115" s="122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</row>
    <row r="116" spans="2:12">
      <c r="B116" s="122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</row>
    <row r="117" spans="2:12">
      <c r="B117" s="122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</row>
    <row r="118" spans="2:12">
      <c r="B118" s="122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</row>
    <row r="119" spans="2:12">
      <c r="B119" s="122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</row>
    <row r="120" spans="2:12">
      <c r="B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</row>
    <row r="121" spans="2:12">
      <c r="B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</row>
    <row r="122" spans="2:12">
      <c r="B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</row>
    <row r="123" spans="2:12">
      <c r="B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</row>
    <row r="124" spans="2:12">
      <c r="B124" s="122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</row>
    <row r="125" spans="2:12">
      <c r="B125" s="122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</row>
    <row r="126" spans="2:12">
      <c r="B126" s="122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</row>
    <row r="127" spans="2:12">
      <c r="B127" s="122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</row>
    <row r="128" spans="2:12">
      <c r="B128" s="122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</row>
    <row r="129" spans="2:12">
      <c r="B129" s="122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</row>
    <row r="130" spans="2:12">
      <c r="B130" s="122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</row>
    <row r="131" spans="2:12">
      <c r="B131" s="122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</row>
    <row r="132" spans="2:12">
      <c r="B132" s="122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</row>
    <row r="133" spans="2:12">
      <c r="B133" s="122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</row>
    <row r="134" spans="2:12">
      <c r="B134" s="122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</row>
    <row r="135" spans="2:12">
      <c r="B135" s="122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</row>
    <row r="136" spans="2:12">
      <c r="B136" s="122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</row>
    <row r="137" spans="2:12">
      <c r="B137" s="122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</row>
    <row r="138" spans="2:12">
      <c r="B138" s="122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</row>
    <row r="139" spans="2:12">
      <c r="B139" s="122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</row>
    <row r="140" spans="2:12">
      <c r="B140" s="122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</row>
    <row r="141" spans="2:12">
      <c r="B141" s="122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</row>
    <row r="142" spans="2:12">
      <c r="B142" s="122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</row>
    <row r="143" spans="2:12">
      <c r="B143" s="122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</row>
    <row r="144" spans="2:12">
      <c r="B144" s="122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</row>
    <row r="145" spans="2:12">
      <c r="B145" s="122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</row>
    <row r="146" spans="2:12">
      <c r="B146" s="122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</row>
    <row r="147" spans="2:12">
      <c r="B147" s="122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</row>
    <row r="148" spans="2:12">
      <c r="B148" s="122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</row>
    <row r="149" spans="2:12">
      <c r="B149" s="122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</row>
    <row r="150" spans="2:12">
      <c r="B150" s="122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</row>
    <row r="151" spans="2:12">
      <c r="B151" s="122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</row>
    <row r="152" spans="2:12">
      <c r="B152" s="122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</row>
    <row r="153" spans="2:12">
      <c r="B153" s="122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</row>
    <row r="154" spans="2:12">
      <c r="B154" s="122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</row>
    <row r="155" spans="2:12">
      <c r="B155" s="122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</row>
    <row r="156" spans="2:12">
      <c r="B156" s="122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</row>
    <row r="157" spans="2:12">
      <c r="B157" s="122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</row>
    <row r="158" spans="2:12">
      <c r="B158" s="122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</row>
    <row r="159" spans="2:12">
      <c r="B159" s="122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</row>
    <row r="160" spans="2:12">
      <c r="B160" s="122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</row>
    <row r="161" spans="2:12">
      <c r="B161" s="122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</row>
    <row r="162" spans="2:12">
      <c r="B162" s="122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</row>
    <row r="163" spans="2:12">
      <c r="B163" s="122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</row>
    <row r="164" spans="2:12">
      <c r="B164" s="122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</row>
    <row r="165" spans="2:12">
      <c r="B165" s="122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</row>
    <row r="166" spans="2:12">
      <c r="B166" s="122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</row>
    <row r="167" spans="2:12">
      <c r="B167" s="122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</row>
    <row r="168" spans="2:12">
      <c r="B168" s="122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</row>
    <row r="169" spans="2:12">
      <c r="B169" s="122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</row>
    <row r="170" spans="2:12">
      <c r="B170" s="122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</row>
    <row r="171" spans="2:12">
      <c r="B171" s="122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</row>
    <row r="172" spans="2:12">
      <c r="B172" s="122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</row>
    <row r="173" spans="2:12">
      <c r="B173" s="122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</row>
    <row r="174" spans="2:12">
      <c r="B174" s="122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</row>
    <row r="175" spans="2:12">
      <c r="B175" s="122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</row>
    <row r="176" spans="2:12">
      <c r="B176" s="122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</row>
    <row r="177" spans="2:12">
      <c r="B177" s="122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</row>
    <row r="178" spans="2:12">
      <c r="B178" s="122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</row>
    <row r="179" spans="2:12">
      <c r="B179" s="122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</row>
    <row r="180" spans="2:12">
      <c r="B180" s="122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</row>
    <row r="181" spans="2:12">
      <c r="B181" s="122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</row>
    <row r="182" spans="2:12">
      <c r="B182" s="122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</row>
    <row r="183" spans="2:12">
      <c r="B183" s="122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</row>
    <row r="184" spans="2:12">
      <c r="B184" s="122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</row>
    <row r="185" spans="2:12">
      <c r="B185" s="122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</row>
    <row r="186" spans="2:12">
      <c r="B186" s="122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</row>
    <row r="187" spans="2:12">
      <c r="B187" s="122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</row>
    <row r="188" spans="2:12">
      <c r="B188" s="122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</row>
    <row r="189" spans="2:12">
      <c r="B189" s="122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</row>
    <row r="190" spans="2:12">
      <c r="B190" s="122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</row>
    <row r="191" spans="2:12">
      <c r="B191" s="122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2:12">
      <c r="B192" s="122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</row>
    <row r="193" spans="2:12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</row>
    <row r="194" spans="2:12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</row>
    <row r="195" spans="2:12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</row>
    <row r="196" spans="2:12">
      <c r="B196" s="122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</row>
    <row r="197" spans="2:12">
      <c r="B197" s="122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</row>
    <row r="198" spans="2:12">
      <c r="B198" s="122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</row>
    <row r="199" spans="2:12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</row>
    <row r="200" spans="2:12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</row>
    <row r="201" spans="2:12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</row>
    <row r="202" spans="2:12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</row>
    <row r="203" spans="2:12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</row>
    <row r="204" spans="2:12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</row>
    <row r="205" spans="2:12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</row>
    <row r="206" spans="2:12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</row>
    <row r="207" spans="2:12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</row>
    <row r="208" spans="2:12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</row>
    <row r="209" spans="2:12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</row>
    <row r="210" spans="2:12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</row>
    <row r="211" spans="2:12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</row>
    <row r="212" spans="2:12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</row>
    <row r="213" spans="2:12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</row>
    <row r="214" spans="2:12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</row>
    <row r="215" spans="2:12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</row>
    <row r="216" spans="2:12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</row>
    <row r="217" spans="2:12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</row>
    <row r="218" spans="2:12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</row>
    <row r="219" spans="2:12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</row>
    <row r="220" spans="2:12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</row>
    <row r="221" spans="2:12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</row>
    <row r="222" spans="2:12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</row>
    <row r="223" spans="2:12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</row>
    <row r="224" spans="2:12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</row>
    <row r="225" spans="2:12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</row>
    <row r="226" spans="2:12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</row>
    <row r="227" spans="2:12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</row>
    <row r="228" spans="2:12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</row>
    <row r="229" spans="2:12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</row>
    <row r="230" spans="2:12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</row>
    <row r="231" spans="2:12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</row>
    <row r="232" spans="2:12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</row>
    <row r="233" spans="2:12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</row>
    <row r="234" spans="2:12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</row>
    <row r="235" spans="2:12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</row>
    <row r="236" spans="2:12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</row>
    <row r="237" spans="2:12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</row>
    <row r="238" spans="2:12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</row>
    <row r="239" spans="2:12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</row>
    <row r="240" spans="2:12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</row>
    <row r="241" spans="2:12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</row>
    <row r="242" spans="2:12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</row>
    <row r="243" spans="2:12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</row>
    <row r="244" spans="2:12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</row>
    <row r="245" spans="2:12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</row>
    <row r="246" spans="2:12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</row>
    <row r="247" spans="2:12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</row>
    <row r="248" spans="2:12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</row>
    <row r="249" spans="2:12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</row>
    <row r="250" spans="2:12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</row>
    <row r="251" spans="2:12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</row>
    <row r="252" spans="2:12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</row>
    <row r="253" spans="2:12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</row>
    <row r="254" spans="2:12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</row>
    <row r="255" spans="2:12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</row>
    <row r="256" spans="2:12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</row>
    <row r="257" spans="2:12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</row>
    <row r="258" spans="2:12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</row>
    <row r="259" spans="2:12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</row>
    <row r="260" spans="2:12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</row>
    <row r="261" spans="2:12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</row>
    <row r="262" spans="2:12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</row>
    <row r="263" spans="2:12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</row>
    <row r="264" spans="2:12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</row>
    <row r="265" spans="2:12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</row>
    <row r="266" spans="2:12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</row>
    <row r="267" spans="2:12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</row>
    <row r="268" spans="2:12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</row>
    <row r="269" spans="2:12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</row>
    <row r="270" spans="2:12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</row>
    <row r="271" spans="2:12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</row>
    <row r="272" spans="2:12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</row>
    <row r="273" spans="2:12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</row>
    <row r="274" spans="2:12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</row>
    <row r="275" spans="2:12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</row>
    <row r="276" spans="2:12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</row>
    <row r="277" spans="2:12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</row>
    <row r="278" spans="2:12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</row>
    <row r="279" spans="2:12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</row>
    <row r="280" spans="2:12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</row>
    <row r="281" spans="2:12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</row>
    <row r="282" spans="2:12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</row>
    <row r="283" spans="2:12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</row>
    <row r="284" spans="2:12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</row>
    <row r="285" spans="2:12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</row>
    <row r="286" spans="2:12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</row>
    <row r="287" spans="2:12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</row>
    <row r="288" spans="2:12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</row>
    <row r="289" spans="2:12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</row>
    <row r="290" spans="2:12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</row>
    <row r="291" spans="2:12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</row>
    <row r="292" spans="2:12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</row>
    <row r="293" spans="2:12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</row>
    <row r="294" spans="2:12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</row>
    <row r="295" spans="2:12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</row>
    <row r="296" spans="2:12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</row>
    <row r="297" spans="2:12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</row>
    <row r="298" spans="2:12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</row>
    <row r="299" spans="2:12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</row>
    <row r="300" spans="2:12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</row>
    <row r="301" spans="2:12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</row>
    <row r="302" spans="2:12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</row>
    <row r="303" spans="2:12">
      <c r="B303" s="122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</row>
    <row r="304" spans="2:12">
      <c r="B304" s="122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</row>
    <row r="305" spans="2:12">
      <c r="B305" s="122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</row>
    <row r="306" spans="2:12">
      <c r="B306" s="122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</row>
    <row r="307" spans="2:12">
      <c r="B307" s="122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</row>
    <row r="308" spans="2:12">
      <c r="B308" s="122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</row>
    <row r="309" spans="2:12">
      <c r="B309" s="122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</row>
    <row r="310" spans="2:12">
      <c r="B310" s="122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</row>
    <row r="311" spans="2:12">
      <c r="B311" s="122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</row>
    <row r="312" spans="2:12">
      <c r="B312" s="122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</row>
    <row r="313" spans="2:12">
      <c r="B313" s="122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</row>
    <row r="314" spans="2:12">
      <c r="B314" s="122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</row>
    <row r="315" spans="2:12">
      <c r="B315" s="122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</row>
    <row r="316" spans="2:12">
      <c r="B316" s="122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</row>
    <row r="317" spans="2:12">
      <c r="B317" s="122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</row>
    <row r="318" spans="2:12">
      <c r="B318" s="122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</row>
    <row r="319" spans="2:12">
      <c r="B319" s="122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</row>
    <row r="320" spans="2:12">
      <c r="B320" s="122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</row>
    <row r="321" spans="2:12">
      <c r="B321" s="122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</row>
    <row r="322" spans="2:12">
      <c r="B322" s="122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</row>
    <row r="323" spans="2:12">
      <c r="B323" s="122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</row>
    <row r="324" spans="2:12">
      <c r="B324" s="122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</row>
    <row r="325" spans="2:12">
      <c r="B325" s="122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</row>
    <row r="326" spans="2:12">
      <c r="B326" s="122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</row>
    <row r="327" spans="2:12">
      <c r="B327" s="122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</row>
    <row r="328" spans="2:12">
      <c r="B328" s="122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</row>
    <row r="329" spans="2:12">
      <c r="B329" s="122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</row>
    <row r="330" spans="2:12">
      <c r="B330" s="122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</row>
    <row r="331" spans="2:12">
      <c r="B331" s="122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</row>
    <row r="332" spans="2:12">
      <c r="B332" s="122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</row>
    <row r="333" spans="2:12">
      <c r="B333" s="122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</row>
    <row r="334" spans="2:12">
      <c r="B334" s="122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</row>
    <row r="335" spans="2:12">
      <c r="B335" s="122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</row>
    <row r="336" spans="2:12">
      <c r="B336" s="122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</row>
    <row r="337" spans="2:12">
      <c r="B337" s="122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</row>
    <row r="338" spans="2:12">
      <c r="B338" s="122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</row>
    <row r="339" spans="2:12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</row>
    <row r="340" spans="2:12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</row>
    <row r="341" spans="2:12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</row>
    <row r="342" spans="2:12">
      <c r="B342" s="122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</row>
    <row r="343" spans="2:12">
      <c r="B343" s="122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</row>
    <row r="344" spans="2:12">
      <c r="B344" s="122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</row>
    <row r="345" spans="2:12">
      <c r="B345" s="122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</row>
    <row r="346" spans="2:12">
      <c r="B346" s="122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</row>
    <row r="347" spans="2:12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</row>
    <row r="348" spans="2:12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</row>
    <row r="349" spans="2:12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</row>
    <row r="350" spans="2:12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</row>
    <row r="351" spans="2:12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</row>
    <row r="352" spans="2:12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</row>
    <row r="353" spans="2:12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</row>
    <row r="354" spans="2:12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</row>
    <row r="355" spans="2:12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</row>
    <row r="356" spans="2:12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</row>
    <row r="357" spans="2:12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</row>
    <row r="358" spans="2:12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</row>
    <row r="359" spans="2:12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</row>
    <row r="360" spans="2:12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</row>
    <row r="361" spans="2:12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</row>
    <row r="362" spans="2:12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</row>
    <row r="363" spans="2:12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</row>
    <row r="364" spans="2:12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</row>
    <row r="365" spans="2:12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</row>
    <row r="366" spans="2:12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</row>
    <row r="367" spans="2:12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</row>
    <row r="368" spans="2:12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</row>
    <row r="369" spans="2:12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</row>
    <row r="370" spans="2:12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</row>
    <row r="371" spans="2:12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</row>
    <row r="372" spans="2:12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</row>
    <row r="373" spans="2:12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</row>
    <row r="374" spans="2:12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</row>
    <row r="375" spans="2:12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</row>
    <row r="376" spans="2:12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</row>
    <row r="377" spans="2:12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</row>
    <row r="378" spans="2:12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</row>
    <row r="379" spans="2:12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</row>
    <row r="380" spans="2:12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</row>
    <row r="381" spans="2:12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</row>
    <row r="382" spans="2:12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</row>
    <row r="383" spans="2:12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</row>
    <row r="384" spans="2:12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</row>
    <row r="385" spans="2:12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</row>
    <row r="386" spans="2:12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</row>
    <row r="387" spans="2:12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</row>
    <row r="388" spans="2:12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</row>
    <row r="389" spans="2:12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</row>
    <row r="390" spans="2:12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</row>
    <row r="391" spans="2:12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</row>
    <row r="392" spans="2:12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</row>
    <row r="393" spans="2:12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</row>
    <row r="394" spans="2:12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</row>
    <row r="395" spans="2:12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</row>
    <row r="396" spans="2:12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</row>
    <row r="397" spans="2:12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</row>
    <row r="398" spans="2:12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</row>
    <row r="399" spans="2:12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</row>
    <row r="400" spans="2:12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</row>
    <row r="401" spans="2:12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</row>
    <row r="402" spans="2:12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</row>
    <row r="403" spans="2:12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</row>
    <row r="404" spans="2:12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</row>
    <row r="405" spans="2:12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</row>
    <row r="406" spans="2:12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</row>
    <row r="407" spans="2:12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</row>
    <row r="408" spans="2:12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</row>
    <row r="409" spans="2:12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</row>
    <row r="410" spans="2:12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</row>
    <row r="411" spans="2:12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</row>
    <row r="412" spans="2:12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</row>
    <row r="413" spans="2:12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</row>
    <row r="414" spans="2:12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</row>
    <row r="415" spans="2:12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</row>
    <row r="416" spans="2:12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</row>
    <row r="417" spans="2:12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</row>
    <row r="418" spans="2:12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</row>
    <row r="419" spans="2:12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</row>
    <row r="420" spans="2:12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</row>
    <row r="421" spans="2:12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</row>
    <row r="422" spans="2:12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</row>
    <row r="423" spans="2:12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</row>
    <row r="424" spans="2:12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</row>
    <row r="425" spans="2:12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</row>
    <row r="426" spans="2:12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</row>
    <row r="427" spans="2:12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</row>
    <row r="428" spans="2:12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</row>
    <row r="429" spans="2:12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</row>
    <row r="430" spans="2:12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</row>
    <row r="431" spans="2:12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</row>
    <row r="432" spans="2:12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</row>
    <row r="433" spans="2:12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</row>
    <row r="434" spans="2:12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</row>
    <row r="435" spans="2:12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</row>
    <row r="436" spans="2:12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</row>
    <row r="437" spans="2:12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</row>
    <row r="438" spans="2:12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</row>
    <row r="439" spans="2:12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</row>
    <row r="440" spans="2:12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</row>
    <row r="441" spans="2:12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</row>
    <row r="442" spans="2:12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</row>
    <row r="443" spans="2:12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</row>
    <row r="444" spans="2:12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</row>
    <row r="445" spans="2:12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</row>
    <row r="446" spans="2:12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</row>
    <row r="447" spans="2:12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</row>
    <row r="448" spans="2:12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</row>
    <row r="449" spans="2:12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</row>
    <row r="450" spans="2:12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</row>
    <row r="451" spans="2:12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</row>
    <row r="452" spans="2:12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</row>
    <row r="453" spans="2:12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</row>
    <row r="454" spans="2:12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</row>
    <row r="455" spans="2:12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</row>
    <row r="456" spans="2:12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</row>
    <row r="457" spans="2:12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</row>
    <row r="458" spans="2:12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</row>
    <row r="459" spans="2:12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</row>
    <row r="460" spans="2:12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</row>
    <row r="461" spans="2:12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</row>
    <row r="462" spans="2:12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</row>
    <row r="463" spans="2:12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</row>
    <row r="464" spans="2:12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</row>
    <row r="465" spans="2:12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</row>
    <row r="466" spans="2:12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</row>
    <row r="467" spans="2:12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</row>
    <row r="468" spans="2:12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</row>
    <row r="469" spans="2:12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</row>
    <row r="470" spans="2:12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</row>
    <row r="471" spans="2:12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</row>
    <row r="472" spans="2:12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</row>
    <row r="473" spans="2:12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</row>
    <row r="474" spans="2:12">
      <c r="B474" s="122"/>
      <c r="C474" s="122"/>
      <c r="D474" s="122"/>
      <c r="E474" s="121"/>
      <c r="F474" s="121"/>
      <c r="G474" s="121"/>
      <c r="H474" s="121"/>
      <c r="I474" s="121"/>
      <c r="J474" s="121"/>
      <c r="K474" s="121"/>
      <c r="L474" s="121"/>
    </row>
    <row r="475" spans="2:12">
      <c r="B475" s="122"/>
      <c r="C475" s="122"/>
      <c r="D475" s="122"/>
      <c r="E475" s="121"/>
      <c r="F475" s="121"/>
      <c r="G475" s="121"/>
      <c r="H475" s="121"/>
      <c r="I475" s="121"/>
      <c r="J475" s="121"/>
      <c r="K475" s="121"/>
      <c r="L475" s="121"/>
    </row>
    <row r="476" spans="2:12">
      <c r="B476" s="122"/>
      <c r="C476" s="122"/>
      <c r="D476" s="122"/>
      <c r="E476" s="121"/>
      <c r="F476" s="121"/>
      <c r="G476" s="121"/>
      <c r="H476" s="121"/>
      <c r="I476" s="121"/>
      <c r="J476" s="121"/>
      <c r="K476" s="121"/>
      <c r="L476" s="121"/>
    </row>
    <row r="477" spans="2:12">
      <c r="B477" s="122"/>
      <c r="C477" s="122"/>
      <c r="D477" s="122"/>
      <c r="E477" s="121"/>
      <c r="F477" s="121"/>
      <c r="G477" s="121"/>
      <c r="H477" s="121"/>
      <c r="I477" s="121"/>
      <c r="J477" s="121"/>
      <c r="K477" s="121"/>
      <c r="L477" s="121"/>
    </row>
    <row r="478" spans="2:12">
      <c r="B478" s="122"/>
      <c r="C478" s="122"/>
      <c r="D478" s="122"/>
      <c r="E478" s="121"/>
      <c r="F478" s="121"/>
      <c r="G478" s="121"/>
      <c r="H478" s="121"/>
      <c r="I478" s="121"/>
      <c r="J478" s="121"/>
      <c r="K478" s="121"/>
      <c r="L478" s="121"/>
    </row>
    <row r="479" spans="2:12">
      <c r="B479" s="122"/>
      <c r="C479" s="122"/>
      <c r="D479" s="122"/>
      <c r="E479" s="121"/>
      <c r="F479" s="121"/>
      <c r="G479" s="121"/>
      <c r="H479" s="121"/>
      <c r="I479" s="121"/>
      <c r="J479" s="121"/>
      <c r="K479" s="121"/>
      <c r="L479" s="121"/>
    </row>
    <row r="480" spans="2:12">
      <c r="B480" s="122"/>
      <c r="C480" s="122"/>
      <c r="D480" s="122"/>
      <c r="E480" s="121"/>
      <c r="F480" s="121"/>
      <c r="G480" s="121"/>
      <c r="H480" s="121"/>
      <c r="I480" s="121"/>
      <c r="J480" s="121"/>
      <c r="K480" s="121"/>
      <c r="L480" s="121"/>
    </row>
    <row r="481" spans="2:12">
      <c r="B481" s="122"/>
      <c r="C481" s="122"/>
      <c r="D481" s="122"/>
      <c r="E481" s="121"/>
      <c r="F481" s="121"/>
      <c r="G481" s="121"/>
      <c r="H481" s="121"/>
      <c r="I481" s="121"/>
      <c r="J481" s="121"/>
      <c r="K481" s="121"/>
      <c r="L481" s="121"/>
    </row>
    <row r="482" spans="2:12">
      <c r="B482" s="122"/>
      <c r="C482" s="122"/>
      <c r="D482" s="122"/>
      <c r="E482" s="121"/>
      <c r="F482" s="121"/>
      <c r="G482" s="121"/>
      <c r="H482" s="121"/>
      <c r="I482" s="121"/>
      <c r="J482" s="121"/>
      <c r="K482" s="121"/>
      <c r="L482" s="121"/>
    </row>
    <row r="483" spans="2:12">
      <c r="B483" s="122"/>
      <c r="C483" s="122"/>
      <c r="D483" s="122"/>
      <c r="E483" s="121"/>
      <c r="F483" s="121"/>
      <c r="G483" s="121"/>
      <c r="H483" s="121"/>
      <c r="I483" s="121"/>
      <c r="J483" s="121"/>
      <c r="K483" s="121"/>
      <c r="L483" s="121"/>
    </row>
    <row r="484" spans="2:12">
      <c r="B484" s="122"/>
      <c r="C484" s="122"/>
      <c r="D484" s="122"/>
      <c r="E484" s="121"/>
      <c r="F484" s="121"/>
      <c r="G484" s="121"/>
      <c r="H484" s="121"/>
      <c r="I484" s="121"/>
      <c r="J484" s="121"/>
      <c r="K484" s="121"/>
      <c r="L484" s="121"/>
    </row>
    <row r="485" spans="2:12">
      <c r="B485" s="122"/>
      <c r="C485" s="122"/>
      <c r="D485" s="122"/>
      <c r="E485" s="121"/>
      <c r="F485" s="121"/>
      <c r="G485" s="121"/>
      <c r="H485" s="121"/>
      <c r="I485" s="121"/>
      <c r="J485" s="121"/>
      <c r="K485" s="121"/>
      <c r="L485" s="121"/>
    </row>
    <row r="486" spans="2:12">
      <c r="B486" s="122"/>
      <c r="C486" s="122"/>
      <c r="D486" s="122"/>
      <c r="E486" s="121"/>
      <c r="F486" s="121"/>
      <c r="G486" s="121"/>
      <c r="H486" s="121"/>
      <c r="I486" s="121"/>
      <c r="J486" s="121"/>
      <c r="K486" s="121"/>
      <c r="L486" s="121"/>
    </row>
    <row r="487" spans="2:12">
      <c r="B487" s="122"/>
      <c r="C487" s="122"/>
      <c r="D487" s="122"/>
      <c r="E487" s="121"/>
      <c r="F487" s="121"/>
      <c r="G487" s="121"/>
      <c r="H487" s="121"/>
      <c r="I487" s="121"/>
      <c r="J487" s="121"/>
      <c r="K487" s="121"/>
      <c r="L487" s="121"/>
    </row>
    <row r="488" spans="2:12">
      <c r="B488" s="122"/>
      <c r="C488" s="122"/>
      <c r="D488" s="122"/>
      <c r="E488" s="121"/>
      <c r="F488" s="121"/>
      <c r="G488" s="121"/>
      <c r="H488" s="121"/>
      <c r="I488" s="121"/>
      <c r="J488" s="121"/>
      <c r="K488" s="121"/>
      <c r="L488" s="121"/>
    </row>
    <row r="489" spans="2:12">
      <c r="B489" s="122"/>
      <c r="C489" s="122"/>
      <c r="D489" s="122"/>
      <c r="E489" s="121"/>
      <c r="F489" s="121"/>
      <c r="G489" s="121"/>
      <c r="H489" s="121"/>
      <c r="I489" s="121"/>
      <c r="J489" s="121"/>
      <c r="K489" s="121"/>
      <c r="L489" s="121"/>
    </row>
    <row r="490" spans="2:12">
      <c r="B490" s="122"/>
      <c r="C490" s="122"/>
      <c r="D490" s="122"/>
      <c r="E490" s="121"/>
      <c r="F490" s="121"/>
      <c r="G490" s="121"/>
      <c r="H490" s="121"/>
      <c r="I490" s="121"/>
      <c r="J490" s="121"/>
      <c r="K490" s="121"/>
      <c r="L490" s="121"/>
    </row>
    <row r="491" spans="2:12">
      <c r="B491" s="122"/>
      <c r="C491" s="122"/>
      <c r="D491" s="122"/>
      <c r="E491" s="121"/>
      <c r="F491" s="121"/>
      <c r="G491" s="121"/>
      <c r="H491" s="121"/>
      <c r="I491" s="121"/>
      <c r="J491" s="121"/>
      <c r="K491" s="121"/>
      <c r="L491" s="121"/>
    </row>
    <row r="492" spans="2:12">
      <c r="B492" s="122"/>
      <c r="C492" s="122"/>
      <c r="D492" s="122"/>
      <c r="E492" s="121"/>
      <c r="F492" s="121"/>
      <c r="G492" s="121"/>
      <c r="H492" s="121"/>
      <c r="I492" s="121"/>
      <c r="J492" s="121"/>
      <c r="K492" s="121"/>
      <c r="L492" s="121"/>
    </row>
    <row r="493" spans="2:12">
      <c r="B493" s="122"/>
      <c r="C493" s="122"/>
      <c r="D493" s="122"/>
      <c r="E493" s="121"/>
      <c r="F493" s="121"/>
      <c r="G493" s="121"/>
      <c r="H493" s="121"/>
      <c r="I493" s="121"/>
      <c r="J493" s="121"/>
      <c r="K493" s="121"/>
      <c r="L493" s="121"/>
    </row>
    <row r="494" spans="2:12">
      <c r="B494" s="122"/>
      <c r="C494" s="122"/>
      <c r="D494" s="122"/>
      <c r="E494" s="121"/>
      <c r="F494" s="121"/>
      <c r="G494" s="121"/>
      <c r="H494" s="121"/>
      <c r="I494" s="121"/>
      <c r="J494" s="121"/>
      <c r="K494" s="121"/>
      <c r="L494" s="121"/>
    </row>
    <row r="495" spans="2:12">
      <c r="B495" s="122"/>
      <c r="C495" s="122"/>
      <c r="D495" s="122"/>
      <c r="E495" s="121"/>
      <c r="F495" s="121"/>
      <c r="G495" s="121"/>
      <c r="H495" s="121"/>
      <c r="I495" s="121"/>
      <c r="J495" s="121"/>
      <c r="K495" s="121"/>
      <c r="L495" s="121"/>
    </row>
    <row r="496" spans="2:12">
      <c r="B496" s="122"/>
      <c r="C496" s="122"/>
      <c r="D496" s="122"/>
      <c r="E496" s="121"/>
      <c r="F496" s="121"/>
      <c r="G496" s="121"/>
      <c r="H496" s="121"/>
      <c r="I496" s="121"/>
      <c r="J496" s="121"/>
      <c r="K496" s="121"/>
      <c r="L496" s="121"/>
    </row>
    <row r="497" spans="2:12">
      <c r="B497" s="122"/>
      <c r="C497" s="122"/>
      <c r="D497" s="122"/>
      <c r="E497" s="121"/>
      <c r="F497" s="121"/>
      <c r="G497" s="121"/>
      <c r="H497" s="121"/>
      <c r="I497" s="121"/>
      <c r="J497" s="121"/>
      <c r="K497" s="121"/>
      <c r="L497" s="121"/>
    </row>
    <row r="498" spans="2:12">
      <c r="B498" s="122"/>
      <c r="C498" s="122"/>
      <c r="D498" s="122"/>
      <c r="E498" s="121"/>
      <c r="F498" s="121"/>
      <c r="G498" s="121"/>
      <c r="H498" s="121"/>
      <c r="I498" s="121"/>
      <c r="J498" s="121"/>
      <c r="K498" s="121"/>
      <c r="L498" s="121"/>
    </row>
    <row r="499" spans="2:12">
      <c r="B499" s="122"/>
      <c r="C499" s="122"/>
      <c r="D499" s="122"/>
      <c r="E499" s="121"/>
      <c r="F499" s="121"/>
      <c r="G499" s="121"/>
      <c r="H499" s="121"/>
      <c r="I499" s="121"/>
      <c r="J499" s="121"/>
      <c r="K499" s="121"/>
      <c r="L499" s="121"/>
    </row>
    <row r="500" spans="2:12">
      <c r="B500" s="122"/>
      <c r="C500" s="122"/>
      <c r="D500" s="122"/>
      <c r="E500" s="121"/>
      <c r="F500" s="121"/>
      <c r="G500" s="121"/>
      <c r="H500" s="121"/>
      <c r="I500" s="121"/>
      <c r="J500" s="121"/>
      <c r="K500" s="121"/>
      <c r="L500" s="121"/>
    </row>
    <row r="501" spans="2:12">
      <c r="B501" s="122"/>
      <c r="C501" s="122"/>
      <c r="D501" s="122"/>
      <c r="E501" s="121"/>
      <c r="F501" s="121"/>
      <c r="G501" s="121"/>
      <c r="H501" s="121"/>
      <c r="I501" s="121"/>
      <c r="J501" s="121"/>
      <c r="K501" s="121"/>
      <c r="L501" s="121"/>
    </row>
    <row r="502" spans="2:12">
      <c r="B502" s="122"/>
      <c r="C502" s="122"/>
      <c r="D502" s="122"/>
      <c r="E502" s="121"/>
      <c r="F502" s="121"/>
      <c r="G502" s="121"/>
      <c r="H502" s="121"/>
      <c r="I502" s="121"/>
      <c r="J502" s="121"/>
      <c r="K502" s="121"/>
      <c r="L502" s="121"/>
    </row>
    <row r="503" spans="2:12">
      <c r="B503" s="122"/>
      <c r="C503" s="122"/>
      <c r="D503" s="122"/>
      <c r="E503" s="121"/>
      <c r="F503" s="121"/>
      <c r="G503" s="121"/>
      <c r="H503" s="121"/>
      <c r="I503" s="121"/>
      <c r="J503" s="121"/>
      <c r="K503" s="121"/>
      <c r="L503" s="121"/>
    </row>
    <row r="504" spans="2:12">
      <c r="B504" s="122"/>
      <c r="C504" s="122"/>
      <c r="D504" s="122"/>
      <c r="E504" s="121"/>
      <c r="F504" s="121"/>
      <c r="G504" s="121"/>
      <c r="H504" s="121"/>
      <c r="I504" s="121"/>
      <c r="J504" s="121"/>
      <c r="K504" s="121"/>
      <c r="L504" s="121"/>
    </row>
    <row r="505" spans="2:12">
      <c r="B505" s="122"/>
      <c r="C505" s="122"/>
      <c r="D505" s="122"/>
      <c r="E505" s="121"/>
      <c r="F505" s="121"/>
      <c r="G505" s="121"/>
      <c r="H505" s="121"/>
      <c r="I505" s="121"/>
      <c r="J505" s="121"/>
      <c r="K505" s="121"/>
      <c r="L505" s="121"/>
    </row>
    <row r="506" spans="2:12">
      <c r="B506" s="122"/>
      <c r="C506" s="122"/>
      <c r="D506" s="122"/>
      <c r="E506" s="121"/>
      <c r="F506" s="121"/>
      <c r="G506" s="121"/>
      <c r="H506" s="121"/>
      <c r="I506" s="121"/>
      <c r="J506" s="121"/>
      <c r="K506" s="121"/>
      <c r="L506" s="121"/>
    </row>
    <row r="507" spans="2:12">
      <c r="B507" s="122"/>
      <c r="C507" s="122"/>
      <c r="D507" s="122"/>
      <c r="E507" s="121"/>
      <c r="F507" s="121"/>
      <c r="G507" s="121"/>
      <c r="H507" s="121"/>
      <c r="I507" s="121"/>
      <c r="J507" s="121"/>
      <c r="K507" s="121"/>
      <c r="L507" s="121"/>
    </row>
    <row r="508" spans="2:12">
      <c r="B508" s="122"/>
      <c r="C508" s="122"/>
      <c r="D508" s="122"/>
      <c r="E508" s="121"/>
      <c r="F508" s="121"/>
      <c r="G508" s="121"/>
      <c r="H508" s="121"/>
      <c r="I508" s="121"/>
      <c r="J508" s="121"/>
      <c r="K508" s="121"/>
      <c r="L508" s="121"/>
    </row>
    <row r="509" spans="2:12">
      <c r="B509" s="122"/>
      <c r="C509" s="122"/>
      <c r="D509" s="122"/>
      <c r="E509" s="121"/>
      <c r="F509" s="121"/>
      <c r="G509" s="121"/>
      <c r="H509" s="121"/>
      <c r="I509" s="121"/>
      <c r="J509" s="121"/>
      <c r="K509" s="121"/>
      <c r="L509" s="121"/>
    </row>
    <row r="510" spans="2:12">
      <c r="B510" s="122"/>
      <c r="C510" s="122"/>
      <c r="D510" s="122"/>
      <c r="E510" s="121"/>
      <c r="F510" s="121"/>
      <c r="G510" s="121"/>
      <c r="H510" s="121"/>
      <c r="I510" s="121"/>
      <c r="J510" s="121"/>
      <c r="K510" s="121"/>
      <c r="L510" s="121"/>
    </row>
    <row r="511" spans="2:12">
      <c r="B511" s="122"/>
      <c r="C511" s="122"/>
      <c r="D511" s="122"/>
      <c r="E511" s="121"/>
      <c r="F511" s="121"/>
      <c r="G511" s="121"/>
      <c r="H511" s="121"/>
      <c r="I511" s="121"/>
      <c r="J511" s="121"/>
      <c r="K511" s="121"/>
      <c r="L511" s="121"/>
    </row>
    <row r="512" spans="2:12">
      <c r="B512" s="122"/>
      <c r="C512" s="122"/>
      <c r="D512" s="122"/>
      <c r="E512" s="121"/>
      <c r="F512" s="121"/>
      <c r="G512" s="121"/>
      <c r="H512" s="121"/>
      <c r="I512" s="121"/>
      <c r="J512" s="121"/>
      <c r="K512" s="121"/>
      <c r="L512" s="121"/>
    </row>
    <row r="513" spans="2:12">
      <c r="B513" s="122"/>
      <c r="C513" s="122"/>
      <c r="D513" s="122"/>
      <c r="E513" s="121"/>
      <c r="F513" s="121"/>
      <c r="G513" s="121"/>
      <c r="H513" s="121"/>
      <c r="I513" s="121"/>
      <c r="J513" s="121"/>
      <c r="K513" s="121"/>
      <c r="L513" s="121"/>
    </row>
    <row r="514" spans="2:12">
      <c r="B514" s="122"/>
      <c r="C514" s="122"/>
      <c r="D514" s="122"/>
      <c r="E514" s="121"/>
      <c r="F514" s="121"/>
      <c r="G514" s="121"/>
      <c r="H514" s="121"/>
      <c r="I514" s="121"/>
      <c r="J514" s="121"/>
      <c r="K514" s="121"/>
      <c r="L514" s="121"/>
    </row>
    <row r="515" spans="2:12">
      <c r="B515" s="122"/>
      <c r="C515" s="122"/>
      <c r="D515" s="122"/>
      <c r="E515" s="121"/>
      <c r="F515" s="121"/>
      <c r="G515" s="121"/>
      <c r="H515" s="121"/>
      <c r="I515" s="121"/>
      <c r="J515" s="121"/>
      <c r="K515" s="121"/>
      <c r="L515" s="121"/>
    </row>
    <row r="516" spans="2:12">
      <c r="B516" s="122"/>
      <c r="C516" s="122"/>
      <c r="D516" s="122"/>
      <c r="E516" s="121"/>
      <c r="F516" s="121"/>
      <c r="G516" s="121"/>
      <c r="H516" s="121"/>
      <c r="I516" s="121"/>
      <c r="J516" s="121"/>
      <c r="K516" s="121"/>
      <c r="L516" s="121"/>
    </row>
    <row r="517" spans="2:12">
      <c r="B517" s="122"/>
      <c r="C517" s="122"/>
      <c r="D517" s="122"/>
      <c r="E517" s="121"/>
      <c r="F517" s="121"/>
      <c r="G517" s="121"/>
      <c r="H517" s="121"/>
      <c r="I517" s="121"/>
      <c r="J517" s="121"/>
      <c r="K517" s="121"/>
      <c r="L517" s="121"/>
    </row>
    <row r="518" spans="2:12">
      <c r="B518" s="122"/>
      <c r="C518" s="122"/>
      <c r="D518" s="122"/>
      <c r="E518" s="121"/>
      <c r="F518" s="121"/>
      <c r="G518" s="121"/>
      <c r="H518" s="121"/>
      <c r="I518" s="121"/>
      <c r="J518" s="121"/>
      <c r="K518" s="121"/>
      <c r="L518" s="121"/>
    </row>
    <row r="519" spans="2:12">
      <c r="B519" s="122"/>
      <c r="C519" s="122"/>
      <c r="D519" s="122"/>
      <c r="E519" s="121"/>
      <c r="F519" s="121"/>
      <c r="G519" s="121"/>
      <c r="H519" s="121"/>
      <c r="I519" s="121"/>
      <c r="J519" s="121"/>
      <c r="K519" s="121"/>
      <c r="L519" s="121"/>
    </row>
    <row r="520" spans="2:12">
      <c r="B520" s="122"/>
      <c r="C520" s="122"/>
      <c r="D520" s="122"/>
      <c r="E520" s="121"/>
      <c r="F520" s="121"/>
      <c r="G520" s="121"/>
      <c r="H520" s="121"/>
      <c r="I520" s="121"/>
      <c r="J520" s="121"/>
      <c r="K520" s="121"/>
      <c r="L520" s="121"/>
    </row>
    <row r="521" spans="2:12">
      <c r="B521" s="122"/>
      <c r="C521" s="122"/>
      <c r="D521" s="122"/>
      <c r="E521" s="121"/>
      <c r="F521" s="121"/>
      <c r="G521" s="121"/>
      <c r="H521" s="121"/>
      <c r="I521" s="121"/>
      <c r="J521" s="121"/>
      <c r="K521" s="121"/>
      <c r="L521" s="121"/>
    </row>
    <row r="522" spans="2:12">
      <c r="B522" s="122"/>
      <c r="C522" s="122"/>
      <c r="D522" s="122"/>
      <c r="E522" s="121"/>
      <c r="F522" s="121"/>
      <c r="G522" s="121"/>
      <c r="H522" s="121"/>
      <c r="I522" s="121"/>
      <c r="J522" s="121"/>
      <c r="K522" s="121"/>
      <c r="L522" s="121"/>
    </row>
    <row r="523" spans="2:12">
      <c r="B523" s="122"/>
      <c r="C523" s="122"/>
      <c r="D523" s="122"/>
      <c r="E523" s="121"/>
      <c r="F523" s="121"/>
      <c r="G523" s="121"/>
      <c r="H523" s="121"/>
      <c r="I523" s="121"/>
      <c r="J523" s="121"/>
      <c r="K523" s="121"/>
      <c r="L523" s="121"/>
    </row>
    <row r="524" spans="2:12">
      <c r="B524" s="122"/>
      <c r="C524" s="122"/>
      <c r="D524" s="122"/>
      <c r="E524" s="121"/>
      <c r="F524" s="121"/>
      <c r="G524" s="121"/>
      <c r="H524" s="121"/>
      <c r="I524" s="121"/>
      <c r="J524" s="121"/>
      <c r="K524" s="121"/>
      <c r="L524" s="121"/>
    </row>
    <row r="525" spans="2:12">
      <c r="B525" s="122"/>
      <c r="C525" s="122"/>
      <c r="D525" s="122"/>
      <c r="E525" s="121"/>
      <c r="F525" s="121"/>
      <c r="G525" s="121"/>
      <c r="H525" s="121"/>
      <c r="I525" s="121"/>
      <c r="J525" s="121"/>
      <c r="K525" s="121"/>
      <c r="L525" s="121"/>
    </row>
    <row r="526" spans="2:12">
      <c r="B526" s="122"/>
      <c r="C526" s="122"/>
      <c r="D526" s="122"/>
      <c r="E526" s="121"/>
      <c r="F526" s="121"/>
      <c r="G526" s="121"/>
      <c r="H526" s="121"/>
      <c r="I526" s="121"/>
      <c r="J526" s="121"/>
      <c r="K526" s="121"/>
      <c r="L526" s="121"/>
    </row>
    <row r="527" spans="2:12">
      <c r="B527" s="122"/>
      <c r="C527" s="122"/>
      <c r="D527" s="122"/>
      <c r="E527" s="121"/>
      <c r="F527" s="121"/>
      <c r="G527" s="121"/>
      <c r="H527" s="121"/>
      <c r="I527" s="121"/>
      <c r="J527" s="121"/>
      <c r="K527" s="121"/>
      <c r="L527" s="121"/>
    </row>
    <row r="528" spans="2:12">
      <c r="B528" s="122"/>
      <c r="C528" s="122"/>
      <c r="D528" s="122"/>
      <c r="E528" s="121"/>
      <c r="F528" s="121"/>
      <c r="G528" s="121"/>
      <c r="H528" s="121"/>
      <c r="I528" s="121"/>
      <c r="J528" s="121"/>
      <c r="K528" s="121"/>
      <c r="L528" s="121"/>
    </row>
    <row r="529" spans="2:12">
      <c r="B529" s="122"/>
      <c r="C529" s="122"/>
      <c r="D529" s="122"/>
      <c r="E529" s="121"/>
      <c r="F529" s="121"/>
      <c r="G529" s="121"/>
      <c r="H529" s="121"/>
      <c r="I529" s="121"/>
      <c r="J529" s="121"/>
      <c r="K529" s="121"/>
      <c r="L529" s="121"/>
    </row>
    <row r="530" spans="2:12">
      <c r="B530" s="122"/>
      <c r="C530" s="122"/>
      <c r="D530" s="122"/>
      <c r="E530" s="121"/>
      <c r="F530" s="121"/>
      <c r="G530" s="121"/>
      <c r="H530" s="121"/>
      <c r="I530" s="121"/>
      <c r="J530" s="121"/>
      <c r="K530" s="121"/>
      <c r="L530" s="12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K1099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9.28515625" style="2" bestFit="1" customWidth="1"/>
    <col min="3" max="3" width="24.42578125" style="2" customWidth="1"/>
    <col min="4" max="4" width="8.5703125" style="2" bestFit="1" customWidth="1"/>
    <col min="5" max="5" width="12.28515625" style="1" bestFit="1" customWidth="1"/>
    <col min="6" max="6" width="11.28515625" style="1" bestFit="1" customWidth="1"/>
    <col min="7" max="7" width="15.42578125" style="1" bestFit="1" customWidth="1"/>
    <col min="8" max="8" width="10.28515625" style="1" bestFit="1" customWidth="1"/>
    <col min="9" max="9" width="11.28515625" style="1" bestFit="1" customWidth="1"/>
    <col min="10" max="10" width="10" style="1" bestFit="1" customWidth="1"/>
    <col min="11" max="11" width="10.42578125" style="1" bestFit="1" customWidth="1"/>
    <col min="12" max="16384" width="9.140625" style="1"/>
  </cols>
  <sheetData>
    <row r="1" spans="2:11">
      <c r="B1" s="56" t="s">
        <v>154</v>
      </c>
      <c r="C1" s="77" t="s" vm="1">
        <v>240</v>
      </c>
    </row>
    <row r="2" spans="2:11">
      <c r="B2" s="56" t="s">
        <v>153</v>
      </c>
      <c r="C2" s="77" t="s">
        <v>241</v>
      </c>
    </row>
    <row r="3" spans="2:11">
      <c r="B3" s="56" t="s">
        <v>155</v>
      </c>
      <c r="C3" s="77" t="s">
        <v>242</v>
      </c>
    </row>
    <row r="4" spans="2:11">
      <c r="B4" s="56" t="s">
        <v>156</v>
      </c>
      <c r="C4" s="77" t="s">
        <v>243</v>
      </c>
    </row>
    <row r="6" spans="2:11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80"/>
    </row>
    <row r="7" spans="2:11" ht="26.25" customHeight="1">
      <c r="B7" s="178" t="s">
        <v>107</v>
      </c>
      <c r="C7" s="179"/>
      <c r="D7" s="179"/>
      <c r="E7" s="179"/>
      <c r="F7" s="179"/>
      <c r="G7" s="179"/>
      <c r="H7" s="179"/>
      <c r="I7" s="179"/>
      <c r="J7" s="179"/>
      <c r="K7" s="180"/>
    </row>
    <row r="8" spans="2:11" s="3" customFormat="1" ht="63">
      <c r="B8" s="22" t="s">
        <v>124</v>
      </c>
      <c r="C8" s="30" t="s">
        <v>49</v>
      </c>
      <c r="D8" s="30" t="s">
        <v>70</v>
      </c>
      <c r="E8" s="30" t="s">
        <v>109</v>
      </c>
      <c r="F8" s="30" t="s">
        <v>110</v>
      </c>
      <c r="G8" s="30" t="s">
        <v>216</v>
      </c>
      <c r="H8" s="30" t="s">
        <v>215</v>
      </c>
      <c r="I8" s="30" t="s">
        <v>118</v>
      </c>
      <c r="J8" s="30" t="s">
        <v>157</v>
      </c>
      <c r="K8" s="31" t="s">
        <v>159</v>
      </c>
    </row>
    <row r="9" spans="2:11" s="3" customFormat="1" ht="22.5" customHeight="1">
      <c r="B9" s="15"/>
      <c r="C9" s="16"/>
      <c r="D9" s="16"/>
      <c r="E9" s="16"/>
      <c r="F9" s="16" t="s">
        <v>22</v>
      </c>
      <c r="G9" s="16" t="s">
        <v>223</v>
      </c>
      <c r="H9" s="16"/>
      <c r="I9" s="16" t="s">
        <v>219</v>
      </c>
      <c r="J9" s="32" t="s">
        <v>20</v>
      </c>
      <c r="K9" s="17" t="s">
        <v>20</v>
      </c>
    </row>
    <row r="10" spans="2:1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</row>
    <row r="11" spans="2:11" s="4" customFormat="1" ht="18" customHeight="1">
      <c r="B11" s="78" t="s">
        <v>53</v>
      </c>
      <c r="C11" s="79"/>
      <c r="D11" s="79"/>
      <c r="E11" s="79"/>
      <c r="F11" s="79"/>
      <c r="G11" s="87"/>
      <c r="H11" s="89"/>
      <c r="I11" s="87">
        <v>107272.41489937216</v>
      </c>
      <c r="J11" s="88">
        <v>1</v>
      </c>
      <c r="K11" s="88">
        <f>I11/'סכום נכסי הקרן'!$C$42</f>
        <v>1.3921195450946882E-3</v>
      </c>
    </row>
    <row r="12" spans="2:11" ht="19.5" customHeight="1">
      <c r="B12" s="80" t="s">
        <v>37</v>
      </c>
      <c r="C12" s="81"/>
      <c r="D12" s="81"/>
      <c r="E12" s="81"/>
      <c r="F12" s="81"/>
      <c r="G12" s="90"/>
      <c r="H12" s="92"/>
      <c r="I12" s="90">
        <v>107272.41489937216</v>
      </c>
      <c r="J12" s="91">
        <v>1</v>
      </c>
      <c r="K12" s="91">
        <f>I12/'סכום נכסי הקרן'!$C$42</f>
        <v>1.3921195450946882E-3</v>
      </c>
    </row>
    <row r="13" spans="2:11">
      <c r="B13" s="99" t="s">
        <v>2433</v>
      </c>
      <c r="C13" s="81"/>
      <c r="D13" s="81"/>
      <c r="E13" s="81"/>
      <c r="F13" s="81"/>
      <c r="G13" s="90"/>
      <c r="H13" s="92"/>
      <c r="I13" s="90">
        <v>142261.6660100001</v>
      </c>
      <c r="J13" s="91">
        <v>1.3261719347275804</v>
      </c>
      <c r="K13" s="91">
        <f>I13/'סכום נכסי הקרן'!$C$42</f>
        <v>1.8461898704903018E-3</v>
      </c>
    </row>
    <row r="14" spans="2:11">
      <c r="B14" s="86" t="s">
        <v>2434</v>
      </c>
      <c r="C14" s="83" t="s">
        <v>2435</v>
      </c>
      <c r="D14" s="96" t="s">
        <v>1858</v>
      </c>
      <c r="E14" s="96" t="s">
        <v>140</v>
      </c>
      <c r="F14" s="104">
        <v>43677</v>
      </c>
      <c r="G14" s="93">
        <v>84625000</v>
      </c>
      <c r="H14" s="95">
        <v>-0.44019999999999998</v>
      </c>
      <c r="I14" s="93">
        <v>-372.50198999999998</v>
      </c>
      <c r="J14" s="94">
        <v>-3.4724862896899334E-3</v>
      </c>
      <c r="K14" s="94">
        <f>I14/'סכום נכסי הקרן'!$C$42</f>
        <v>-4.834116033950692E-6</v>
      </c>
    </row>
    <row r="15" spans="2:11">
      <c r="B15" s="86" t="s">
        <v>2436</v>
      </c>
      <c r="C15" s="83" t="s">
        <v>2437</v>
      </c>
      <c r="D15" s="96" t="s">
        <v>1858</v>
      </c>
      <c r="E15" s="96" t="s">
        <v>140</v>
      </c>
      <c r="F15" s="104">
        <v>43788</v>
      </c>
      <c r="G15" s="93">
        <v>20358900</v>
      </c>
      <c r="H15" s="95">
        <v>-0.17180000000000001</v>
      </c>
      <c r="I15" s="93">
        <v>-34.971609999999998</v>
      </c>
      <c r="J15" s="94">
        <v>-3.2600748321742756E-4</v>
      </c>
      <c r="K15" s="94">
        <f>I15/'סכום נכסי הקרן'!$C$42</f>
        <v>-4.5384138923410948E-7</v>
      </c>
    </row>
    <row r="16" spans="2:11" s="6" customFormat="1">
      <c r="B16" s="86" t="s">
        <v>2438</v>
      </c>
      <c r="C16" s="83" t="s">
        <v>2439</v>
      </c>
      <c r="D16" s="96" t="s">
        <v>1858</v>
      </c>
      <c r="E16" s="96" t="s">
        <v>140</v>
      </c>
      <c r="F16" s="104">
        <v>43788</v>
      </c>
      <c r="G16" s="93">
        <v>746746</v>
      </c>
      <c r="H16" s="95">
        <v>-0.13789999999999999</v>
      </c>
      <c r="I16" s="93">
        <v>-1.02963</v>
      </c>
      <c r="J16" s="94">
        <v>-9.5982737124530445E-6</v>
      </c>
      <c r="K16" s="94">
        <f>I16/'סכום נכסי הקרן'!$C$42</f>
        <v>-1.3361944434274437E-8</v>
      </c>
    </row>
    <row r="17" spans="2:11" s="6" customFormat="1">
      <c r="B17" s="86" t="s">
        <v>2438</v>
      </c>
      <c r="C17" s="83" t="s">
        <v>2440</v>
      </c>
      <c r="D17" s="96" t="s">
        <v>1858</v>
      </c>
      <c r="E17" s="96" t="s">
        <v>140</v>
      </c>
      <c r="F17" s="104">
        <v>43788</v>
      </c>
      <c r="G17" s="93">
        <v>4446533</v>
      </c>
      <c r="H17" s="95">
        <v>-0.13789999999999999</v>
      </c>
      <c r="I17" s="93">
        <v>-6.13096</v>
      </c>
      <c r="J17" s="94">
        <v>-5.7153183376650941E-5</v>
      </c>
      <c r="K17" s="94">
        <f>I17/'סכום נכסי הקרן'!$C$42</f>
        <v>-7.9564063643016605E-8</v>
      </c>
    </row>
    <row r="18" spans="2:11" s="6" customFormat="1">
      <c r="B18" s="86" t="s">
        <v>2438</v>
      </c>
      <c r="C18" s="83" t="s">
        <v>2441</v>
      </c>
      <c r="D18" s="96" t="s">
        <v>1858</v>
      </c>
      <c r="E18" s="96" t="s">
        <v>140</v>
      </c>
      <c r="F18" s="104">
        <v>43788</v>
      </c>
      <c r="G18" s="93">
        <v>1900808</v>
      </c>
      <c r="H18" s="95">
        <v>-0.13789999999999999</v>
      </c>
      <c r="I18" s="93">
        <v>-2.62087</v>
      </c>
      <c r="J18" s="94">
        <v>-2.4431910127673831E-5</v>
      </c>
      <c r="K18" s="94">
        <f>I18/'סכום נכסי הקרן'!$C$42</f>
        <v>-3.4012139612731605E-8</v>
      </c>
    </row>
    <row r="19" spans="2:11">
      <c r="B19" s="86" t="s">
        <v>2438</v>
      </c>
      <c r="C19" s="83" t="s">
        <v>2442</v>
      </c>
      <c r="D19" s="96" t="s">
        <v>1858</v>
      </c>
      <c r="E19" s="96" t="s">
        <v>140</v>
      </c>
      <c r="F19" s="104">
        <v>43788</v>
      </c>
      <c r="G19" s="93">
        <v>3394300</v>
      </c>
      <c r="H19" s="95">
        <v>-0.13789999999999999</v>
      </c>
      <c r="I19" s="93">
        <v>-4.6801199999999996</v>
      </c>
      <c r="J19" s="94">
        <v>-4.3628364331969477E-5</v>
      </c>
      <c r="K19" s="94">
        <f>I19/'סכום נכסי הקרן'!$C$42</f>
        <v>-6.0735898707046667E-8</v>
      </c>
    </row>
    <row r="20" spans="2:11">
      <c r="B20" s="86" t="s">
        <v>2438</v>
      </c>
      <c r="C20" s="83" t="s">
        <v>2443</v>
      </c>
      <c r="D20" s="96" t="s">
        <v>1858</v>
      </c>
      <c r="E20" s="96" t="s">
        <v>140</v>
      </c>
      <c r="F20" s="104">
        <v>43788</v>
      </c>
      <c r="G20" s="93">
        <v>12219480</v>
      </c>
      <c r="H20" s="95">
        <v>-0.13789999999999999</v>
      </c>
      <c r="I20" s="93">
        <v>-16.84843</v>
      </c>
      <c r="J20" s="94">
        <v>-1.5706209295096804E-4</v>
      </c>
      <c r="K20" s="94">
        <f>I20/'סכום נכסי הקרן'!$C$42</f>
        <v>-2.1864920939052129E-7</v>
      </c>
    </row>
    <row r="21" spans="2:11">
      <c r="B21" s="86" t="s">
        <v>2438</v>
      </c>
      <c r="C21" s="83" t="s">
        <v>2444</v>
      </c>
      <c r="D21" s="96" t="s">
        <v>1858</v>
      </c>
      <c r="E21" s="96" t="s">
        <v>140</v>
      </c>
      <c r="F21" s="104">
        <v>43788</v>
      </c>
      <c r="G21" s="93">
        <v>10182900</v>
      </c>
      <c r="H21" s="95">
        <v>-0.13789999999999999</v>
      </c>
      <c r="I21" s="93">
        <v>-14.04036</v>
      </c>
      <c r="J21" s="94">
        <v>-1.3088509299590844E-4</v>
      </c>
      <c r="K21" s="94">
        <f>I21/'סכום נכסי הקרן'!$C$42</f>
        <v>-1.8220769612114003E-7</v>
      </c>
    </row>
    <row r="22" spans="2:11">
      <c r="B22" s="86" t="s">
        <v>2445</v>
      </c>
      <c r="C22" s="83" t="s">
        <v>2446</v>
      </c>
      <c r="D22" s="96" t="s">
        <v>1858</v>
      </c>
      <c r="E22" s="96" t="s">
        <v>140</v>
      </c>
      <c r="F22" s="104">
        <v>43787</v>
      </c>
      <c r="G22" s="93">
        <v>44151900</v>
      </c>
      <c r="H22" s="95">
        <v>-0.1119</v>
      </c>
      <c r="I22" s="93">
        <v>-49.412480000000002</v>
      </c>
      <c r="J22" s="94">
        <v>-4.6062615488195931E-4</v>
      </c>
      <c r="K22" s="94">
        <f>I22/'סכום נכסי הקרן'!$C$42</f>
        <v>-6.4124667319298862E-7</v>
      </c>
    </row>
    <row r="23" spans="2:11">
      <c r="B23" s="86" t="s">
        <v>2447</v>
      </c>
      <c r="C23" s="83" t="s">
        <v>2448</v>
      </c>
      <c r="D23" s="96" t="s">
        <v>1858</v>
      </c>
      <c r="E23" s="96" t="s">
        <v>140</v>
      </c>
      <c r="F23" s="104">
        <v>43787</v>
      </c>
      <c r="G23" s="93">
        <v>95152400</v>
      </c>
      <c r="H23" s="95">
        <v>-5.3100000000000001E-2</v>
      </c>
      <c r="I23" s="93">
        <v>-50.499580000000002</v>
      </c>
      <c r="J23" s="94">
        <v>-4.7076016744259535E-4</v>
      </c>
      <c r="K23" s="94">
        <f>I23/'סכום נכסי הקרן'!$C$42</f>
        <v>-6.5535443014888518E-7</v>
      </c>
    </row>
    <row r="24" spans="2:11">
      <c r="B24" s="86" t="s">
        <v>2449</v>
      </c>
      <c r="C24" s="83" t="s">
        <v>2450</v>
      </c>
      <c r="D24" s="96" t="s">
        <v>1858</v>
      </c>
      <c r="E24" s="96" t="s">
        <v>140</v>
      </c>
      <c r="F24" s="104">
        <v>43677</v>
      </c>
      <c r="G24" s="93">
        <v>15318</v>
      </c>
      <c r="H24" s="95">
        <v>7.0599999999999996E-2</v>
      </c>
      <c r="I24" s="93">
        <v>1.081E-2</v>
      </c>
      <c r="J24" s="94">
        <v>1.0077147988269321E-7</v>
      </c>
      <c r="K24" s="94">
        <f>I24/'סכום נכסי הקרן'!$C$42</f>
        <v>1.4028594673281338E-10</v>
      </c>
    </row>
    <row r="25" spans="2:11">
      <c r="B25" s="86" t="s">
        <v>2449</v>
      </c>
      <c r="C25" s="83" t="s">
        <v>2451</v>
      </c>
      <c r="D25" s="96" t="s">
        <v>1858</v>
      </c>
      <c r="E25" s="96" t="s">
        <v>140</v>
      </c>
      <c r="F25" s="104">
        <v>43677</v>
      </c>
      <c r="G25" s="93">
        <v>10212</v>
      </c>
      <c r="H25" s="95">
        <v>7.0599999999999996E-2</v>
      </c>
      <c r="I25" s="93">
        <v>7.2100000000000003E-3</v>
      </c>
      <c r="J25" s="94">
        <v>6.7212060125274557E-8</v>
      </c>
      <c r="K25" s="94">
        <f>I25/'סכום נכסי הקרן'!$C$42</f>
        <v>9.3567222566474059E-11</v>
      </c>
    </row>
    <row r="26" spans="2:11">
      <c r="B26" s="86" t="s">
        <v>2452</v>
      </c>
      <c r="C26" s="83" t="s">
        <v>2453</v>
      </c>
      <c r="D26" s="96" t="s">
        <v>1858</v>
      </c>
      <c r="E26" s="96" t="s">
        <v>140</v>
      </c>
      <c r="F26" s="104">
        <v>43677</v>
      </c>
      <c r="G26" s="93">
        <v>4766300</v>
      </c>
      <c r="H26" s="95">
        <v>-2.87E-2</v>
      </c>
      <c r="I26" s="93">
        <v>-1.36602</v>
      </c>
      <c r="J26" s="94">
        <v>-1.2734121826952505E-5</v>
      </c>
      <c r="K26" s="94">
        <f>I26/'סכום נכסי הקרן'!$C$42</f>
        <v>-1.772741988491746E-8</v>
      </c>
    </row>
    <row r="27" spans="2:11">
      <c r="B27" s="86" t="s">
        <v>2454</v>
      </c>
      <c r="C27" s="83" t="s">
        <v>2455</v>
      </c>
      <c r="D27" s="96" t="s">
        <v>1858</v>
      </c>
      <c r="E27" s="96" t="s">
        <v>140</v>
      </c>
      <c r="F27" s="104">
        <v>43801</v>
      </c>
      <c r="G27" s="93">
        <v>102180</v>
      </c>
      <c r="H27" s="95">
        <v>0.12920000000000001</v>
      </c>
      <c r="I27" s="93">
        <v>0.13200000000000001</v>
      </c>
      <c r="J27" s="94">
        <v>1.2305120577720169E-6</v>
      </c>
      <c r="K27" s="94">
        <f>I27/'סכום נכסי הקרן'!$C$42</f>
        <v>1.7130198860991089E-9</v>
      </c>
    </row>
    <row r="28" spans="2:11">
      <c r="B28" s="86" t="s">
        <v>2454</v>
      </c>
      <c r="C28" s="83" t="s">
        <v>2456</v>
      </c>
      <c r="D28" s="96" t="s">
        <v>1858</v>
      </c>
      <c r="E28" s="96" t="s">
        <v>140</v>
      </c>
      <c r="F28" s="104">
        <v>43801</v>
      </c>
      <c r="G28" s="93">
        <v>681200</v>
      </c>
      <c r="H28" s="95">
        <v>0.12920000000000001</v>
      </c>
      <c r="I28" s="93">
        <v>0.88002999999999998</v>
      </c>
      <c r="J28" s="94">
        <v>8.2036933803114236E-6</v>
      </c>
      <c r="K28" s="94">
        <f>I28/'סכום נכסי הקרן'!$C$42</f>
        <v>1.1420521896695445E-8</v>
      </c>
    </row>
    <row r="29" spans="2:11">
      <c r="B29" s="86" t="s">
        <v>2454</v>
      </c>
      <c r="C29" s="83" t="s">
        <v>2457</v>
      </c>
      <c r="D29" s="96" t="s">
        <v>1858</v>
      </c>
      <c r="E29" s="96" t="s">
        <v>140</v>
      </c>
      <c r="F29" s="104">
        <v>43801</v>
      </c>
      <c r="G29" s="93">
        <v>2043600</v>
      </c>
      <c r="H29" s="95">
        <v>0.12920000000000001</v>
      </c>
      <c r="I29" s="93">
        <v>2.6400999999999999</v>
      </c>
      <c r="J29" s="94">
        <v>2.4611173361544709E-5</v>
      </c>
      <c r="K29" s="94">
        <f>I29/'סכום נכסי הקרן'!$C$42</f>
        <v>3.4261695464320133E-8</v>
      </c>
    </row>
    <row r="30" spans="2:11">
      <c r="B30" s="86" t="s">
        <v>2458</v>
      </c>
      <c r="C30" s="83" t="s">
        <v>2459</v>
      </c>
      <c r="D30" s="96" t="s">
        <v>1858</v>
      </c>
      <c r="E30" s="96" t="s">
        <v>140</v>
      </c>
      <c r="F30" s="104">
        <v>43801</v>
      </c>
      <c r="G30" s="93">
        <v>23845500</v>
      </c>
      <c r="H30" s="95">
        <v>0.1166</v>
      </c>
      <c r="I30" s="93">
        <v>27.812000000000001</v>
      </c>
      <c r="J30" s="94">
        <v>2.5926516174814646E-4</v>
      </c>
      <c r="K30" s="94">
        <f>I30/'סכום נכסי הקרן'!$C$42</f>
        <v>3.6092809903173047E-7</v>
      </c>
    </row>
    <row r="31" spans="2:11">
      <c r="B31" s="86" t="s">
        <v>2458</v>
      </c>
      <c r="C31" s="83" t="s">
        <v>2460</v>
      </c>
      <c r="D31" s="96" t="s">
        <v>1858</v>
      </c>
      <c r="E31" s="96" t="s">
        <v>140</v>
      </c>
      <c r="F31" s="104">
        <v>43801</v>
      </c>
      <c r="G31" s="93">
        <v>1703250</v>
      </c>
      <c r="H31" s="95">
        <v>0.1166</v>
      </c>
      <c r="I31" s="93">
        <v>1.9865699999999999</v>
      </c>
      <c r="J31" s="94">
        <v>1.8518926807637541E-5</v>
      </c>
      <c r="K31" s="94">
        <f>I31/'סכום נכסי הקרן'!$C$42</f>
        <v>2.5780559963090202E-8</v>
      </c>
    </row>
    <row r="32" spans="2:11">
      <c r="B32" s="86" t="s">
        <v>2461</v>
      </c>
      <c r="C32" s="83" t="s">
        <v>2462</v>
      </c>
      <c r="D32" s="96" t="s">
        <v>1858</v>
      </c>
      <c r="E32" s="96" t="s">
        <v>140</v>
      </c>
      <c r="F32" s="104">
        <v>43677</v>
      </c>
      <c r="G32" s="93">
        <v>71568</v>
      </c>
      <c r="H32" s="95">
        <v>0.18770000000000001</v>
      </c>
      <c r="I32" s="93">
        <v>0.13435</v>
      </c>
      <c r="J32" s="94">
        <v>1.2524189012247762E-6</v>
      </c>
      <c r="K32" s="94">
        <f>I32/'סכום נכסי הקרן'!$C$42</f>
        <v>1.7435168310410247E-9</v>
      </c>
    </row>
    <row r="33" spans="2:11">
      <c r="B33" s="86" t="s">
        <v>2463</v>
      </c>
      <c r="C33" s="83" t="s">
        <v>2464</v>
      </c>
      <c r="D33" s="96" t="s">
        <v>1858</v>
      </c>
      <c r="E33" s="96" t="s">
        <v>140</v>
      </c>
      <c r="F33" s="104">
        <v>43676</v>
      </c>
      <c r="G33" s="93">
        <v>85375000</v>
      </c>
      <c r="H33" s="95">
        <v>0.441</v>
      </c>
      <c r="I33" s="93">
        <v>376.52178000000004</v>
      </c>
      <c r="J33" s="94">
        <v>3.5099590174528989E-3</v>
      </c>
      <c r="K33" s="94">
        <f>I33/'סכום נכסי הקרן'!$C$42</f>
        <v>4.8862825506775287E-6</v>
      </c>
    </row>
    <row r="34" spans="2:11">
      <c r="B34" s="86" t="s">
        <v>2465</v>
      </c>
      <c r="C34" s="83" t="s">
        <v>2466</v>
      </c>
      <c r="D34" s="96" t="s">
        <v>1858</v>
      </c>
      <c r="E34" s="96" t="s">
        <v>140</v>
      </c>
      <c r="F34" s="104">
        <v>43676</v>
      </c>
      <c r="G34" s="93">
        <v>5808220</v>
      </c>
      <c r="H34" s="95">
        <v>0.41149999999999998</v>
      </c>
      <c r="I34" s="93">
        <v>23.90287</v>
      </c>
      <c r="J34" s="94">
        <v>2.2282401326028037E-4</v>
      </c>
      <c r="K34" s="94">
        <f>I34/'סכום נכסי הקרן'!$C$42</f>
        <v>3.1019766397607429E-7</v>
      </c>
    </row>
    <row r="35" spans="2:11">
      <c r="B35" s="86" t="s">
        <v>2465</v>
      </c>
      <c r="C35" s="83" t="s">
        <v>2467</v>
      </c>
      <c r="D35" s="96" t="s">
        <v>1858</v>
      </c>
      <c r="E35" s="96" t="s">
        <v>140</v>
      </c>
      <c r="F35" s="104">
        <v>43676</v>
      </c>
      <c r="G35" s="93">
        <v>19303790</v>
      </c>
      <c r="H35" s="95">
        <v>0.41149999999999998</v>
      </c>
      <c r="I35" s="93">
        <v>79.441890000000001</v>
      </c>
      <c r="J35" s="94">
        <v>7.4056214800907738E-4</v>
      </c>
      <c r="K35" s="94">
        <f>I35/'סכום נכסי הקרן'!$C$42</f>
        <v>1.030951040600742E-6</v>
      </c>
    </row>
    <row r="36" spans="2:11">
      <c r="B36" s="86" t="s">
        <v>2468</v>
      </c>
      <c r="C36" s="83" t="s">
        <v>2469</v>
      </c>
      <c r="D36" s="96" t="s">
        <v>1858</v>
      </c>
      <c r="E36" s="96" t="s">
        <v>140</v>
      </c>
      <c r="F36" s="104">
        <v>43676</v>
      </c>
      <c r="G36" s="93">
        <v>45622290</v>
      </c>
      <c r="H36" s="95">
        <v>0.43480000000000002</v>
      </c>
      <c r="I36" s="93">
        <v>198.37448000000001</v>
      </c>
      <c r="J36" s="94">
        <v>1.8492590120776805E-3</v>
      </c>
      <c r="K36" s="94">
        <f>I36/'סכום נכסי הקרן'!$C$42</f>
        <v>2.5743896146558331E-6</v>
      </c>
    </row>
    <row r="37" spans="2:11">
      <c r="B37" s="86" t="s">
        <v>2468</v>
      </c>
      <c r="C37" s="83" t="s">
        <v>2470</v>
      </c>
      <c r="D37" s="96" t="s">
        <v>1858</v>
      </c>
      <c r="E37" s="96" t="s">
        <v>140</v>
      </c>
      <c r="F37" s="104">
        <v>43676</v>
      </c>
      <c r="G37" s="93">
        <v>6834800</v>
      </c>
      <c r="H37" s="95">
        <v>0.43480000000000002</v>
      </c>
      <c r="I37" s="93">
        <v>29.71902</v>
      </c>
      <c r="J37" s="94">
        <v>2.770425185997555E-4</v>
      </c>
      <c r="K37" s="94">
        <f>I37/'סכום נכסי הקרן'!$C$42</f>
        <v>3.8567630496497835E-7</v>
      </c>
    </row>
    <row r="38" spans="2:11">
      <c r="B38" s="86" t="s">
        <v>2468</v>
      </c>
      <c r="C38" s="83" t="s">
        <v>2471</v>
      </c>
      <c r="D38" s="96" t="s">
        <v>1858</v>
      </c>
      <c r="E38" s="96" t="s">
        <v>140</v>
      </c>
      <c r="F38" s="104">
        <v>43676</v>
      </c>
      <c r="G38" s="93">
        <v>3400313</v>
      </c>
      <c r="H38" s="95">
        <v>0.43480000000000002</v>
      </c>
      <c r="I38" s="93">
        <v>14.785209999999999</v>
      </c>
      <c r="J38" s="94">
        <v>1.3782863016432878E-4</v>
      </c>
      <c r="K38" s="94">
        <f>I38/'סכום נכסי הקרן'!$C$42</f>
        <v>1.9187392992538942E-7</v>
      </c>
    </row>
    <row r="39" spans="2:11">
      <c r="B39" s="86" t="s">
        <v>2468</v>
      </c>
      <c r="C39" s="83" t="s">
        <v>2472</v>
      </c>
      <c r="D39" s="96" t="s">
        <v>1858</v>
      </c>
      <c r="E39" s="96" t="s">
        <v>140</v>
      </c>
      <c r="F39" s="104">
        <v>43676</v>
      </c>
      <c r="G39" s="93">
        <v>21034097</v>
      </c>
      <c r="H39" s="95">
        <v>0.43480000000000002</v>
      </c>
      <c r="I39" s="93">
        <v>91.460290000000001</v>
      </c>
      <c r="J39" s="94">
        <v>8.5259840645701072E-4</v>
      </c>
      <c r="K39" s="94">
        <f>I39/'סכום נכסי הקרן'!$C$42</f>
        <v>1.1869189057453899E-6</v>
      </c>
    </row>
    <row r="40" spans="2:11">
      <c r="B40" s="86" t="s">
        <v>2468</v>
      </c>
      <c r="C40" s="83" t="s">
        <v>2473</v>
      </c>
      <c r="D40" s="96" t="s">
        <v>1858</v>
      </c>
      <c r="E40" s="96" t="s">
        <v>140</v>
      </c>
      <c r="F40" s="104">
        <v>43676</v>
      </c>
      <c r="G40" s="93">
        <v>5795910.4000000004</v>
      </c>
      <c r="H40" s="95">
        <v>0.43480000000000002</v>
      </c>
      <c r="I40" s="93">
        <v>25.201730000000001</v>
      </c>
      <c r="J40" s="94">
        <v>2.3493206546753616E-4</v>
      </c>
      <c r="K40" s="94">
        <f>I40/'סכום נכסי הקרן'!$C$42</f>
        <v>3.2705352010682194E-7</v>
      </c>
    </row>
    <row r="41" spans="2:11">
      <c r="B41" s="86" t="s">
        <v>2468</v>
      </c>
      <c r="C41" s="83" t="s">
        <v>2474</v>
      </c>
      <c r="D41" s="96" t="s">
        <v>1858</v>
      </c>
      <c r="E41" s="96" t="s">
        <v>140</v>
      </c>
      <c r="F41" s="104">
        <v>43676</v>
      </c>
      <c r="G41" s="93">
        <v>5912102</v>
      </c>
      <c r="H41" s="95">
        <v>0.43480000000000002</v>
      </c>
      <c r="I41" s="93">
        <v>25.706949999999999</v>
      </c>
      <c r="J41" s="94">
        <v>2.3964175714804808E-4</v>
      </c>
      <c r="K41" s="94">
        <f>I41/'סכום נכסי הקרן'!$C$42</f>
        <v>3.3360997394663247E-7</v>
      </c>
    </row>
    <row r="42" spans="2:11">
      <c r="B42" s="86" t="s">
        <v>2468</v>
      </c>
      <c r="C42" s="83" t="s">
        <v>2475</v>
      </c>
      <c r="D42" s="96" t="s">
        <v>1858</v>
      </c>
      <c r="E42" s="96" t="s">
        <v>140</v>
      </c>
      <c r="F42" s="104">
        <v>43676</v>
      </c>
      <c r="G42" s="93">
        <v>1025220</v>
      </c>
      <c r="H42" s="95">
        <v>0.43480000000000002</v>
      </c>
      <c r="I42" s="93">
        <v>4.4578500000000005</v>
      </c>
      <c r="J42" s="94">
        <v>4.15563498237802E-5</v>
      </c>
      <c r="K42" s="94">
        <f>I42/'סכום נכסי הקרן'!$C$42</f>
        <v>5.7851406812476614E-8</v>
      </c>
    </row>
    <row r="43" spans="2:11">
      <c r="B43" s="86" t="s">
        <v>2476</v>
      </c>
      <c r="C43" s="83" t="s">
        <v>2477</v>
      </c>
      <c r="D43" s="96" t="s">
        <v>1858</v>
      </c>
      <c r="E43" s="96" t="s">
        <v>140</v>
      </c>
      <c r="F43" s="104">
        <v>43802</v>
      </c>
      <c r="G43" s="93">
        <v>1025340</v>
      </c>
      <c r="H43" s="95">
        <v>0.47360000000000002</v>
      </c>
      <c r="I43" s="93">
        <v>4.8555600000000005</v>
      </c>
      <c r="J43" s="94">
        <v>4.5263826721481024E-5</v>
      </c>
      <c r="K43" s="94">
        <f>I43/'סכום נכסי הקרן'!$C$42</f>
        <v>6.3012657864752952E-8</v>
      </c>
    </row>
    <row r="44" spans="2:11">
      <c r="B44" s="86" t="s">
        <v>2476</v>
      </c>
      <c r="C44" s="83" t="s">
        <v>2478</v>
      </c>
      <c r="D44" s="96" t="s">
        <v>1858</v>
      </c>
      <c r="E44" s="96" t="s">
        <v>140</v>
      </c>
      <c r="F44" s="104">
        <v>43802</v>
      </c>
      <c r="G44" s="93">
        <v>102534</v>
      </c>
      <c r="H44" s="95">
        <v>0.47360000000000002</v>
      </c>
      <c r="I44" s="93">
        <v>0.48555999999999999</v>
      </c>
      <c r="J44" s="94">
        <v>4.5264199603922762E-6</v>
      </c>
      <c r="K44" s="94">
        <f>I44/'סכום נכסי הקרן'!$C$42</f>
        <v>6.3013176961688129E-9</v>
      </c>
    </row>
    <row r="45" spans="2:11">
      <c r="B45" s="86" t="s">
        <v>2476</v>
      </c>
      <c r="C45" s="83" t="s">
        <v>2479</v>
      </c>
      <c r="D45" s="96" t="s">
        <v>1858</v>
      </c>
      <c r="E45" s="96" t="s">
        <v>140</v>
      </c>
      <c r="F45" s="104">
        <v>43802</v>
      </c>
      <c r="G45" s="93">
        <v>6835.6</v>
      </c>
      <c r="H45" s="95">
        <v>0.47360000000000002</v>
      </c>
      <c r="I45" s="93">
        <v>3.2369999999999996E-2</v>
      </c>
      <c r="J45" s="94">
        <v>3.017551159854559E-7</v>
      </c>
      <c r="K45" s="94">
        <f>I45/'סכום נכסי הקרן'!$C$42</f>
        <v>4.2007919479566777E-10</v>
      </c>
    </row>
    <row r="46" spans="2:11">
      <c r="B46" s="86" t="s">
        <v>2476</v>
      </c>
      <c r="C46" s="83" t="s">
        <v>2480</v>
      </c>
      <c r="D46" s="96" t="s">
        <v>1858</v>
      </c>
      <c r="E46" s="96" t="s">
        <v>140</v>
      </c>
      <c r="F46" s="104">
        <v>43802</v>
      </c>
      <c r="G46" s="93">
        <v>1708900</v>
      </c>
      <c r="H46" s="95">
        <v>0.47360000000000002</v>
      </c>
      <c r="I46" s="93">
        <v>8.0925899999999995</v>
      </c>
      <c r="J46" s="94">
        <v>7.5439617981857914E-5</v>
      </c>
      <c r="K46" s="94">
        <f>I46/'סכום נכסי הקרן'!$C$42</f>
        <v>1.0502096666702112E-7</v>
      </c>
    </row>
    <row r="47" spans="2:11">
      <c r="B47" s="86" t="s">
        <v>2481</v>
      </c>
      <c r="C47" s="83" t="s">
        <v>2482</v>
      </c>
      <c r="D47" s="96" t="s">
        <v>1858</v>
      </c>
      <c r="E47" s="96" t="s">
        <v>140</v>
      </c>
      <c r="F47" s="104">
        <v>43685</v>
      </c>
      <c r="G47" s="93">
        <v>479318</v>
      </c>
      <c r="H47" s="95">
        <v>-0.15090000000000001</v>
      </c>
      <c r="I47" s="93">
        <v>-0.72324999999999995</v>
      </c>
      <c r="J47" s="94">
        <v>-6.7421806498758422E-6</v>
      </c>
      <c r="K47" s="94">
        <f>I47/'סכום נכסי הקרן'!$C$42</f>
        <v>-9.3859214592513661E-9</v>
      </c>
    </row>
    <row r="48" spans="2:11">
      <c r="B48" s="86" t="s">
        <v>2481</v>
      </c>
      <c r="C48" s="83" t="s">
        <v>2483</v>
      </c>
      <c r="D48" s="96" t="s">
        <v>1858</v>
      </c>
      <c r="E48" s="96" t="s">
        <v>140</v>
      </c>
      <c r="F48" s="104">
        <v>43685</v>
      </c>
      <c r="G48" s="93">
        <v>924399</v>
      </c>
      <c r="H48" s="95">
        <v>-0.15090000000000001</v>
      </c>
      <c r="I48" s="93">
        <v>-1.3948399999999999</v>
      </c>
      <c r="J48" s="94">
        <v>-1.3002783626232726E-5</v>
      </c>
      <c r="K48" s="94">
        <f>I48/'סכום נכסי הקרן'!$C$42</f>
        <v>-1.8101429226715762E-8</v>
      </c>
    </row>
    <row r="49" spans="2:11">
      <c r="B49" s="86" t="s">
        <v>2481</v>
      </c>
      <c r="C49" s="83" t="s">
        <v>2484</v>
      </c>
      <c r="D49" s="96" t="s">
        <v>1858</v>
      </c>
      <c r="E49" s="96" t="s">
        <v>140</v>
      </c>
      <c r="F49" s="104">
        <v>43685</v>
      </c>
      <c r="G49" s="93">
        <v>13694.8</v>
      </c>
      <c r="H49" s="95">
        <v>-0.15090000000000001</v>
      </c>
      <c r="I49" s="93">
        <v>-2.0660000000000001E-2</v>
      </c>
      <c r="J49" s="94">
        <v>-1.925937811634081E-7</v>
      </c>
      <c r="K49" s="94">
        <f>I49/'סכום נכסי הקרן'!$C$42</f>
        <v>-2.6811356702126962E-10</v>
      </c>
    </row>
    <row r="50" spans="2:11">
      <c r="B50" s="86" t="s">
        <v>2481</v>
      </c>
      <c r="C50" s="83" t="s">
        <v>2485</v>
      </c>
      <c r="D50" s="96" t="s">
        <v>1858</v>
      </c>
      <c r="E50" s="96" t="s">
        <v>140</v>
      </c>
      <c r="F50" s="104">
        <v>43685</v>
      </c>
      <c r="G50" s="93">
        <v>650503</v>
      </c>
      <c r="H50" s="95">
        <v>-0.15090000000000001</v>
      </c>
      <c r="I50" s="93">
        <v>-0.98154999999999992</v>
      </c>
      <c r="J50" s="94">
        <v>-9.1500690174706297E-6</v>
      </c>
      <c r="K50" s="94">
        <f>I50/'סכום נכסי הקרן'!$C$42</f>
        <v>-1.2737989918186214E-8</v>
      </c>
    </row>
    <row r="51" spans="2:11">
      <c r="B51" s="86" t="s">
        <v>2486</v>
      </c>
      <c r="C51" s="83" t="s">
        <v>2487</v>
      </c>
      <c r="D51" s="96" t="s">
        <v>1858</v>
      </c>
      <c r="E51" s="96" t="s">
        <v>140</v>
      </c>
      <c r="F51" s="104">
        <v>43685</v>
      </c>
      <c r="G51" s="93">
        <v>85615</v>
      </c>
      <c r="H51" s="95">
        <v>-0.1246</v>
      </c>
      <c r="I51" s="93">
        <v>-0.10667</v>
      </c>
      <c r="J51" s="94">
        <v>-9.9438425153440188E-7</v>
      </c>
      <c r="K51" s="94">
        <f>I51/'סכום נכסי הקרן'!$C$42</f>
        <v>-1.3843017518953936E-9</v>
      </c>
    </row>
    <row r="52" spans="2:11">
      <c r="B52" s="86" t="s">
        <v>2488</v>
      </c>
      <c r="C52" s="83" t="s">
        <v>2489</v>
      </c>
      <c r="D52" s="96" t="s">
        <v>1858</v>
      </c>
      <c r="E52" s="96" t="s">
        <v>140</v>
      </c>
      <c r="F52" s="104">
        <v>43804</v>
      </c>
      <c r="G52" s="93">
        <v>1439424</v>
      </c>
      <c r="H52" s="95">
        <v>-4.87E-2</v>
      </c>
      <c r="I52" s="93">
        <v>-0.70080999999999993</v>
      </c>
      <c r="J52" s="94">
        <v>-6.5329936000545994E-6</v>
      </c>
      <c r="K52" s="94">
        <f>I52/'סכום נכסי הקרן'!$C$42</f>
        <v>-9.0947080786145184E-9</v>
      </c>
    </row>
    <row r="53" spans="2:11">
      <c r="B53" s="86" t="s">
        <v>2488</v>
      </c>
      <c r="C53" s="83" t="s">
        <v>2490</v>
      </c>
      <c r="D53" s="96" t="s">
        <v>1858</v>
      </c>
      <c r="E53" s="96" t="s">
        <v>140</v>
      </c>
      <c r="F53" s="104">
        <v>43804</v>
      </c>
      <c r="G53" s="93">
        <v>137088</v>
      </c>
      <c r="H53" s="95">
        <v>-4.87E-2</v>
      </c>
      <c r="I53" s="93">
        <v>-6.6739999999999994E-2</v>
      </c>
      <c r="J53" s="94">
        <v>-6.2215435405836667E-7</v>
      </c>
      <c r="K53" s="94">
        <f>I53/'סכום נכסי הקרן'!$C$42</f>
        <v>-8.6611323635041304E-10</v>
      </c>
    </row>
    <row r="54" spans="2:11">
      <c r="B54" s="86" t="s">
        <v>2488</v>
      </c>
      <c r="C54" s="83" t="s">
        <v>2491</v>
      </c>
      <c r="D54" s="96" t="s">
        <v>1858</v>
      </c>
      <c r="E54" s="96" t="s">
        <v>140</v>
      </c>
      <c r="F54" s="104">
        <v>43804</v>
      </c>
      <c r="G54" s="93">
        <v>171360</v>
      </c>
      <c r="H54" s="95">
        <v>-4.87E-2</v>
      </c>
      <c r="I54" s="93">
        <v>-8.3430000000000004E-2</v>
      </c>
      <c r="J54" s="94">
        <v>-7.7773955287817707E-7</v>
      </c>
      <c r="K54" s="94">
        <f>I54/'סכום נכסי הקרן'!$C$42</f>
        <v>-1.0827064325549141E-9</v>
      </c>
    </row>
    <row r="55" spans="2:11">
      <c r="B55" s="86" t="s">
        <v>2488</v>
      </c>
      <c r="C55" s="83" t="s">
        <v>2492</v>
      </c>
      <c r="D55" s="96" t="s">
        <v>1858</v>
      </c>
      <c r="E55" s="96" t="s">
        <v>140</v>
      </c>
      <c r="F55" s="104">
        <v>43804</v>
      </c>
      <c r="G55" s="93">
        <v>10281.6</v>
      </c>
      <c r="H55" s="95">
        <v>-4.87E-2</v>
      </c>
      <c r="I55" s="93">
        <v>-5.0099999999999997E-3</v>
      </c>
      <c r="J55" s="94">
        <v>-4.6703525829074277E-8</v>
      </c>
      <c r="K55" s="94">
        <f>I55/'סכום נכסי הקרן'!$C$42</f>
        <v>-6.5016891131488896E-11</v>
      </c>
    </row>
    <row r="56" spans="2:11">
      <c r="B56" s="86" t="s">
        <v>2488</v>
      </c>
      <c r="C56" s="83" t="s">
        <v>2493</v>
      </c>
      <c r="D56" s="96" t="s">
        <v>1858</v>
      </c>
      <c r="E56" s="96" t="s">
        <v>140</v>
      </c>
      <c r="F56" s="104">
        <v>43804</v>
      </c>
      <c r="G56" s="93">
        <v>274176</v>
      </c>
      <c r="H56" s="95">
        <v>-4.87E-2</v>
      </c>
      <c r="I56" s="93">
        <v>-0.13349</v>
      </c>
      <c r="J56" s="94">
        <v>-1.2444019287271707E-6</v>
      </c>
      <c r="K56" s="94">
        <f>I56/'סכום נכסי הקרן'!$C$42</f>
        <v>-1.7323562469346215E-9</v>
      </c>
    </row>
    <row r="57" spans="2:11">
      <c r="B57" s="86" t="s">
        <v>2488</v>
      </c>
      <c r="C57" s="83" t="s">
        <v>2494</v>
      </c>
      <c r="D57" s="96" t="s">
        <v>1858</v>
      </c>
      <c r="E57" s="96" t="s">
        <v>140</v>
      </c>
      <c r="F57" s="104">
        <v>43804</v>
      </c>
      <c r="G57" s="93">
        <v>188496</v>
      </c>
      <c r="H57" s="95">
        <v>-4.87E-2</v>
      </c>
      <c r="I57" s="93">
        <v>-9.176999999999999E-2</v>
      </c>
      <c r="J57" s="94">
        <v>-8.5548554198286343E-7</v>
      </c>
      <c r="K57" s="94">
        <f>I57/'סכום נכסי הקרן'!$C$42</f>
        <v>-1.1909381435402667E-9</v>
      </c>
    </row>
    <row r="58" spans="2:11">
      <c r="B58" s="86" t="s">
        <v>2488</v>
      </c>
      <c r="C58" s="83" t="s">
        <v>2495</v>
      </c>
      <c r="D58" s="96" t="s">
        <v>1858</v>
      </c>
      <c r="E58" s="96" t="s">
        <v>140</v>
      </c>
      <c r="F58" s="104">
        <v>43804</v>
      </c>
      <c r="G58" s="93">
        <v>1199520</v>
      </c>
      <c r="H58" s="95">
        <v>-4.87E-2</v>
      </c>
      <c r="I58" s="93">
        <v>-0.58401000000000003</v>
      </c>
      <c r="J58" s="94">
        <v>-5.4441768701472394E-6</v>
      </c>
      <c r="K58" s="94">
        <f>I58/'סכום נכסי הקרן'!$C$42</f>
        <v>-7.5789450278843993E-9</v>
      </c>
    </row>
    <row r="59" spans="2:11">
      <c r="B59" s="86" t="s">
        <v>2488</v>
      </c>
      <c r="C59" s="83" t="s">
        <v>2496</v>
      </c>
      <c r="D59" s="96" t="s">
        <v>1858</v>
      </c>
      <c r="E59" s="96" t="s">
        <v>140</v>
      </c>
      <c r="F59" s="104">
        <v>43804</v>
      </c>
      <c r="G59" s="93">
        <v>342720</v>
      </c>
      <c r="H59" s="95">
        <v>-4.87E-2</v>
      </c>
      <c r="I59" s="93">
        <v>-0.16686000000000001</v>
      </c>
      <c r="J59" s="94">
        <v>-1.5554791057563541E-6</v>
      </c>
      <c r="K59" s="94">
        <f>I59/'סכום נכסי הקרן'!$C$42</f>
        <v>-2.1654128651098282E-9</v>
      </c>
    </row>
    <row r="60" spans="2:11">
      <c r="B60" s="86" t="s">
        <v>2488</v>
      </c>
      <c r="C60" s="83" t="s">
        <v>2497</v>
      </c>
      <c r="D60" s="96" t="s">
        <v>1858</v>
      </c>
      <c r="E60" s="96" t="s">
        <v>140</v>
      </c>
      <c r="F60" s="104">
        <v>43804</v>
      </c>
      <c r="G60" s="93">
        <v>6854.4</v>
      </c>
      <c r="H60" s="95">
        <v>-4.87E-2</v>
      </c>
      <c r="I60" s="93">
        <v>-3.3399999999999997E-3</v>
      </c>
      <c r="J60" s="94">
        <v>-3.1135683886049511E-8</v>
      </c>
      <c r="K60" s="94">
        <f>I60/'סכום נכסי הקרן'!$C$42</f>
        <v>-4.3344594087659268E-11</v>
      </c>
    </row>
    <row r="61" spans="2:11">
      <c r="B61" s="86" t="s">
        <v>2498</v>
      </c>
      <c r="C61" s="83" t="s">
        <v>2499</v>
      </c>
      <c r="D61" s="96" t="s">
        <v>1858</v>
      </c>
      <c r="E61" s="96" t="s">
        <v>140</v>
      </c>
      <c r="F61" s="104">
        <v>43809</v>
      </c>
      <c r="G61" s="93">
        <v>685480</v>
      </c>
      <c r="H61" s="95">
        <v>-4.2900000000000001E-2</v>
      </c>
      <c r="I61" s="93">
        <v>-0.29375000000000001</v>
      </c>
      <c r="J61" s="94">
        <v>-2.7383554315949239E-6</v>
      </c>
      <c r="K61" s="94">
        <f>I61/'סכום נכסי הקרן'!$C$42</f>
        <v>-3.8121181177394946E-9</v>
      </c>
    </row>
    <row r="62" spans="2:11">
      <c r="B62" s="86" t="s">
        <v>2498</v>
      </c>
      <c r="C62" s="83" t="s">
        <v>2500</v>
      </c>
      <c r="D62" s="96" t="s">
        <v>1858</v>
      </c>
      <c r="E62" s="96" t="s">
        <v>140</v>
      </c>
      <c r="F62" s="104">
        <v>43809</v>
      </c>
      <c r="G62" s="93">
        <v>1028220</v>
      </c>
      <c r="H62" s="95">
        <v>-4.2900000000000001E-2</v>
      </c>
      <c r="I62" s="93">
        <v>-0.44063000000000002</v>
      </c>
      <c r="J62" s="94">
        <v>-4.1075797576976049E-6</v>
      </c>
      <c r="K62" s="94">
        <f>I62/'סכום נכסי הקרן'!$C$42</f>
        <v>-5.7182420637261388E-9</v>
      </c>
    </row>
    <row r="63" spans="2:11">
      <c r="B63" s="86" t="s">
        <v>2501</v>
      </c>
      <c r="C63" s="83" t="s">
        <v>2502</v>
      </c>
      <c r="D63" s="96" t="s">
        <v>1858</v>
      </c>
      <c r="E63" s="96" t="s">
        <v>140</v>
      </c>
      <c r="F63" s="104">
        <v>43677</v>
      </c>
      <c r="G63" s="93">
        <v>274240</v>
      </c>
      <c r="H63" s="95">
        <v>-2.5399999999999999E-2</v>
      </c>
      <c r="I63" s="93">
        <v>-6.9529999999999995E-2</v>
      </c>
      <c r="J63" s="94">
        <v>-6.4816290437036611E-7</v>
      </c>
      <c r="K63" s="94">
        <f>I63/'סכום נכסי הקרן'!$C$42</f>
        <v>-9.0232024757932596E-10</v>
      </c>
    </row>
    <row r="64" spans="2:11">
      <c r="B64" s="86" t="s">
        <v>2503</v>
      </c>
      <c r="C64" s="83" t="s">
        <v>2504</v>
      </c>
      <c r="D64" s="96" t="s">
        <v>1858</v>
      </c>
      <c r="E64" s="96" t="s">
        <v>140</v>
      </c>
      <c r="F64" s="104">
        <v>43689</v>
      </c>
      <c r="G64" s="93">
        <v>68580</v>
      </c>
      <c r="H64" s="95">
        <v>3.8E-3</v>
      </c>
      <c r="I64" s="93">
        <v>2.5999999999999999E-3</v>
      </c>
      <c r="J64" s="94">
        <v>2.4237358713691239E-8</v>
      </c>
      <c r="K64" s="94">
        <f>I64/'סכום נכסי הקרן'!$C$42</f>
        <v>3.3741300786800627E-11</v>
      </c>
    </row>
    <row r="65" spans="2:11">
      <c r="B65" s="86" t="s">
        <v>2503</v>
      </c>
      <c r="C65" s="83" t="s">
        <v>2505</v>
      </c>
      <c r="D65" s="96" t="s">
        <v>1858</v>
      </c>
      <c r="E65" s="96" t="s">
        <v>140</v>
      </c>
      <c r="F65" s="104">
        <v>43689</v>
      </c>
      <c r="G65" s="93">
        <v>480060</v>
      </c>
      <c r="H65" s="95">
        <v>3.8E-3</v>
      </c>
      <c r="I65" s="93">
        <v>1.821E-2</v>
      </c>
      <c r="J65" s="94">
        <v>1.6975473160627596E-7</v>
      </c>
      <c r="K65" s="94">
        <f>I65/'סכום נכסי הקרן'!$C$42</f>
        <v>2.3631887974139981E-10</v>
      </c>
    </row>
    <row r="66" spans="2:11">
      <c r="B66" s="86" t="s">
        <v>2503</v>
      </c>
      <c r="C66" s="83" t="s">
        <v>2506</v>
      </c>
      <c r="D66" s="96" t="s">
        <v>1858</v>
      </c>
      <c r="E66" s="96" t="s">
        <v>140</v>
      </c>
      <c r="F66" s="104">
        <v>43689</v>
      </c>
      <c r="G66" s="93">
        <v>205740</v>
      </c>
      <c r="H66" s="95">
        <v>3.8E-3</v>
      </c>
      <c r="I66" s="93">
        <v>7.8099999999999992E-3</v>
      </c>
      <c r="J66" s="94">
        <v>7.2805296751510988E-8</v>
      </c>
      <c r="K66" s="94">
        <f>I66/'סכום נכסי הקרן'!$C$42</f>
        <v>1.0135367659419726E-10</v>
      </c>
    </row>
    <row r="67" spans="2:11">
      <c r="B67" s="86" t="s">
        <v>2503</v>
      </c>
      <c r="C67" s="83" t="s">
        <v>2507</v>
      </c>
      <c r="D67" s="96" t="s">
        <v>1858</v>
      </c>
      <c r="E67" s="96" t="s">
        <v>140</v>
      </c>
      <c r="F67" s="104">
        <v>43689</v>
      </c>
      <c r="G67" s="93">
        <v>685800</v>
      </c>
      <c r="H67" s="95">
        <v>3.8E-3</v>
      </c>
      <c r="I67" s="93">
        <v>2.6019999999999998E-2</v>
      </c>
      <c r="J67" s="94">
        <v>2.4256002835778695E-7</v>
      </c>
      <c r="K67" s="94">
        <f>I67/'סכום נכסי הקרן'!$C$42</f>
        <v>3.3767255633559703E-10</v>
      </c>
    </row>
    <row r="68" spans="2:11">
      <c r="B68" s="86" t="s">
        <v>2508</v>
      </c>
      <c r="C68" s="83" t="s">
        <v>2509</v>
      </c>
      <c r="D68" s="96" t="s">
        <v>1858</v>
      </c>
      <c r="E68" s="96" t="s">
        <v>140</v>
      </c>
      <c r="F68" s="104">
        <v>43803</v>
      </c>
      <c r="G68" s="93">
        <v>102924000</v>
      </c>
      <c r="H68" s="95">
        <v>8.5500000000000007E-2</v>
      </c>
      <c r="I68" s="93">
        <v>88.01549</v>
      </c>
      <c r="J68" s="94">
        <v>8.2048577057357861E-4</v>
      </c>
      <c r="K68" s="94">
        <f>I68/'סכום נכסי הקרן'!$C$42</f>
        <v>1.1422142776875549E-6</v>
      </c>
    </row>
    <row r="69" spans="2:11">
      <c r="B69" s="86" t="s">
        <v>2510</v>
      </c>
      <c r="C69" s="83" t="s">
        <v>2511</v>
      </c>
      <c r="D69" s="96" t="s">
        <v>1858</v>
      </c>
      <c r="E69" s="96" t="s">
        <v>140</v>
      </c>
      <c r="F69" s="104">
        <v>43789</v>
      </c>
      <c r="G69" s="93">
        <v>13724.8</v>
      </c>
      <c r="H69" s="95">
        <v>6.7799999999999999E-2</v>
      </c>
      <c r="I69" s="93">
        <v>9.3100000000000006E-3</v>
      </c>
      <c r="J69" s="94">
        <v>8.678838831710211E-8</v>
      </c>
      <c r="K69" s="94">
        <f>I69/'סכום נכסי הקרן'!$C$42</f>
        <v>1.2081981166350533E-10</v>
      </c>
    </row>
    <row r="70" spans="2:11">
      <c r="B70" s="86" t="s">
        <v>2512</v>
      </c>
      <c r="C70" s="83" t="s">
        <v>2513</v>
      </c>
      <c r="D70" s="96" t="s">
        <v>1858</v>
      </c>
      <c r="E70" s="96" t="s">
        <v>140</v>
      </c>
      <c r="F70" s="104">
        <v>43675</v>
      </c>
      <c r="G70" s="93">
        <v>68624000</v>
      </c>
      <c r="H70" s="95">
        <v>0.93220000000000003</v>
      </c>
      <c r="I70" s="93">
        <v>639.69493</v>
      </c>
      <c r="J70" s="94">
        <v>5.9632751868229266E-3</v>
      </c>
      <c r="K70" s="94">
        <f>I70/'סכום נכסי הקרן'!$C$42</f>
        <v>8.3015919403543743E-6</v>
      </c>
    </row>
    <row r="71" spans="2:11">
      <c r="B71" s="86" t="s">
        <v>2514</v>
      </c>
      <c r="C71" s="83" t="s">
        <v>2515</v>
      </c>
      <c r="D71" s="96" t="s">
        <v>1858</v>
      </c>
      <c r="E71" s="96" t="s">
        <v>140</v>
      </c>
      <c r="F71" s="104">
        <v>43675</v>
      </c>
      <c r="G71" s="93">
        <v>68630000</v>
      </c>
      <c r="H71" s="95">
        <v>0.90290000000000004</v>
      </c>
      <c r="I71" s="93">
        <v>619.62990000000002</v>
      </c>
      <c r="J71" s="94">
        <v>5.7762277523187048E-3</v>
      </c>
      <c r="K71" s="94">
        <f>I71/'סכום נכסי הקרן'!$C$42</f>
        <v>8.0411995509212293E-6</v>
      </c>
    </row>
    <row r="72" spans="2:11">
      <c r="B72" s="86" t="s">
        <v>2516</v>
      </c>
      <c r="C72" s="83" t="s">
        <v>2517</v>
      </c>
      <c r="D72" s="96" t="s">
        <v>1858</v>
      </c>
      <c r="E72" s="96" t="s">
        <v>140</v>
      </c>
      <c r="F72" s="104">
        <v>43803</v>
      </c>
      <c r="G72" s="93">
        <v>686380</v>
      </c>
      <c r="H72" s="95">
        <v>0.11749999999999999</v>
      </c>
      <c r="I72" s="93">
        <v>0.80661000000000005</v>
      </c>
      <c r="J72" s="94">
        <v>7.5192676584809592E-6</v>
      </c>
      <c r="K72" s="94">
        <f>I72/'סכום נכסי הקרן'!$C$42</f>
        <v>1.0467719472169715E-8</v>
      </c>
    </row>
    <row r="73" spans="2:11">
      <c r="B73" s="86" t="s">
        <v>2516</v>
      </c>
      <c r="C73" s="83" t="s">
        <v>2518</v>
      </c>
      <c r="D73" s="96" t="s">
        <v>1858</v>
      </c>
      <c r="E73" s="96" t="s">
        <v>140</v>
      </c>
      <c r="F73" s="104">
        <v>43803</v>
      </c>
      <c r="G73" s="93">
        <v>3431900</v>
      </c>
      <c r="H73" s="95">
        <v>0.11749999999999999</v>
      </c>
      <c r="I73" s="93">
        <v>4.0330300000000001</v>
      </c>
      <c r="J73" s="94">
        <v>3.7596151851183921E-5</v>
      </c>
      <c r="K73" s="94">
        <f>I73/'סכום נכסי הקרן'!$C$42</f>
        <v>5.2338337812380982E-8</v>
      </c>
    </row>
    <row r="74" spans="2:11">
      <c r="B74" s="86" t="s">
        <v>2516</v>
      </c>
      <c r="C74" s="83" t="s">
        <v>2519</v>
      </c>
      <c r="D74" s="96" t="s">
        <v>1858</v>
      </c>
      <c r="E74" s="96" t="s">
        <v>140</v>
      </c>
      <c r="F74" s="104">
        <v>43803</v>
      </c>
      <c r="G74" s="93">
        <v>24023300</v>
      </c>
      <c r="H74" s="95">
        <v>0.11749999999999999</v>
      </c>
      <c r="I74" s="93">
        <v>28.231200000000001</v>
      </c>
      <c r="J74" s="94">
        <v>2.6317296973767698E-4</v>
      </c>
      <c r="K74" s="94">
        <f>I74/'סכום נכסי הקרן'!$C$42</f>
        <v>3.6636823491243307E-7</v>
      </c>
    </row>
    <row r="75" spans="2:11">
      <c r="B75" s="86" t="s">
        <v>2516</v>
      </c>
      <c r="C75" s="83" t="s">
        <v>2520</v>
      </c>
      <c r="D75" s="96" t="s">
        <v>1858</v>
      </c>
      <c r="E75" s="96" t="s">
        <v>140</v>
      </c>
      <c r="F75" s="104">
        <v>43803</v>
      </c>
      <c r="G75" s="93">
        <v>686380</v>
      </c>
      <c r="H75" s="95">
        <v>0.11749999999999999</v>
      </c>
      <c r="I75" s="93">
        <v>0.80661000000000005</v>
      </c>
      <c r="J75" s="94">
        <v>7.5192676584809592E-6</v>
      </c>
      <c r="K75" s="94">
        <f>I75/'סכום נכסי הקרן'!$C$42</f>
        <v>1.0467719472169715E-8</v>
      </c>
    </row>
    <row r="76" spans="2:11">
      <c r="B76" s="86" t="s">
        <v>2521</v>
      </c>
      <c r="C76" s="83" t="s">
        <v>2522</v>
      </c>
      <c r="D76" s="96" t="s">
        <v>1858</v>
      </c>
      <c r="E76" s="96" t="s">
        <v>140</v>
      </c>
      <c r="F76" s="104">
        <v>43796</v>
      </c>
      <c r="G76" s="93">
        <v>17162.5</v>
      </c>
      <c r="H76" s="95">
        <v>0.1057</v>
      </c>
      <c r="I76" s="93">
        <v>1.814E-2</v>
      </c>
      <c r="J76" s="94">
        <v>1.6910218733321505E-7</v>
      </c>
      <c r="K76" s="94">
        <f>I76/'סכום נכסי הקרן'!$C$42</f>
        <v>2.3541046010483206E-10</v>
      </c>
    </row>
    <row r="77" spans="2:11">
      <c r="B77" s="86" t="s">
        <v>2523</v>
      </c>
      <c r="C77" s="83" t="s">
        <v>2524</v>
      </c>
      <c r="D77" s="96" t="s">
        <v>1858</v>
      </c>
      <c r="E77" s="96" t="s">
        <v>140</v>
      </c>
      <c r="F77" s="104">
        <v>43675</v>
      </c>
      <c r="G77" s="93">
        <v>4462510</v>
      </c>
      <c r="H77" s="95">
        <v>0.9375</v>
      </c>
      <c r="I77" s="93">
        <v>41.833930000000002</v>
      </c>
      <c r="J77" s="94">
        <v>3.8997844915901903E-4</v>
      </c>
      <c r="K77" s="94">
        <f>I77/'סכום נכסי הקרן'!$C$42</f>
        <v>5.4289662123998555E-7</v>
      </c>
    </row>
    <row r="78" spans="2:11">
      <c r="B78" s="86" t="s">
        <v>2523</v>
      </c>
      <c r="C78" s="83" t="s">
        <v>2525</v>
      </c>
      <c r="D78" s="96" t="s">
        <v>1858</v>
      </c>
      <c r="E78" s="96" t="s">
        <v>140</v>
      </c>
      <c r="F78" s="104">
        <v>43675</v>
      </c>
      <c r="G78" s="93">
        <v>1029810</v>
      </c>
      <c r="H78" s="95">
        <v>0.9375</v>
      </c>
      <c r="I78" s="93">
        <v>9.6539799999999989</v>
      </c>
      <c r="J78" s="94">
        <v>8.9994990874923446E-5</v>
      </c>
      <c r="K78" s="94">
        <f>I78/'סכום נכסי הקרן'!$C$42</f>
        <v>1.2528378575759904E-7</v>
      </c>
    </row>
    <row r="79" spans="2:11">
      <c r="B79" s="86" t="s">
        <v>2523</v>
      </c>
      <c r="C79" s="83" t="s">
        <v>2526</v>
      </c>
      <c r="D79" s="96" t="s">
        <v>1858</v>
      </c>
      <c r="E79" s="96" t="s">
        <v>140</v>
      </c>
      <c r="F79" s="104">
        <v>43675</v>
      </c>
      <c r="G79" s="93">
        <v>7551940</v>
      </c>
      <c r="H79" s="95">
        <v>0.9375</v>
      </c>
      <c r="I79" s="93">
        <v>70.795880000000011</v>
      </c>
      <c r="J79" s="94">
        <v>6.5996351500439987E-4</v>
      </c>
      <c r="K79" s="94">
        <f>I79/'סכום נכסי הקרן'!$C$42</f>
        <v>9.187481082870167E-7</v>
      </c>
    </row>
    <row r="80" spans="2:11">
      <c r="B80" s="86" t="s">
        <v>2523</v>
      </c>
      <c r="C80" s="83" t="s">
        <v>2527</v>
      </c>
      <c r="D80" s="96" t="s">
        <v>1858</v>
      </c>
      <c r="E80" s="96" t="s">
        <v>140</v>
      </c>
      <c r="F80" s="104">
        <v>43675</v>
      </c>
      <c r="G80" s="93">
        <v>1373080</v>
      </c>
      <c r="H80" s="95">
        <v>0.9375</v>
      </c>
      <c r="I80" s="93">
        <v>12.871979999999999</v>
      </c>
      <c r="J80" s="94">
        <v>1.1999338331363821E-4</v>
      </c>
      <c r="K80" s="94">
        <f>I80/'סכום נכסי הקרן'!$C$42</f>
        <v>1.6704513419295459E-7</v>
      </c>
    </row>
    <row r="81" spans="2:11">
      <c r="B81" s="86" t="s">
        <v>2523</v>
      </c>
      <c r="C81" s="83" t="s">
        <v>2528</v>
      </c>
      <c r="D81" s="96" t="s">
        <v>1858</v>
      </c>
      <c r="E81" s="96" t="s">
        <v>140</v>
      </c>
      <c r="F81" s="104">
        <v>43675</v>
      </c>
      <c r="G81" s="93">
        <v>1544715</v>
      </c>
      <c r="H81" s="95">
        <v>0.9375</v>
      </c>
      <c r="I81" s="93">
        <v>14.480979999999999</v>
      </c>
      <c r="J81" s="94">
        <v>1.3499257953299561E-4</v>
      </c>
      <c r="K81" s="94">
        <f>I81/'סכום נכסי הקרן'!$C$42</f>
        <v>1.8792580841063236E-7</v>
      </c>
    </row>
    <row r="82" spans="2:11">
      <c r="B82" s="86" t="s">
        <v>2523</v>
      </c>
      <c r="C82" s="83" t="s">
        <v>2529</v>
      </c>
      <c r="D82" s="96" t="s">
        <v>1858</v>
      </c>
      <c r="E82" s="96" t="s">
        <v>140</v>
      </c>
      <c r="F82" s="104">
        <v>43675</v>
      </c>
      <c r="G82" s="93">
        <v>5149050</v>
      </c>
      <c r="H82" s="95">
        <v>0.9375</v>
      </c>
      <c r="I82" s="93">
        <v>48.269919999999999</v>
      </c>
      <c r="J82" s="94">
        <v>4.4997514081583813E-4</v>
      </c>
      <c r="K82" s="94">
        <f>I82/'סכום נכסי הקרן'!$C$42</f>
        <v>6.2641918833646286E-7</v>
      </c>
    </row>
    <row r="83" spans="2:11">
      <c r="B83" s="86" t="s">
        <v>2523</v>
      </c>
      <c r="C83" s="83" t="s">
        <v>2530</v>
      </c>
      <c r="D83" s="96" t="s">
        <v>1858</v>
      </c>
      <c r="E83" s="96" t="s">
        <v>140</v>
      </c>
      <c r="F83" s="104">
        <v>43675</v>
      </c>
      <c r="G83" s="93">
        <v>1029810</v>
      </c>
      <c r="H83" s="95">
        <v>0.9375</v>
      </c>
      <c r="I83" s="93">
        <v>9.6539799999999989</v>
      </c>
      <c r="J83" s="94">
        <v>8.9994990874923446E-5</v>
      </c>
      <c r="K83" s="94">
        <f>I83/'סכום נכסי הקרן'!$C$42</f>
        <v>1.2528378575759904E-7</v>
      </c>
    </row>
    <row r="84" spans="2:11">
      <c r="B84" s="86" t="s">
        <v>2531</v>
      </c>
      <c r="C84" s="83" t="s">
        <v>2532</v>
      </c>
      <c r="D84" s="96" t="s">
        <v>1858</v>
      </c>
      <c r="E84" s="96" t="s">
        <v>140</v>
      </c>
      <c r="F84" s="104">
        <v>43829</v>
      </c>
      <c r="G84" s="93">
        <v>24031</v>
      </c>
      <c r="H84" s="95">
        <v>0.1202</v>
      </c>
      <c r="I84" s="93">
        <v>2.8889999999999999E-2</v>
      </c>
      <c r="J84" s="94">
        <v>2.6931434355328457E-7</v>
      </c>
      <c r="K84" s="94">
        <f>I84/'סכום נכסי הקרן'!$C$42</f>
        <v>3.7491776143487312E-10</v>
      </c>
    </row>
    <row r="85" spans="2:11">
      <c r="B85" s="86" t="s">
        <v>2533</v>
      </c>
      <c r="C85" s="83" t="s">
        <v>2534</v>
      </c>
      <c r="D85" s="96" t="s">
        <v>1858</v>
      </c>
      <c r="E85" s="96" t="s">
        <v>140</v>
      </c>
      <c r="F85" s="104">
        <v>43675</v>
      </c>
      <c r="G85" s="93">
        <v>295238000</v>
      </c>
      <c r="H85" s="95">
        <v>1.0221</v>
      </c>
      <c r="I85" s="93">
        <v>3017.65488</v>
      </c>
      <c r="J85" s="94">
        <v>2.8130763000261884E-2</v>
      </c>
      <c r="K85" s="94">
        <f>I85/'סכום נכסי הקרן'!$C$42</f>
        <v>3.9161384991091063E-5</v>
      </c>
    </row>
    <row r="86" spans="2:11">
      <c r="B86" s="86" t="s">
        <v>2533</v>
      </c>
      <c r="C86" s="83" t="s">
        <v>2535</v>
      </c>
      <c r="D86" s="96" t="s">
        <v>1858</v>
      </c>
      <c r="E86" s="96" t="s">
        <v>140</v>
      </c>
      <c r="F86" s="104">
        <v>43675</v>
      </c>
      <c r="G86" s="93">
        <v>20598000</v>
      </c>
      <c r="H86" s="95">
        <v>1.0221</v>
      </c>
      <c r="I86" s="93">
        <v>210.53406000000001</v>
      </c>
      <c r="J86" s="94">
        <v>1.9626113591037671E-3</v>
      </c>
      <c r="K86" s="94">
        <f>I86/'סכום נכסי הקרן'!$C$42</f>
        <v>2.7321896324332044E-6</v>
      </c>
    </row>
    <row r="87" spans="2:11">
      <c r="B87" s="86" t="s">
        <v>2536</v>
      </c>
      <c r="C87" s="83" t="s">
        <v>2537</v>
      </c>
      <c r="D87" s="96" t="s">
        <v>1858</v>
      </c>
      <c r="E87" s="96" t="s">
        <v>140</v>
      </c>
      <c r="F87" s="104">
        <v>43780</v>
      </c>
      <c r="G87" s="93">
        <v>51504000</v>
      </c>
      <c r="H87" s="95">
        <v>0.94179999999999997</v>
      </c>
      <c r="I87" s="93">
        <v>485.04061999999999</v>
      </c>
      <c r="J87" s="94">
        <v>4.5215782683273855E-3</v>
      </c>
      <c r="K87" s="94">
        <f>I87/'סכום נכסי הקרן'!$C$42</f>
        <v>6.2945774820139482E-6</v>
      </c>
    </row>
    <row r="88" spans="2:11">
      <c r="B88" s="86" t="s">
        <v>2538</v>
      </c>
      <c r="C88" s="83" t="s">
        <v>2539</v>
      </c>
      <c r="D88" s="96" t="s">
        <v>1858</v>
      </c>
      <c r="E88" s="96" t="s">
        <v>140</v>
      </c>
      <c r="F88" s="104">
        <v>43675</v>
      </c>
      <c r="G88" s="93">
        <v>343370</v>
      </c>
      <c r="H88" s="95">
        <v>0.93379999999999996</v>
      </c>
      <c r="I88" s="93">
        <v>3.2065000000000001</v>
      </c>
      <c r="J88" s="94">
        <v>2.989118873671191E-5</v>
      </c>
      <c r="K88" s="94">
        <f>I88/'סכום נכסי הקרן'!$C$42</f>
        <v>4.1612108066490853E-8</v>
      </c>
    </row>
    <row r="89" spans="2:11">
      <c r="B89" s="86" t="s">
        <v>2540</v>
      </c>
      <c r="C89" s="83" t="s">
        <v>2541</v>
      </c>
      <c r="D89" s="96" t="s">
        <v>1858</v>
      </c>
      <c r="E89" s="96" t="s">
        <v>140</v>
      </c>
      <c r="F89" s="104">
        <v>43829</v>
      </c>
      <c r="G89" s="93">
        <v>515160</v>
      </c>
      <c r="H89" s="95">
        <v>0.16089999999999999</v>
      </c>
      <c r="I89" s="93">
        <v>0.82892999999999994</v>
      </c>
      <c r="J89" s="94">
        <v>7.727336060976953E-6</v>
      </c>
      <c r="K89" s="94">
        <f>I89/'סכום נכסי הקרן'!$C$42</f>
        <v>1.0757375562001017E-8</v>
      </c>
    </row>
    <row r="90" spans="2:11">
      <c r="B90" s="86" t="s">
        <v>2540</v>
      </c>
      <c r="C90" s="83" t="s">
        <v>2542</v>
      </c>
      <c r="D90" s="96" t="s">
        <v>1858</v>
      </c>
      <c r="E90" s="96" t="s">
        <v>140</v>
      </c>
      <c r="F90" s="104">
        <v>43829</v>
      </c>
      <c r="G90" s="93">
        <v>223236</v>
      </c>
      <c r="H90" s="95">
        <v>0.16089999999999999</v>
      </c>
      <c r="I90" s="93">
        <v>0.35919999999999996</v>
      </c>
      <c r="J90" s="94">
        <v>3.3484843269068821E-6</v>
      </c>
      <c r="K90" s="94">
        <f>I90/'סכום נכסי הקרן'!$C$42</f>
        <v>4.6614904779303022E-9</v>
      </c>
    </row>
    <row r="91" spans="2:11">
      <c r="B91" s="86" t="s">
        <v>2540</v>
      </c>
      <c r="C91" s="83" t="s">
        <v>2543</v>
      </c>
      <c r="D91" s="96" t="s">
        <v>1858</v>
      </c>
      <c r="E91" s="96" t="s">
        <v>140</v>
      </c>
      <c r="F91" s="104">
        <v>43829</v>
      </c>
      <c r="G91" s="93">
        <v>10303.200000000001</v>
      </c>
      <c r="H91" s="95">
        <v>0.16089999999999999</v>
      </c>
      <c r="I91" s="93">
        <v>1.6579999999999998E-2</v>
      </c>
      <c r="J91" s="94">
        <v>1.5455977210500029E-7</v>
      </c>
      <c r="K91" s="94">
        <f>I91/'סכום נכסי הקרן'!$C$42</f>
        <v>2.1516567963275167E-10</v>
      </c>
    </row>
    <row r="92" spans="2:11">
      <c r="B92" s="86" t="s">
        <v>2540</v>
      </c>
      <c r="C92" s="83" t="s">
        <v>2544</v>
      </c>
      <c r="D92" s="96" t="s">
        <v>1858</v>
      </c>
      <c r="E92" s="96" t="s">
        <v>140</v>
      </c>
      <c r="F92" s="104">
        <v>43829</v>
      </c>
      <c r="G92" s="93">
        <v>686880</v>
      </c>
      <c r="H92" s="95">
        <v>0.16089999999999999</v>
      </c>
      <c r="I92" s="93">
        <v>1.10524</v>
      </c>
      <c r="J92" s="94">
        <v>1.0303114747969272E-5</v>
      </c>
      <c r="K92" s="94">
        <f>I92/'סכום נכסי הקרן'!$C$42</f>
        <v>1.4343167416001358E-8</v>
      </c>
    </row>
    <row r="93" spans="2:11">
      <c r="B93" s="86" t="s">
        <v>2540</v>
      </c>
      <c r="C93" s="83" t="s">
        <v>2545</v>
      </c>
      <c r="D93" s="96" t="s">
        <v>1858</v>
      </c>
      <c r="E93" s="96" t="s">
        <v>140</v>
      </c>
      <c r="F93" s="104">
        <v>43829</v>
      </c>
      <c r="G93" s="93">
        <v>13737.6</v>
      </c>
      <c r="H93" s="95">
        <v>0.16089999999999999</v>
      </c>
      <c r="I93" s="93">
        <v>2.2100000000000002E-2</v>
      </c>
      <c r="J93" s="94">
        <v>2.0601754906637556E-7</v>
      </c>
      <c r="K93" s="94">
        <f>I93/'סכום נכסי הקרן'!$C$42</f>
        <v>2.8680105668780535E-10</v>
      </c>
    </row>
    <row r="94" spans="2:11">
      <c r="B94" s="86" t="s">
        <v>2540</v>
      </c>
      <c r="C94" s="83" t="s">
        <v>2546</v>
      </c>
      <c r="D94" s="96" t="s">
        <v>1858</v>
      </c>
      <c r="E94" s="96" t="s">
        <v>140</v>
      </c>
      <c r="F94" s="104">
        <v>43829</v>
      </c>
      <c r="G94" s="93">
        <v>10303.200000000001</v>
      </c>
      <c r="H94" s="95">
        <v>0.16089999999999999</v>
      </c>
      <c r="I94" s="93">
        <v>1.6579999999999998E-2</v>
      </c>
      <c r="J94" s="94">
        <v>1.5455977210500029E-7</v>
      </c>
      <c r="K94" s="94">
        <f>I94/'סכום נכסי הקרן'!$C$42</f>
        <v>2.1516567963275167E-10</v>
      </c>
    </row>
    <row r="95" spans="2:11">
      <c r="B95" s="86" t="s">
        <v>2540</v>
      </c>
      <c r="C95" s="83" t="s">
        <v>2547</v>
      </c>
      <c r="D95" s="96" t="s">
        <v>1858</v>
      </c>
      <c r="E95" s="96" t="s">
        <v>140</v>
      </c>
      <c r="F95" s="104">
        <v>43829</v>
      </c>
      <c r="G95" s="93">
        <v>48081.599999999999</v>
      </c>
      <c r="H95" s="95">
        <v>0.16089999999999999</v>
      </c>
      <c r="I95" s="93">
        <v>7.7370000000000008E-2</v>
      </c>
      <c r="J95" s="94">
        <v>7.212478629531891E-7</v>
      </c>
      <c r="K95" s="94">
        <f>I95/'סכום נכסי הקרן'!$C$42</f>
        <v>1.0040632468749095E-9</v>
      </c>
    </row>
    <row r="96" spans="2:11">
      <c r="B96" s="86" t="s">
        <v>2540</v>
      </c>
      <c r="C96" s="83" t="s">
        <v>2548</v>
      </c>
      <c r="D96" s="96" t="s">
        <v>1858</v>
      </c>
      <c r="E96" s="96" t="s">
        <v>140</v>
      </c>
      <c r="F96" s="104">
        <v>43829</v>
      </c>
      <c r="G96" s="93">
        <v>154548</v>
      </c>
      <c r="H96" s="95">
        <v>0.16089999999999999</v>
      </c>
      <c r="I96" s="93">
        <v>0.24868000000000001</v>
      </c>
      <c r="J96" s="94">
        <v>2.3182101403541301E-6</v>
      </c>
      <c r="K96" s="94">
        <f>I96/'סכום נכסי הקרן'!$C$42</f>
        <v>3.227225646023685E-9</v>
      </c>
    </row>
    <row r="97" spans="2:11">
      <c r="B97" s="86" t="s">
        <v>2540</v>
      </c>
      <c r="C97" s="83" t="s">
        <v>2549</v>
      </c>
      <c r="D97" s="96" t="s">
        <v>1858</v>
      </c>
      <c r="E97" s="96" t="s">
        <v>140</v>
      </c>
      <c r="F97" s="104">
        <v>43829</v>
      </c>
      <c r="G97" s="93">
        <v>154548</v>
      </c>
      <c r="H97" s="95">
        <v>0.16089999999999999</v>
      </c>
      <c r="I97" s="93">
        <v>0.24868000000000001</v>
      </c>
      <c r="J97" s="94">
        <v>2.3182101403541301E-6</v>
      </c>
      <c r="K97" s="94">
        <f>I97/'סכום נכסי הקרן'!$C$42</f>
        <v>3.227225646023685E-9</v>
      </c>
    </row>
    <row r="98" spans="2:11">
      <c r="B98" s="86" t="s">
        <v>2550</v>
      </c>
      <c r="C98" s="83" t="s">
        <v>2551</v>
      </c>
      <c r="D98" s="96" t="s">
        <v>1858</v>
      </c>
      <c r="E98" s="96" t="s">
        <v>140</v>
      </c>
      <c r="F98" s="104">
        <v>43675</v>
      </c>
      <c r="G98" s="93">
        <v>686900</v>
      </c>
      <c r="H98" s="95">
        <v>1.0271999999999999</v>
      </c>
      <c r="I98" s="93">
        <v>7.0560799999999997</v>
      </c>
      <c r="J98" s="94">
        <v>6.5777208489424039E-5</v>
      </c>
      <c r="K98" s="94">
        <f>I98/'סכום נכסי הקרן'!$C$42</f>
        <v>9.1569737559895453E-8</v>
      </c>
    </row>
    <row r="99" spans="2:11">
      <c r="B99" s="86" t="s">
        <v>2552</v>
      </c>
      <c r="C99" s="83" t="s">
        <v>2553</v>
      </c>
      <c r="D99" s="96" t="s">
        <v>1858</v>
      </c>
      <c r="E99" s="96" t="s">
        <v>140</v>
      </c>
      <c r="F99" s="104">
        <v>43682</v>
      </c>
      <c r="G99" s="93">
        <v>41220</v>
      </c>
      <c r="H99" s="95">
        <v>0.17829999999999999</v>
      </c>
      <c r="I99" s="93">
        <v>7.3510000000000006E-2</v>
      </c>
      <c r="J99" s="94">
        <v>6.8526470732440124E-7</v>
      </c>
      <c r="K99" s="94">
        <f>I99/'סכום נכסי הקרן'!$C$42</f>
        <v>9.5397039262989011E-10</v>
      </c>
    </row>
    <row r="100" spans="2:11">
      <c r="B100" s="86" t="s">
        <v>2552</v>
      </c>
      <c r="C100" s="83" t="s">
        <v>2554</v>
      </c>
      <c r="D100" s="96" t="s">
        <v>1858</v>
      </c>
      <c r="E100" s="96" t="s">
        <v>140</v>
      </c>
      <c r="F100" s="104">
        <v>43682</v>
      </c>
      <c r="G100" s="93">
        <v>24045</v>
      </c>
      <c r="H100" s="95">
        <v>0.17829999999999999</v>
      </c>
      <c r="I100" s="93">
        <v>4.2880000000000001E-2</v>
      </c>
      <c r="J100" s="94">
        <v>3.9972997755503095E-7</v>
      </c>
      <c r="K100" s="94">
        <f>I100/'סכום נכסי הקרן'!$C$42</f>
        <v>5.5647191451461961E-10</v>
      </c>
    </row>
    <row r="101" spans="2:11">
      <c r="B101" s="86" t="s">
        <v>2555</v>
      </c>
      <c r="C101" s="83" t="s">
        <v>2556</v>
      </c>
      <c r="D101" s="96" t="s">
        <v>1858</v>
      </c>
      <c r="E101" s="96" t="s">
        <v>140</v>
      </c>
      <c r="F101" s="104">
        <v>43810</v>
      </c>
      <c r="G101" s="93">
        <v>1890075</v>
      </c>
      <c r="H101" s="95">
        <v>0.25600000000000001</v>
      </c>
      <c r="I101" s="93">
        <v>4.8384200000000002</v>
      </c>
      <c r="J101" s="94">
        <v>4.5104046595191532E-5</v>
      </c>
      <c r="K101" s="94">
        <f>I101/'סכום נכסי הקרן'!$C$42</f>
        <v>6.2790224828027659E-8</v>
      </c>
    </row>
    <row r="102" spans="2:11">
      <c r="B102" s="86" t="s">
        <v>2557</v>
      </c>
      <c r="C102" s="83" t="s">
        <v>2558</v>
      </c>
      <c r="D102" s="96" t="s">
        <v>1858</v>
      </c>
      <c r="E102" s="96" t="s">
        <v>140</v>
      </c>
      <c r="F102" s="104">
        <v>43822</v>
      </c>
      <c r="G102" s="93">
        <v>687440</v>
      </c>
      <c r="H102" s="95">
        <v>0.2422</v>
      </c>
      <c r="I102" s="93">
        <v>1.66483</v>
      </c>
      <c r="J102" s="94">
        <v>1.5519646887428689E-5</v>
      </c>
      <c r="K102" s="94">
        <f>I102/'סכום נכסי הקרן'!$C$42</f>
        <v>2.1605203764957419E-8</v>
      </c>
    </row>
    <row r="103" spans="2:11">
      <c r="B103" s="86" t="s">
        <v>2557</v>
      </c>
      <c r="C103" s="83" t="s">
        <v>2559</v>
      </c>
      <c r="D103" s="96" t="s">
        <v>1858</v>
      </c>
      <c r="E103" s="96" t="s">
        <v>140</v>
      </c>
      <c r="F103" s="104">
        <v>43822</v>
      </c>
      <c r="G103" s="93">
        <v>68744</v>
      </c>
      <c r="H103" s="95">
        <v>0.2422</v>
      </c>
      <c r="I103" s="93">
        <v>0.16647999999999999</v>
      </c>
      <c r="J103" s="94">
        <v>1.5519367225597375E-6</v>
      </c>
      <c r="K103" s="94">
        <f>I103/'סכום נכסי הקרן'!$C$42</f>
        <v>2.1604814442256031E-9</v>
      </c>
    </row>
    <row r="104" spans="2:11">
      <c r="B104" s="86" t="s">
        <v>2557</v>
      </c>
      <c r="C104" s="83" t="s">
        <v>2560</v>
      </c>
      <c r="D104" s="96" t="s">
        <v>1858</v>
      </c>
      <c r="E104" s="96" t="s">
        <v>140</v>
      </c>
      <c r="F104" s="104">
        <v>43822</v>
      </c>
      <c r="G104" s="93">
        <v>343720</v>
      </c>
      <c r="H104" s="95">
        <v>0.2422</v>
      </c>
      <c r="I104" s="93">
        <v>0.83240999999999998</v>
      </c>
      <c r="J104" s="94">
        <v>7.7597768334091262E-6</v>
      </c>
      <c r="K104" s="94">
        <f>I104/'סכום נכסי הקרן'!$C$42</f>
        <v>1.0802536995361812E-8</v>
      </c>
    </row>
    <row r="105" spans="2:11">
      <c r="B105" s="86" t="s">
        <v>2561</v>
      </c>
      <c r="C105" s="83" t="s">
        <v>2562</v>
      </c>
      <c r="D105" s="96" t="s">
        <v>1858</v>
      </c>
      <c r="E105" s="96" t="s">
        <v>140</v>
      </c>
      <c r="F105" s="104">
        <v>43740</v>
      </c>
      <c r="G105" s="93">
        <v>34382</v>
      </c>
      <c r="H105" s="95">
        <v>0.2712</v>
      </c>
      <c r="I105" s="93">
        <v>9.3230000000000007E-2</v>
      </c>
      <c r="J105" s="94">
        <v>8.6909575110670562E-7</v>
      </c>
      <c r="K105" s="94">
        <f>I105/'סכום נכסי הקרן'!$C$42</f>
        <v>1.2098851816743933E-9</v>
      </c>
    </row>
    <row r="106" spans="2:11">
      <c r="B106" s="86" t="s">
        <v>2563</v>
      </c>
      <c r="C106" s="83" t="s">
        <v>2564</v>
      </c>
      <c r="D106" s="96" t="s">
        <v>1858</v>
      </c>
      <c r="E106" s="96" t="s">
        <v>140</v>
      </c>
      <c r="F106" s="104">
        <v>43822</v>
      </c>
      <c r="G106" s="93">
        <v>859800</v>
      </c>
      <c r="H106" s="95">
        <v>0.30009999999999998</v>
      </c>
      <c r="I106" s="93">
        <v>2.5806799999999996</v>
      </c>
      <c r="J106" s="94">
        <v>2.4057256494326426E-5</v>
      </c>
      <c r="K106" s="94">
        <f>I106/'סכום נכסי הקרן'!$C$42</f>
        <v>3.3490576967107937E-8</v>
      </c>
    </row>
    <row r="107" spans="2:11">
      <c r="B107" s="86" t="s">
        <v>2563</v>
      </c>
      <c r="C107" s="83" t="s">
        <v>2565</v>
      </c>
      <c r="D107" s="96" t="s">
        <v>1858</v>
      </c>
      <c r="E107" s="96" t="s">
        <v>140</v>
      </c>
      <c r="F107" s="104">
        <v>43822</v>
      </c>
      <c r="G107" s="93">
        <v>103176</v>
      </c>
      <c r="H107" s="95">
        <v>0.30009999999999998</v>
      </c>
      <c r="I107" s="93">
        <v>0.30968000000000001</v>
      </c>
      <c r="J107" s="94">
        <v>2.8868558640215013E-6</v>
      </c>
      <c r="K107" s="94">
        <f>I107/'סכום נכסי הקרן'!$C$42</f>
        <v>4.0188484721755459E-9</v>
      </c>
    </row>
    <row r="108" spans="2:11">
      <c r="B108" s="86" t="s">
        <v>2563</v>
      </c>
      <c r="C108" s="83" t="s">
        <v>2566</v>
      </c>
      <c r="D108" s="96" t="s">
        <v>1858</v>
      </c>
      <c r="E108" s="96" t="s">
        <v>140</v>
      </c>
      <c r="F108" s="104">
        <v>43822</v>
      </c>
      <c r="G108" s="93">
        <v>171960</v>
      </c>
      <c r="H108" s="95">
        <v>0.30020000000000002</v>
      </c>
      <c r="I108" s="93">
        <v>0.51613999999999993</v>
      </c>
      <c r="J108" s="94">
        <v>4.8114885871094602E-6</v>
      </c>
      <c r="K108" s="94">
        <f>I108/'סכום נכסי הקרן'!$C$42</f>
        <v>6.6981673031151053E-9</v>
      </c>
    </row>
    <row r="109" spans="2:11">
      <c r="B109" s="86" t="s">
        <v>2563</v>
      </c>
      <c r="C109" s="83" t="s">
        <v>2567</v>
      </c>
      <c r="D109" s="96" t="s">
        <v>1858</v>
      </c>
      <c r="E109" s="96" t="s">
        <v>140</v>
      </c>
      <c r="F109" s="104">
        <v>43822</v>
      </c>
      <c r="G109" s="93">
        <v>137568</v>
      </c>
      <c r="H109" s="95">
        <v>0.30009999999999998</v>
      </c>
      <c r="I109" s="93">
        <v>0.41291</v>
      </c>
      <c r="J109" s="94">
        <v>3.8491722255654808E-6</v>
      </c>
      <c r="K109" s="94">
        <f>I109/'סכום נכסי הקרן'!$C$42</f>
        <v>5.358507887645326E-9</v>
      </c>
    </row>
    <row r="110" spans="2:11">
      <c r="B110" s="86" t="s">
        <v>2563</v>
      </c>
      <c r="C110" s="83" t="s">
        <v>2568</v>
      </c>
      <c r="D110" s="96" t="s">
        <v>1858</v>
      </c>
      <c r="E110" s="96" t="s">
        <v>140</v>
      </c>
      <c r="F110" s="104">
        <v>43822</v>
      </c>
      <c r="G110" s="93">
        <v>1719600</v>
      </c>
      <c r="H110" s="95">
        <v>0.30009999999999998</v>
      </c>
      <c r="I110" s="93">
        <v>5.1613500000000005</v>
      </c>
      <c r="J110" s="94">
        <v>4.8114419768042422E-5</v>
      </c>
      <c r="K110" s="94">
        <f>I110/'סכום נכסי הקרן'!$C$42</f>
        <v>6.6981024159982094E-8</v>
      </c>
    </row>
    <row r="111" spans="2:11">
      <c r="B111" s="86" t="s">
        <v>2563</v>
      </c>
      <c r="C111" s="83" t="s">
        <v>2549</v>
      </c>
      <c r="D111" s="96" t="s">
        <v>1858</v>
      </c>
      <c r="E111" s="96" t="s">
        <v>140</v>
      </c>
      <c r="F111" s="104">
        <v>43822</v>
      </c>
      <c r="G111" s="93">
        <v>17196</v>
      </c>
      <c r="H111" s="95">
        <v>0.30009999999999998</v>
      </c>
      <c r="I111" s="93">
        <v>5.1609999999999996E-2</v>
      </c>
      <c r="J111" s="94">
        <v>4.8111157046677114E-7</v>
      </c>
      <c r="K111" s="94">
        <f>I111/'סכום נכסי הקרן'!$C$42</f>
        <v>6.6976482061799246E-10</v>
      </c>
    </row>
    <row r="112" spans="2:11">
      <c r="B112" s="86" t="s">
        <v>2563</v>
      </c>
      <c r="C112" s="83" t="s">
        <v>2569</v>
      </c>
      <c r="D112" s="96" t="s">
        <v>1858</v>
      </c>
      <c r="E112" s="96" t="s">
        <v>140</v>
      </c>
      <c r="F112" s="104">
        <v>43822</v>
      </c>
      <c r="G112" s="93">
        <v>17196</v>
      </c>
      <c r="H112" s="95">
        <v>0.30009999999999998</v>
      </c>
      <c r="I112" s="93">
        <v>5.1609999999999996E-2</v>
      </c>
      <c r="J112" s="94">
        <v>4.8111157046677114E-7</v>
      </c>
      <c r="K112" s="94">
        <f>I112/'סכום נכסי הקרן'!$C$42</f>
        <v>6.6976482061799246E-10</v>
      </c>
    </row>
    <row r="113" spans="2:11">
      <c r="B113" s="86" t="s">
        <v>2570</v>
      </c>
      <c r="C113" s="83" t="s">
        <v>2571</v>
      </c>
      <c r="D113" s="96" t="s">
        <v>1858</v>
      </c>
      <c r="E113" s="96" t="s">
        <v>140</v>
      </c>
      <c r="F113" s="104">
        <v>43803</v>
      </c>
      <c r="G113" s="93">
        <v>1375920</v>
      </c>
      <c r="H113" s="95">
        <v>0.3906</v>
      </c>
      <c r="I113" s="93">
        <v>5.3741199999999996</v>
      </c>
      <c r="J113" s="94">
        <v>5.0097874696316291E-5</v>
      </c>
      <c r="K113" s="94">
        <f>I113/'סכום נכסי הקרן'!$C$42</f>
        <v>6.9742230532446529E-8</v>
      </c>
    </row>
    <row r="114" spans="2:11">
      <c r="B114" s="86" t="s">
        <v>2570</v>
      </c>
      <c r="C114" s="83" t="s">
        <v>2572</v>
      </c>
      <c r="D114" s="96" t="s">
        <v>1858</v>
      </c>
      <c r="E114" s="96" t="s">
        <v>140</v>
      </c>
      <c r="F114" s="104">
        <v>43803</v>
      </c>
      <c r="G114" s="93">
        <v>103194000</v>
      </c>
      <c r="H114" s="95">
        <v>0.3906</v>
      </c>
      <c r="I114" s="93">
        <v>403.05932999999999</v>
      </c>
      <c r="J114" s="94">
        <v>3.7573436785038666E-3</v>
      </c>
      <c r="K114" s="94">
        <f>I114/'סכום נכסי הקרן'!$C$42</f>
        <v>5.2306715724832056E-6</v>
      </c>
    </row>
    <row r="115" spans="2:11">
      <c r="B115" s="86" t="s">
        <v>2573</v>
      </c>
      <c r="C115" s="83" t="s">
        <v>2574</v>
      </c>
      <c r="D115" s="96" t="s">
        <v>1858</v>
      </c>
      <c r="E115" s="96" t="s">
        <v>140</v>
      </c>
      <c r="F115" s="104">
        <v>43795</v>
      </c>
      <c r="G115" s="93">
        <v>34400000</v>
      </c>
      <c r="H115" s="95">
        <v>0.14829999999999999</v>
      </c>
      <c r="I115" s="93">
        <v>51.02722</v>
      </c>
      <c r="J115" s="94">
        <v>4.756788597317077E-4</v>
      </c>
      <c r="K115" s="94">
        <f>I115/'סכום נכסי הקרן'!$C$42</f>
        <v>6.622018378208649E-7</v>
      </c>
    </row>
    <row r="116" spans="2:11">
      <c r="B116" s="86" t="s">
        <v>2575</v>
      </c>
      <c r="C116" s="83" t="s">
        <v>2576</v>
      </c>
      <c r="D116" s="96" t="s">
        <v>1858</v>
      </c>
      <c r="E116" s="96" t="s">
        <v>140</v>
      </c>
      <c r="F116" s="104">
        <v>43801</v>
      </c>
      <c r="G116" s="93">
        <v>3440000</v>
      </c>
      <c r="H116" s="95">
        <v>0.21629999999999999</v>
      </c>
      <c r="I116" s="93">
        <v>7.4416099999999998</v>
      </c>
      <c r="J116" s="94">
        <v>6.9371142683612264E-5</v>
      </c>
      <c r="K116" s="94">
        <f>I116/'סכום נכסי הקרן'!$C$42</f>
        <v>9.6572923595409011E-8</v>
      </c>
    </row>
    <row r="117" spans="2:11">
      <c r="B117" s="86" t="s">
        <v>2575</v>
      </c>
      <c r="C117" s="83" t="s">
        <v>2577</v>
      </c>
      <c r="D117" s="96" t="s">
        <v>1858</v>
      </c>
      <c r="E117" s="96" t="s">
        <v>140</v>
      </c>
      <c r="F117" s="104">
        <v>43801</v>
      </c>
      <c r="G117" s="93">
        <v>1892000</v>
      </c>
      <c r="H117" s="95">
        <v>0.21629999999999999</v>
      </c>
      <c r="I117" s="93">
        <v>4.0928899999999997</v>
      </c>
      <c r="J117" s="94">
        <v>3.8154170425261435E-5</v>
      </c>
      <c r="K117" s="94">
        <f>I117/'סכום נכסי הקרן'!$C$42</f>
        <v>5.3115166375880164E-8</v>
      </c>
    </row>
    <row r="118" spans="2:11">
      <c r="B118" s="86" t="s">
        <v>2575</v>
      </c>
      <c r="C118" s="83" t="s">
        <v>2578</v>
      </c>
      <c r="D118" s="96" t="s">
        <v>1858</v>
      </c>
      <c r="E118" s="96" t="s">
        <v>140</v>
      </c>
      <c r="F118" s="104">
        <v>43801</v>
      </c>
      <c r="G118" s="93">
        <v>17200000</v>
      </c>
      <c r="H118" s="95">
        <v>0.21629999999999999</v>
      </c>
      <c r="I118" s="93">
        <v>37.208059999999996</v>
      </c>
      <c r="J118" s="94">
        <v>3.4685580663867168E-4</v>
      </c>
      <c r="K118" s="94">
        <f>I118/'סכום נכסי הקרן'!$C$42</f>
        <v>4.8286474775127882E-7</v>
      </c>
    </row>
    <row r="119" spans="2:11">
      <c r="B119" s="86" t="s">
        <v>2575</v>
      </c>
      <c r="C119" s="83" t="s">
        <v>2579</v>
      </c>
      <c r="D119" s="96" t="s">
        <v>1858</v>
      </c>
      <c r="E119" s="96" t="s">
        <v>140</v>
      </c>
      <c r="F119" s="104">
        <v>43801</v>
      </c>
      <c r="G119" s="93">
        <v>51600000</v>
      </c>
      <c r="H119" s="95">
        <v>0.21629999999999999</v>
      </c>
      <c r="I119" s="93">
        <v>111.62416999999999</v>
      </c>
      <c r="J119" s="94">
        <v>1.0405673266954047E-3</v>
      </c>
      <c r="K119" s="94">
        <f>I119/'סכום נכסי הקרן'!$C$42</f>
        <v>1.4485941134796027E-6</v>
      </c>
    </row>
    <row r="120" spans="2:11">
      <c r="B120" s="86" t="s">
        <v>2575</v>
      </c>
      <c r="C120" s="83" t="s">
        <v>2580</v>
      </c>
      <c r="D120" s="96" t="s">
        <v>1858</v>
      </c>
      <c r="E120" s="96" t="s">
        <v>140</v>
      </c>
      <c r="F120" s="104">
        <v>43801</v>
      </c>
      <c r="G120" s="93">
        <v>5160000</v>
      </c>
      <c r="H120" s="95">
        <v>0.21629999999999999</v>
      </c>
      <c r="I120" s="93">
        <v>11.162420000000001</v>
      </c>
      <c r="J120" s="94">
        <v>1.0405676063572362E-4</v>
      </c>
      <c r="K120" s="94">
        <f>I120/'סכום נכסי הקרן'!$C$42</f>
        <v>1.4485945028023043E-7</v>
      </c>
    </row>
    <row r="121" spans="2:11">
      <c r="B121" s="86" t="s">
        <v>2575</v>
      </c>
      <c r="C121" s="83" t="s">
        <v>2581</v>
      </c>
      <c r="D121" s="96" t="s">
        <v>1858</v>
      </c>
      <c r="E121" s="96" t="s">
        <v>140</v>
      </c>
      <c r="F121" s="104">
        <v>43801</v>
      </c>
      <c r="G121" s="93">
        <v>3825280</v>
      </c>
      <c r="H121" s="95">
        <v>0.21629999999999999</v>
      </c>
      <c r="I121" s="93">
        <v>8.2750699999999995</v>
      </c>
      <c r="J121" s="94">
        <v>7.714070768111729E-5</v>
      </c>
      <c r="K121" s="94">
        <f>I121/'סכום נכסי הקרן'!$C$42</f>
        <v>1.0738908688531933E-7</v>
      </c>
    </row>
    <row r="122" spans="2:11">
      <c r="B122" s="86" t="s">
        <v>2575</v>
      </c>
      <c r="C122" s="83" t="s">
        <v>2582</v>
      </c>
      <c r="D122" s="96" t="s">
        <v>1858</v>
      </c>
      <c r="E122" s="96" t="s">
        <v>140</v>
      </c>
      <c r="F122" s="104">
        <v>43801</v>
      </c>
      <c r="G122" s="93">
        <v>1032000</v>
      </c>
      <c r="H122" s="95">
        <v>0.21629999999999999</v>
      </c>
      <c r="I122" s="93">
        <v>2.2324799999999998</v>
      </c>
      <c r="J122" s="94">
        <v>2.0811314838900547E-5</v>
      </c>
      <c r="K122" s="94">
        <f>I122/'סכום נכסי הקרן'!$C$42</f>
        <v>2.8971838146352564E-8</v>
      </c>
    </row>
    <row r="123" spans="2:11">
      <c r="B123" s="86" t="s">
        <v>2583</v>
      </c>
      <c r="C123" s="83" t="s">
        <v>2584</v>
      </c>
      <c r="D123" s="96" t="s">
        <v>1858</v>
      </c>
      <c r="E123" s="96" t="s">
        <v>140</v>
      </c>
      <c r="F123" s="104">
        <v>43801</v>
      </c>
      <c r="G123" s="93">
        <v>42140000</v>
      </c>
      <c r="H123" s="95">
        <v>0.21629999999999999</v>
      </c>
      <c r="I123" s="93">
        <v>91.159739999999999</v>
      </c>
      <c r="J123" s="94">
        <v>8.4979666101031841E-4</v>
      </c>
      <c r="K123" s="94">
        <f>I123/'סכום נכסי הקרן'!$C$42</f>
        <v>1.1830185411486695E-6</v>
      </c>
    </row>
    <row r="124" spans="2:11">
      <c r="B124" s="86" t="s">
        <v>2585</v>
      </c>
      <c r="C124" s="83" t="s">
        <v>2586</v>
      </c>
      <c r="D124" s="96" t="s">
        <v>1858</v>
      </c>
      <c r="E124" s="96" t="s">
        <v>140</v>
      </c>
      <c r="F124" s="104">
        <v>43740</v>
      </c>
      <c r="G124" s="93">
        <v>4300125</v>
      </c>
      <c r="H124" s="95">
        <v>0.32619999999999999</v>
      </c>
      <c r="I124" s="93">
        <v>14.027559999999999</v>
      </c>
      <c r="J124" s="94">
        <v>1.3076577061454873E-4</v>
      </c>
      <c r="K124" s="94">
        <f>I124/'סכום נכסי הקרן'!$C$42</f>
        <v>1.8204158510188193E-7</v>
      </c>
    </row>
    <row r="125" spans="2:11">
      <c r="B125" s="86" t="s">
        <v>2587</v>
      </c>
      <c r="C125" s="83" t="s">
        <v>2588</v>
      </c>
      <c r="D125" s="96" t="s">
        <v>1858</v>
      </c>
      <c r="E125" s="96" t="s">
        <v>140</v>
      </c>
      <c r="F125" s="104">
        <v>43795</v>
      </c>
      <c r="G125" s="93">
        <v>17201</v>
      </c>
      <c r="H125" s="95">
        <v>0.3291</v>
      </c>
      <c r="I125" s="93">
        <v>5.6610000000000001E-2</v>
      </c>
      <c r="J125" s="94">
        <v>5.2772187568540814E-7</v>
      </c>
      <c r="K125" s="94">
        <f>I125/'סכום נכסי הקרן'!$C$42</f>
        <v>7.3465193751568597E-10</v>
      </c>
    </row>
    <row r="126" spans="2:11">
      <c r="B126" s="86" t="s">
        <v>2587</v>
      </c>
      <c r="C126" s="83" t="s">
        <v>2589</v>
      </c>
      <c r="D126" s="96" t="s">
        <v>1858</v>
      </c>
      <c r="E126" s="96" t="s">
        <v>140</v>
      </c>
      <c r="F126" s="104">
        <v>43795</v>
      </c>
      <c r="G126" s="93">
        <v>137608</v>
      </c>
      <c r="H126" s="95">
        <v>0.3291</v>
      </c>
      <c r="I126" s="93">
        <v>0.45288</v>
      </c>
      <c r="J126" s="94">
        <v>4.2217750054832652E-6</v>
      </c>
      <c r="K126" s="94">
        <f>I126/'סכום נכסי הקרן'!$C$42</f>
        <v>5.8772155001254878E-9</v>
      </c>
    </row>
    <row r="127" spans="2:11">
      <c r="B127" s="86" t="s">
        <v>2587</v>
      </c>
      <c r="C127" s="83" t="s">
        <v>2590</v>
      </c>
      <c r="D127" s="96" t="s">
        <v>1858</v>
      </c>
      <c r="E127" s="96" t="s">
        <v>140</v>
      </c>
      <c r="F127" s="104">
        <v>43795</v>
      </c>
      <c r="G127" s="93">
        <v>68804</v>
      </c>
      <c r="H127" s="95">
        <v>0.3291</v>
      </c>
      <c r="I127" s="93">
        <v>0.22644</v>
      </c>
      <c r="J127" s="94">
        <v>2.1108875027416326E-6</v>
      </c>
      <c r="K127" s="94">
        <f>I127/'סכום נכסי הקרן'!$C$42</f>
        <v>2.9386077500627439E-9</v>
      </c>
    </row>
    <row r="128" spans="2:11">
      <c r="B128" s="86" t="s">
        <v>2587</v>
      </c>
      <c r="C128" s="83" t="s">
        <v>2591</v>
      </c>
      <c r="D128" s="96" t="s">
        <v>1858</v>
      </c>
      <c r="E128" s="96" t="s">
        <v>140</v>
      </c>
      <c r="F128" s="104">
        <v>43795</v>
      </c>
      <c r="G128" s="93">
        <v>55043.199999999997</v>
      </c>
      <c r="H128" s="95">
        <v>0.3291</v>
      </c>
      <c r="I128" s="93">
        <v>0.18115000000000001</v>
      </c>
      <c r="J128" s="94">
        <v>1.6886913580712188E-6</v>
      </c>
      <c r="K128" s="94">
        <f>I128/'סכום נכסי הקרן'!$C$42</f>
        <v>2.3508602452034364E-9</v>
      </c>
    </row>
    <row r="129" spans="2:11">
      <c r="B129" s="86" t="s">
        <v>2587</v>
      </c>
      <c r="C129" s="83" t="s">
        <v>2592</v>
      </c>
      <c r="D129" s="96" t="s">
        <v>1858</v>
      </c>
      <c r="E129" s="96" t="s">
        <v>140</v>
      </c>
      <c r="F129" s="104">
        <v>43795</v>
      </c>
      <c r="G129" s="93">
        <v>51603</v>
      </c>
      <c r="H129" s="95">
        <v>0.3291</v>
      </c>
      <c r="I129" s="93">
        <v>0.16983000000000001</v>
      </c>
      <c r="J129" s="94">
        <v>1.5831656270562244E-6</v>
      </c>
      <c r="K129" s="94">
        <f>I129/'סכום נכסי הקרן'!$C$42</f>
        <v>2.2039558125470583E-9</v>
      </c>
    </row>
    <row r="130" spans="2:11">
      <c r="B130" s="86" t="s">
        <v>2593</v>
      </c>
      <c r="C130" s="83" t="s">
        <v>2594</v>
      </c>
      <c r="D130" s="96" t="s">
        <v>1858</v>
      </c>
      <c r="E130" s="96" t="s">
        <v>140</v>
      </c>
      <c r="F130" s="104">
        <v>43795</v>
      </c>
      <c r="G130" s="93">
        <v>1032300</v>
      </c>
      <c r="H130" s="95">
        <v>0.17730000000000001</v>
      </c>
      <c r="I130" s="93">
        <v>1.83064</v>
      </c>
      <c r="J130" s="94">
        <v>1.7065337829089129E-5</v>
      </c>
      <c r="K130" s="94">
        <f>I130/'סכום נכסי הקרן'!$C$42</f>
        <v>2.3756990335518733E-8</v>
      </c>
    </row>
    <row r="131" spans="2:11">
      <c r="B131" s="86" t="s">
        <v>2593</v>
      </c>
      <c r="C131" s="83" t="s">
        <v>2595</v>
      </c>
      <c r="D131" s="96" t="s">
        <v>1858</v>
      </c>
      <c r="E131" s="96" t="s">
        <v>140</v>
      </c>
      <c r="F131" s="104">
        <v>43795</v>
      </c>
      <c r="G131" s="93">
        <v>7398150</v>
      </c>
      <c r="H131" s="95">
        <v>0.17730000000000001</v>
      </c>
      <c r="I131" s="93">
        <v>13.119590000000001</v>
      </c>
      <c r="J131" s="94">
        <v>1.2230161884867557E-4</v>
      </c>
      <c r="K131" s="94">
        <f>I131/'סכום נכסי הקרן'!$C$42</f>
        <v>1.7025847399596218E-7</v>
      </c>
    </row>
    <row r="132" spans="2:11">
      <c r="B132" s="86" t="s">
        <v>2593</v>
      </c>
      <c r="C132" s="83" t="s">
        <v>2596</v>
      </c>
      <c r="D132" s="96" t="s">
        <v>1858</v>
      </c>
      <c r="E132" s="96" t="s">
        <v>140</v>
      </c>
      <c r="F132" s="104">
        <v>43795</v>
      </c>
      <c r="G132" s="93">
        <v>51615000</v>
      </c>
      <c r="H132" s="95">
        <v>0.17730000000000001</v>
      </c>
      <c r="I132" s="93">
        <v>91.532039999999995</v>
      </c>
      <c r="J132" s="94">
        <v>8.5326726433689807E-4</v>
      </c>
      <c r="K132" s="94">
        <f>I132/'סכום נכסי הקרן'!$C$42</f>
        <v>1.1878500358728717E-6</v>
      </c>
    </row>
    <row r="133" spans="2:11">
      <c r="B133" s="86" t="s">
        <v>2593</v>
      </c>
      <c r="C133" s="83" t="s">
        <v>2597</v>
      </c>
      <c r="D133" s="96" t="s">
        <v>1858</v>
      </c>
      <c r="E133" s="96" t="s">
        <v>140</v>
      </c>
      <c r="F133" s="104">
        <v>43795</v>
      </c>
      <c r="G133" s="93">
        <v>1926960</v>
      </c>
      <c r="H133" s="95">
        <v>0.17730000000000001</v>
      </c>
      <c r="I133" s="93">
        <v>3.4171999999999998</v>
      </c>
      <c r="J133" s="94">
        <v>3.1855346998625274E-5</v>
      </c>
      <c r="K133" s="94">
        <f>I133/'סכום נכסי הקרן'!$C$42</f>
        <v>4.4346451172559657E-8</v>
      </c>
    </row>
    <row r="134" spans="2:11">
      <c r="B134" s="86" t="s">
        <v>2598</v>
      </c>
      <c r="C134" s="83" t="s">
        <v>2599</v>
      </c>
      <c r="D134" s="96" t="s">
        <v>1858</v>
      </c>
      <c r="E134" s="96" t="s">
        <v>140</v>
      </c>
      <c r="F134" s="104">
        <v>43801</v>
      </c>
      <c r="G134" s="93">
        <v>51619500</v>
      </c>
      <c r="H134" s="95">
        <v>0.254</v>
      </c>
      <c r="I134" s="93">
        <v>131.11166</v>
      </c>
      <c r="J134" s="94">
        <v>1.222230898064432E-3</v>
      </c>
      <c r="K134" s="94">
        <f>I134/'סכום נכסי הקרן'!$C$42</f>
        <v>1.7014915218141295E-6</v>
      </c>
    </row>
    <row r="135" spans="2:11">
      <c r="B135" s="86" t="s">
        <v>2600</v>
      </c>
      <c r="C135" s="83" t="s">
        <v>2601</v>
      </c>
      <c r="D135" s="96" t="s">
        <v>1858</v>
      </c>
      <c r="E135" s="96" t="s">
        <v>140</v>
      </c>
      <c r="F135" s="104">
        <v>43801</v>
      </c>
      <c r="G135" s="93">
        <v>86035000</v>
      </c>
      <c r="H135" s="95">
        <v>0.25690000000000002</v>
      </c>
      <c r="I135" s="93">
        <v>221.01782999999998</v>
      </c>
      <c r="J135" s="94">
        <v>2.0603417030121648E-3</v>
      </c>
      <c r="K135" s="94">
        <f>I135/'סכום נכסי הקרן'!$C$42</f>
        <v>2.8682419543369102E-6</v>
      </c>
    </row>
    <row r="136" spans="2:11">
      <c r="B136" s="86" t="s">
        <v>2602</v>
      </c>
      <c r="C136" s="83" t="s">
        <v>2603</v>
      </c>
      <c r="D136" s="96" t="s">
        <v>1858</v>
      </c>
      <c r="E136" s="96" t="s">
        <v>140</v>
      </c>
      <c r="F136" s="104">
        <v>43803</v>
      </c>
      <c r="G136" s="93">
        <v>5610786</v>
      </c>
      <c r="H136" s="95">
        <v>0.46</v>
      </c>
      <c r="I136" s="93">
        <v>25.808509999999998</v>
      </c>
      <c r="J136" s="94">
        <v>2.4058850566764905E-4</v>
      </c>
      <c r="K136" s="94">
        <f>I136/'סכום נכסי הקרן'!$C$42</f>
        <v>3.3492796106505839E-7</v>
      </c>
    </row>
    <row r="137" spans="2:11">
      <c r="B137" s="86" t="s">
        <v>2602</v>
      </c>
      <c r="C137" s="83" t="s">
        <v>2604</v>
      </c>
      <c r="D137" s="96" t="s">
        <v>1858</v>
      </c>
      <c r="E137" s="96" t="s">
        <v>140</v>
      </c>
      <c r="F137" s="104">
        <v>43803</v>
      </c>
      <c r="G137" s="93">
        <v>2306274</v>
      </c>
      <c r="H137" s="95">
        <v>0.46</v>
      </c>
      <c r="I137" s="93">
        <v>10.608409999999999</v>
      </c>
      <c r="J137" s="94">
        <v>9.8892245596888192E-5</v>
      </c>
      <c r="K137" s="94">
        <f>I137/'סכום נכסי הקרן'!$C$42</f>
        <v>1.3766982795373217E-7</v>
      </c>
    </row>
    <row r="138" spans="2:11">
      <c r="B138" s="86" t="s">
        <v>2605</v>
      </c>
      <c r="C138" s="83" t="s">
        <v>2606</v>
      </c>
      <c r="D138" s="96" t="s">
        <v>1858</v>
      </c>
      <c r="E138" s="96" t="s">
        <v>140</v>
      </c>
      <c r="F138" s="104">
        <v>43794</v>
      </c>
      <c r="G138" s="93">
        <v>4234767</v>
      </c>
      <c r="H138" s="95">
        <v>-1.9300000000000001E-2</v>
      </c>
      <c r="I138" s="93">
        <v>-0.81689999999999996</v>
      </c>
      <c r="J138" s="94">
        <v>-7.6151916666209128E-6</v>
      </c>
      <c r="K138" s="94">
        <f>I138/'סכום נכסי הקרן'!$C$42</f>
        <v>-1.0601257158745167E-8</v>
      </c>
    </row>
    <row r="139" spans="2:11">
      <c r="B139" s="86" t="s">
        <v>2605</v>
      </c>
      <c r="C139" s="83" t="s">
        <v>2607</v>
      </c>
      <c r="D139" s="96" t="s">
        <v>1858</v>
      </c>
      <c r="E139" s="96" t="s">
        <v>140</v>
      </c>
      <c r="F139" s="104">
        <v>43794</v>
      </c>
      <c r="G139" s="93">
        <v>1721450</v>
      </c>
      <c r="H139" s="95">
        <v>-1.9300000000000001E-2</v>
      </c>
      <c r="I139" s="93">
        <v>-0.33206999999999998</v>
      </c>
      <c r="J139" s="94">
        <v>-3.0955768107905579E-6</v>
      </c>
      <c r="K139" s="94">
        <f>I139/'סכום נכסי הקרן'!$C$42</f>
        <v>-4.3094129816434172E-9</v>
      </c>
    </row>
    <row r="140" spans="2:11">
      <c r="B140" s="86" t="s">
        <v>2605</v>
      </c>
      <c r="C140" s="83" t="s">
        <v>2608</v>
      </c>
      <c r="D140" s="96" t="s">
        <v>1858</v>
      </c>
      <c r="E140" s="96" t="s">
        <v>140</v>
      </c>
      <c r="F140" s="104">
        <v>43794</v>
      </c>
      <c r="G140" s="93">
        <v>103287000</v>
      </c>
      <c r="H140" s="95">
        <v>-1.9300000000000001E-2</v>
      </c>
      <c r="I140" s="93">
        <v>-19.924409999999998</v>
      </c>
      <c r="J140" s="94">
        <v>-1.8573656628025263E-4</v>
      </c>
      <c r="K140" s="94">
        <f>I140/'סכום נכסי הקרן'!$C$42</f>
        <v>-2.5856750415751474E-7</v>
      </c>
    </row>
    <row r="141" spans="2:11">
      <c r="B141" s="86" t="s">
        <v>2609</v>
      </c>
      <c r="C141" s="83" t="s">
        <v>2610</v>
      </c>
      <c r="D141" s="96" t="s">
        <v>1858</v>
      </c>
      <c r="E141" s="96" t="s">
        <v>140</v>
      </c>
      <c r="F141" s="104">
        <v>43804</v>
      </c>
      <c r="G141" s="93">
        <v>51646500</v>
      </c>
      <c r="H141" s="95">
        <v>-1.89E-2</v>
      </c>
      <c r="I141" s="93">
        <v>-9.7459400000000009</v>
      </c>
      <c r="J141" s="94">
        <v>-9.0852247608504626E-5</v>
      </c>
      <c r="K141" s="94">
        <f>I141/'סכום נכסי הקרן'!$C$42</f>
        <v>-1.2647718961158145E-7</v>
      </c>
    </row>
    <row r="142" spans="2:11">
      <c r="B142" s="86" t="s">
        <v>2611</v>
      </c>
      <c r="C142" s="83" t="s">
        <v>2612</v>
      </c>
      <c r="D142" s="96" t="s">
        <v>1858</v>
      </c>
      <c r="E142" s="96" t="s">
        <v>140</v>
      </c>
      <c r="F142" s="104">
        <v>43802</v>
      </c>
      <c r="G142" s="93">
        <v>86087500</v>
      </c>
      <c r="H142" s="95">
        <v>0.38569999999999999</v>
      </c>
      <c r="I142" s="93">
        <v>332.01494000000002</v>
      </c>
      <c r="J142" s="94">
        <v>3.0950635381094905E-3</v>
      </c>
      <c r="K142" s="94">
        <f>I142/'סכום נכסי הקרן'!$C$42</f>
        <v>4.3086984447121402E-6</v>
      </c>
    </row>
    <row r="143" spans="2:11">
      <c r="B143" s="86" t="s">
        <v>2613</v>
      </c>
      <c r="C143" s="83" t="s">
        <v>2614</v>
      </c>
      <c r="D143" s="96" t="s">
        <v>1858</v>
      </c>
      <c r="E143" s="96" t="s">
        <v>140</v>
      </c>
      <c r="F143" s="104">
        <v>43804</v>
      </c>
      <c r="G143" s="93">
        <v>68874000</v>
      </c>
      <c r="H143" s="95">
        <v>-2.81E-2</v>
      </c>
      <c r="I143" s="93">
        <v>-19.360939999999999</v>
      </c>
      <c r="J143" s="94">
        <v>-1.8048386454394357E-4</v>
      </c>
      <c r="K143" s="94">
        <f>I143/'סכום נכסי הקרן'!$C$42</f>
        <v>-2.5125511540584605E-7</v>
      </c>
    </row>
    <row r="144" spans="2:11">
      <c r="B144" s="86" t="s">
        <v>2615</v>
      </c>
      <c r="C144" s="83" t="s">
        <v>2616</v>
      </c>
      <c r="D144" s="96" t="s">
        <v>1858</v>
      </c>
      <c r="E144" s="96" t="s">
        <v>140</v>
      </c>
      <c r="F144" s="104">
        <v>43804</v>
      </c>
      <c r="G144" s="93">
        <v>103314000</v>
      </c>
      <c r="H144" s="95">
        <v>-2.52E-2</v>
      </c>
      <c r="I144" s="93">
        <v>-26.042560000000002</v>
      </c>
      <c r="J144" s="94">
        <v>-2.4277033405493346E-4</v>
      </c>
      <c r="K144" s="94">
        <f>I144/'סכום נכסי הקרן'!$C$42</f>
        <v>-3.3796532700703947E-7</v>
      </c>
    </row>
    <row r="145" spans="2:11">
      <c r="B145" s="86" t="s">
        <v>2617</v>
      </c>
      <c r="C145" s="83" t="s">
        <v>2618</v>
      </c>
      <c r="D145" s="96" t="s">
        <v>1858</v>
      </c>
      <c r="E145" s="96" t="s">
        <v>140</v>
      </c>
      <c r="F145" s="104">
        <v>43802</v>
      </c>
      <c r="G145" s="93">
        <v>10332000</v>
      </c>
      <c r="H145" s="95">
        <v>0.40010000000000001</v>
      </c>
      <c r="I145" s="93">
        <v>41.34075</v>
      </c>
      <c r="J145" s="94">
        <v>3.8538099509347355E-4</v>
      </c>
      <c r="K145" s="94">
        <f>I145/'סכום נכסי הקרן'!$C$42</f>
        <v>5.364964155776647E-7</v>
      </c>
    </row>
    <row r="146" spans="2:11">
      <c r="B146" s="86" t="s">
        <v>2617</v>
      </c>
      <c r="C146" s="83" t="s">
        <v>2619</v>
      </c>
      <c r="D146" s="96" t="s">
        <v>1858</v>
      </c>
      <c r="E146" s="96" t="s">
        <v>140</v>
      </c>
      <c r="F146" s="104">
        <v>43802</v>
      </c>
      <c r="G146" s="93">
        <v>2410800</v>
      </c>
      <c r="H146" s="95">
        <v>0.40010000000000001</v>
      </c>
      <c r="I146" s="93">
        <v>9.6461800000000011</v>
      </c>
      <c r="J146" s="94">
        <v>8.9922278798782384E-5</v>
      </c>
      <c r="K146" s="94">
        <f>I146/'סכום נכסי הקרן'!$C$42</f>
        <v>1.2518256185523867E-7</v>
      </c>
    </row>
    <row r="147" spans="2:11">
      <c r="B147" s="86" t="s">
        <v>2620</v>
      </c>
      <c r="C147" s="83" t="s">
        <v>2621</v>
      </c>
      <c r="D147" s="96" t="s">
        <v>1858</v>
      </c>
      <c r="E147" s="96" t="s">
        <v>140</v>
      </c>
      <c r="F147" s="104">
        <v>43802</v>
      </c>
      <c r="G147" s="93">
        <v>182547900</v>
      </c>
      <c r="H147" s="95">
        <v>0.46710000000000002</v>
      </c>
      <c r="I147" s="93">
        <v>852.70642000000009</v>
      </c>
      <c r="J147" s="94">
        <v>7.9489812996182563E-3</v>
      </c>
      <c r="K147" s="94">
        <f>I147/'סכום נכסי הקרן'!$C$42</f>
        <v>1.106593223079075E-5</v>
      </c>
    </row>
    <row r="148" spans="2:11">
      <c r="B148" s="86" t="s">
        <v>2622</v>
      </c>
      <c r="C148" s="83" t="s">
        <v>2623</v>
      </c>
      <c r="D148" s="96" t="s">
        <v>1858</v>
      </c>
      <c r="E148" s="96" t="s">
        <v>140</v>
      </c>
      <c r="F148" s="104">
        <v>43804</v>
      </c>
      <c r="G148" s="93">
        <v>17223000</v>
      </c>
      <c r="H148" s="95">
        <v>-2E-3</v>
      </c>
      <c r="I148" s="93">
        <v>-0.34197000000000005</v>
      </c>
      <c r="J148" s="94">
        <v>-3.1878652151234598E-6</v>
      </c>
      <c r="K148" s="94">
        <f>I148/'סכום נכסי הקרן'!$C$42</f>
        <v>-4.4378894731008509E-9</v>
      </c>
    </row>
    <row r="149" spans="2:11">
      <c r="B149" s="86" t="s">
        <v>2624</v>
      </c>
      <c r="C149" s="83" t="s">
        <v>2625</v>
      </c>
      <c r="D149" s="96" t="s">
        <v>1858</v>
      </c>
      <c r="E149" s="96" t="s">
        <v>140</v>
      </c>
      <c r="F149" s="104">
        <v>43802</v>
      </c>
      <c r="G149" s="93">
        <v>68912000</v>
      </c>
      <c r="H149" s="95">
        <v>0.44629999999999997</v>
      </c>
      <c r="I149" s="93">
        <v>307.58276000000001</v>
      </c>
      <c r="J149" s="94">
        <v>2.8673052647181546E-3</v>
      </c>
      <c r="K149" s="94">
        <f>I149/'סכום נכסי הקרן'!$C$42</f>
        <v>3.991631700767042E-6</v>
      </c>
    </row>
    <row r="150" spans="2:11">
      <c r="B150" s="86" t="s">
        <v>2626</v>
      </c>
      <c r="C150" s="83" t="s">
        <v>2627</v>
      </c>
      <c r="D150" s="96" t="s">
        <v>1858</v>
      </c>
      <c r="E150" s="96" t="s">
        <v>140</v>
      </c>
      <c r="F150" s="104">
        <v>43804</v>
      </c>
      <c r="G150" s="93">
        <v>20673600</v>
      </c>
      <c r="H150" s="95">
        <v>2.7E-2</v>
      </c>
      <c r="I150" s="93">
        <v>5.5873299999999997</v>
      </c>
      <c r="J150" s="94">
        <v>5.2085431331449412E-5</v>
      </c>
      <c r="K150" s="94">
        <f>I150/'סכום נכסי הקרן'!$C$42</f>
        <v>7.2509146971197976E-8</v>
      </c>
    </row>
    <row r="151" spans="2:11">
      <c r="B151" s="86" t="s">
        <v>2626</v>
      </c>
      <c r="C151" s="83" t="s">
        <v>2628</v>
      </c>
      <c r="D151" s="96" t="s">
        <v>1858</v>
      </c>
      <c r="E151" s="96" t="s">
        <v>140</v>
      </c>
      <c r="F151" s="104">
        <v>43804</v>
      </c>
      <c r="G151" s="93">
        <v>1481608</v>
      </c>
      <c r="H151" s="95">
        <v>2.7E-2</v>
      </c>
      <c r="I151" s="93">
        <v>0.40043000000000001</v>
      </c>
      <c r="J151" s="94">
        <v>3.7328329037397631E-6</v>
      </c>
      <c r="K151" s="94">
        <f>I151/'סכום נכסי הקרן'!$C$42</f>
        <v>5.196549643868683E-9</v>
      </c>
    </row>
    <row r="152" spans="2:11">
      <c r="B152" s="86" t="s">
        <v>2626</v>
      </c>
      <c r="C152" s="83" t="s">
        <v>2629</v>
      </c>
      <c r="D152" s="96" t="s">
        <v>1858</v>
      </c>
      <c r="E152" s="96" t="s">
        <v>140</v>
      </c>
      <c r="F152" s="104">
        <v>43804</v>
      </c>
      <c r="G152" s="93">
        <v>2067360</v>
      </c>
      <c r="H152" s="95">
        <v>2.7E-2</v>
      </c>
      <c r="I152" s="93">
        <v>0.55873000000000006</v>
      </c>
      <c r="J152" s="94">
        <v>5.2085151669618114E-6</v>
      </c>
      <c r="K152" s="94">
        <f>I152/'סכום נכסי הקרן'!$C$42</f>
        <v>7.2508757648496605E-9</v>
      </c>
    </row>
    <row r="153" spans="2:11">
      <c r="B153" s="86" t="s">
        <v>2626</v>
      </c>
      <c r="C153" s="83" t="s">
        <v>2630</v>
      </c>
      <c r="D153" s="96" t="s">
        <v>1858</v>
      </c>
      <c r="E153" s="96" t="s">
        <v>140</v>
      </c>
      <c r="F153" s="104">
        <v>43804</v>
      </c>
      <c r="G153" s="93">
        <v>2928760</v>
      </c>
      <c r="H153" s="95">
        <v>2.7E-2</v>
      </c>
      <c r="I153" s="93">
        <v>0.79153999999999991</v>
      </c>
      <c r="J153" s="94">
        <v>7.378784198551986E-6</v>
      </c>
      <c r="K153" s="94">
        <f>I153/'סכום נכסי הקרן'!$C$42</f>
        <v>1.0272149701840064E-8</v>
      </c>
    </row>
    <row r="154" spans="2:11">
      <c r="B154" s="86" t="s">
        <v>2626</v>
      </c>
      <c r="C154" s="83" t="s">
        <v>2631</v>
      </c>
      <c r="D154" s="96" t="s">
        <v>1858</v>
      </c>
      <c r="E154" s="96" t="s">
        <v>140</v>
      </c>
      <c r="F154" s="104">
        <v>43804</v>
      </c>
      <c r="G154" s="93">
        <v>3445600</v>
      </c>
      <c r="H154" s="95">
        <v>2.7E-2</v>
      </c>
      <c r="I154" s="93">
        <v>0.93122000000000005</v>
      </c>
      <c r="J154" s="94">
        <v>8.6808896851398298E-6</v>
      </c>
      <c r="K154" s="94">
        <f>I154/'סכום נכסי הקרן'!$C$42</f>
        <v>1.2084836199494033E-8</v>
      </c>
    </row>
    <row r="155" spans="2:11">
      <c r="B155" s="86" t="s">
        <v>2632</v>
      </c>
      <c r="C155" s="83" t="s">
        <v>2633</v>
      </c>
      <c r="D155" s="96" t="s">
        <v>1858</v>
      </c>
      <c r="E155" s="96" t="s">
        <v>140</v>
      </c>
      <c r="F155" s="104">
        <v>43794</v>
      </c>
      <c r="G155" s="93">
        <v>93036600</v>
      </c>
      <c r="H155" s="95">
        <v>6.4899999999999999E-2</v>
      </c>
      <c r="I155" s="93">
        <v>60.336480000000002</v>
      </c>
      <c r="J155" s="94">
        <v>5.624603497236374E-4</v>
      </c>
      <c r="K155" s="94">
        <f>I155/'סכום נכסי הקרן'!$C$42</f>
        <v>7.8301204619106938E-7</v>
      </c>
    </row>
    <row r="156" spans="2:11">
      <c r="B156" s="86" t="s">
        <v>2634</v>
      </c>
      <c r="C156" s="83" t="s">
        <v>2635</v>
      </c>
      <c r="D156" s="96" t="s">
        <v>1858</v>
      </c>
      <c r="E156" s="96" t="s">
        <v>140</v>
      </c>
      <c r="F156" s="104">
        <v>43802</v>
      </c>
      <c r="G156" s="93">
        <v>13783600</v>
      </c>
      <c r="H156" s="95">
        <v>0.51329999999999998</v>
      </c>
      <c r="I156" s="93">
        <v>70.750470000000007</v>
      </c>
      <c r="J156" s="94">
        <v>6.5954020021240418E-4</v>
      </c>
      <c r="K156" s="94">
        <f>I156/'סכום נכסי הקרן'!$C$42</f>
        <v>9.1815880349135175E-7</v>
      </c>
    </row>
    <row r="157" spans="2:11">
      <c r="B157" s="86" t="s">
        <v>2634</v>
      </c>
      <c r="C157" s="83" t="s">
        <v>2636</v>
      </c>
      <c r="D157" s="96" t="s">
        <v>1858</v>
      </c>
      <c r="E157" s="96" t="s">
        <v>140</v>
      </c>
      <c r="F157" s="104">
        <v>43802</v>
      </c>
      <c r="G157" s="93">
        <v>3101310</v>
      </c>
      <c r="H157" s="95">
        <v>0.51329999999999998</v>
      </c>
      <c r="I157" s="93">
        <v>15.91886</v>
      </c>
      <c r="J157" s="94">
        <v>1.4839658466655038E-4</v>
      </c>
      <c r="K157" s="94">
        <f>I157/'סכום נכסי הקרן'!$C$42</f>
        <v>2.0658578593960349E-7</v>
      </c>
    </row>
    <row r="158" spans="2:11">
      <c r="B158" s="86" t="s">
        <v>2634</v>
      </c>
      <c r="C158" s="83" t="s">
        <v>2637</v>
      </c>
      <c r="D158" s="96" t="s">
        <v>1858</v>
      </c>
      <c r="E158" s="96" t="s">
        <v>140</v>
      </c>
      <c r="F158" s="104">
        <v>43802</v>
      </c>
      <c r="G158" s="93">
        <v>2584425</v>
      </c>
      <c r="H158" s="95">
        <v>0.51329999999999998</v>
      </c>
      <c r="I158" s="93">
        <v>13.265709999999999</v>
      </c>
      <c r="J158" s="94">
        <v>1.2366375840838501E-4</v>
      </c>
      <c r="K158" s="94">
        <f>I158/'סכום נכסי הקרן'!$C$42</f>
        <v>1.7215473510018035E-7</v>
      </c>
    </row>
    <row r="159" spans="2:11">
      <c r="B159" s="86" t="s">
        <v>2638</v>
      </c>
      <c r="C159" s="83" t="s">
        <v>2639</v>
      </c>
      <c r="D159" s="96" t="s">
        <v>1858</v>
      </c>
      <c r="E159" s="96" t="s">
        <v>140</v>
      </c>
      <c r="F159" s="104">
        <v>43794</v>
      </c>
      <c r="G159" s="93">
        <v>103380000</v>
      </c>
      <c r="H159" s="95">
        <v>7.0699999999999999E-2</v>
      </c>
      <c r="I159" s="93">
        <v>73.038119999999992</v>
      </c>
      <c r="J159" s="94">
        <v>6.8086581315908706E-4</v>
      </c>
      <c r="K159" s="94">
        <f>I159/'סכום נכסי הקרן'!$C$42</f>
        <v>9.4784660608555332E-7</v>
      </c>
    </row>
    <row r="160" spans="2:11">
      <c r="B160" s="86" t="s">
        <v>2640</v>
      </c>
      <c r="C160" s="83" t="s">
        <v>2641</v>
      </c>
      <c r="D160" s="96" t="s">
        <v>1858</v>
      </c>
      <c r="E160" s="96" t="s">
        <v>140</v>
      </c>
      <c r="F160" s="104">
        <v>43803</v>
      </c>
      <c r="G160" s="93">
        <v>68920000</v>
      </c>
      <c r="H160" s="95">
        <v>0.56969999999999998</v>
      </c>
      <c r="I160" s="93">
        <v>392.60971999999998</v>
      </c>
      <c r="J160" s="94">
        <v>3.6599317762007221E-3</v>
      </c>
      <c r="K160" s="94">
        <f>I160/'סכום נכסי הקרן'!$C$42</f>
        <v>5.0950625593621438E-6</v>
      </c>
    </row>
    <row r="161" spans="2:11">
      <c r="B161" s="86" t="s">
        <v>2642</v>
      </c>
      <c r="C161" s="83" t="s">
        <v>2643</v>
      </c>
      <c r="D161" s="96" t="s">
        <v>1858</v>
      </c>
      <c r="E161" s="96" t="s">
        <v>140</v>
      </c>
      <c r="F161" s="104">
        <v>43789</v>
      </c>
      <c r="G161" s="93">
        <v>68922000</v>
      </c>
      <c r="H161" s="95">
        <v>7.8899999999999998E-2</v>
      </c>
      <c r="I161" s="93">
        <v>54.413699999999999</v>
      </c>
      <c r="J161" s="94">
        <v>5.0724783301506963E-4</v>
      </c>
      <c r="K161" s="94">
        <f>I161/'סכום נכסי הקרן'!$C$42</f>
        <v>7.0614962254720511E-7</v>
      </c>
    </row>
    <row r="162" spans="2:11">
      <c r="B162" s="86" t="s">
        <v>2644</v>
      </c>
      <c r="C162" s="83" t="s">
        <v>2645</v>
      </c>
      <c r="D162" s="96" t="s">
        <v>1858</v>
      </c>
      <c r="E162" s="96" t="s">
        <v>140</v>
      </c>
      <c r="F162" s="104">
        <v>43801</v>
      </c>
      <c r="G162" s="93">
        <v>20677200</v>
      </c>
      <c r="H162" s="95">
        <v>0.2601</v>
      </c>
      <c r="I162" s="93">
        <v>53.778440000000003</v>
      </c>
      <c r="J162" s="94">
        <v>5.0132590051643144E-4</v>
      </c>
      <c r="K162" s="94">
        <f>I162/'סכום נכסי הקרן'!$C$42</f>
        <v>6.9790558457111943E-7</v>
      </c>
    </row>
    <row r="163" spans="2:11">
      <c r="B163" s="86" t="s">
        <v>2644</v>
      </c>
      <c r="C163" s="83" t="s">
        <v>2646</v>
      </c>
      <c r="D163" s="96" t="s">
        <v>1858</v>
      </c>
      <c r="E163" s="96" t="s">
        <v>140</v>
      </c>
      <c r="F163" s="104">
        <v>43801</v>
      </c>
      <c r="G163" s="93">
        <v>1033860</v>
      </c>
      <c r="H163" s="95">
        <v>0.2601</v>
      </c>
      <c r="I163" s="93">
        <v>2.68892</v>
      </c>
      <c r="J163" s="94">
        <v>2.5066276381699482E-5</v>
      </c>
      <c r="K163" s="94">
        <f>I163/'סכום נכסי הקרן'!$C$42</f>
        <v>3.4895253273709208E-8</v>
      </c>
    </row>
    <row r="164" spans="2:11">
      <c r="B164" s="86" t="s">
        <v>2647</v>
      </c>
      <c r="C164" s="83" t="s">
        <v>2648</v>
      </c>
      <c r="D164" s="96" t="s">
        <v>1858</v>
      </c>
      <c r="E164" s="96" t="s">
        <v>140</v>
      </c>
      <c r="F164" s="104">
        <v>43802</v>
      </c>
      <c r="G164" s="93">
        <v>68934000</v>
      </c>
      <c r="H164" s="95">
        <v>0.47810000000000002</v>
      </c>
      <c r="I164" s="93">
        <v>329.56747999999999</v>
      </c>
      <c r="J164" s="94">
        <v>3.0722481665874093E-3</v>
      </c>
      <c r="K164" s="94">
        <f>I164/'סכום נכסי הקרן'!$C$42</f>
        <v>4.2769367200876542E-6</v>
      </c>
    </row>
    <row r="165" spans="2:11">
      <c r="B165" s="86" t="s">
        <v>2649</v>
      </c>
      <c r="C165" s="83" t="s">
        <v>2650</v>
      </c>
      <c r="D165" s="96" t="s">
        <v>1858</v>
      </c>
      <c r="E165" s="96" t="s">
        <v>140</v>
      </c>
      <c r="F165" s="104">
        <v>43801</v>
      </c>
      <c r="G165" s="93">
        <v>86170000</v>
      </c>
      <c r="H165" s="95">
        <v>0.27739999999999998</v>
      </c>
      <c r="I165" s="93">
        <v>239.06887</v>
      </c>
      <c r="J165" s="94">
        <v>2.2286145997949302E-3</v>
      </c>
      <c r="K165" s="94">
        <f>I165/'סכום נכסי הקרן'!$C$42</f>
        <v>3.102497942857899E-6</v>
      </c>
    </row>
    <row r="166" spans="2:11">
      <c r="B166" s="86" t="s">
        <v>2651</v>
      </c>
      <c r="C166" s="83" t="s">
        <v>2652</v>
      </c>
      <c r="D166" s="96" t="s">
        <v>1858</v>
      </c>
      <c r="E166" s="96" t="s">
        <v>140</v>
      </c>
      <c r="F166" s="104">
        <v>43789</v>
      </c>
      <c r="G166" s="93">
        <v>172405000</v>
      </c>
      <c r="H166" s="95">
        <v>0.13689999999999999</v>
      </c>
      <c r="I166" s="93">
        <v>235.99367000000001</v>
      </c>
      <c r="J166" s="94">
        <v>2.1999473976732596E-3</v>
      </c>
      <c r="K166" s="94">
        <f>I166/'סכום נכסי הקרן'!$C$42</f>
        <v>3.0625897704811419E-6</v>
      </c>
    </row>
    <row r="167" spans="2:11">
      <c r="B167" s="86" t="s">
        <v>2653</v>
      </c>
      <c r="C167" s="83" t="s">
        <v>2654</v>
      </c>
      <c r="D167" s="96" t="s">
        <v>1858</v>
      </c>
      <c r="E167" s="96" t="s">
        <v>140</v>
      </c>
      <c r="F167" s="104">
        <v>43829</v>
      </c>
      <c r="G167" s="93">
        <v>689820</v>
      </c>
      <c r="H167" s="95">
        <v>0.24249999999999999</v>
      </c>
      <c r="I167" s="93">
        <v>1.6725000000000001</v>
      </c>
      <c r="J167" s="94">
        <v>1.5591147095634078E-5</v>
      </c>
      <c r="K167" s="94">
        <f>I167/'סכום נכסי הקרן'!$C$42</f>
        <v>2.1704740602278484E-8</v>
      </c>
    </row>
    <row r="168" spans="2:11">
      <c r="B168" s="86" t="s">
        <v>2653</v>
      </c>
      <c r="C168" s="83" t="s">
        <v>2655</v>
      </c>
      <c r="D168" s="96" t="s">
        <v>1858</v>
      </c>
      <c r="E168" s="96" t="s">
        <v>140</v>
      </c>
      <c r="F168" s="104">
        <v>43829</v>
      </c>
      <c r="G168" s="93">
        <v>1379640</v>
      </c>
      <c r="H168" s="95">
        <v>0.24249999999999999</v>
      </c>
      <c r="I168" s="93">
        <v>3.3450000000000002</v>
      </c>
      <c r="J168" s="94">
        <v>3.1182294191268156E-5</v>
      </c>
      <c r="K168" s="94">
        <f>I168/'סכום נכסי הקרן'!$C$42</f>
        <v>4.3409481204556967E-8</v>
      </c>
    </row>
    <row r="169" spans="2:11">
      <c r="B169" s="86" t="s">
        <v>2653</v>
      </c>
      <c r="C169" s="83" t="s">
        <v>2656</v>
      </c>
      <c r="D169" s="96" t="s">
        <v>1858</v>
      </c>
      <c r="E169" s="96" t="s">
        <v>140</v>
      </c>
      <c r="F169" s="104">
        <v>43829</v>
      </c>
      <c r="G169" s="93">
        <v>689820</v>
      </c>
      <c r="H169" s="95">
        <v>0.24249999999999999</v>
      </c>
      <c r="I169" s="93">
        <v>1.6725000000000001</v>
      </c>
      <c r="J169" s="94">
        <v>1.5591147095634078E-5</v>
      </c>
      <c r="K169" s="94">
        <f>I169/'סכום נכסי הקרן'!$C$42</f>
        <v>2.1704740602278484E-8</v>
      </c>
    </row>
    <row r="170" spans="2:11">
      <c r="B170" s="86" t="s">
        <v>2653</v>
      </c>
      <c r="C170" s="83" t="s">
        <v>2657</v>
      </c>
      <c r="D170" s="96" t="s">
        <v>1858</v>
      </c>
      <c r="E170" s="96" t="s">
        <v>140</v>
      </c>
      <c r="F170" s="104">
        <v>43829</v>
      </c>
      <c r="G170" s="93">
        <v>31041900</v>
      </c>
      <c r="H170" s="95">
        <v>0.24249999999999999</v>
      </c>
      <c r="I170" s="93">
        <v>75.262600000000006</v>
      </c>
      <c r="J170" s="94">
        <v>7.0160255150963793E-4</v>
      </c>
      <c r="K170" s="94">
        <f>I170/'סכום נכסי הקרן'!$C$42</f>
        <v>9.7671462484486963E-7</v>
      </c>
    </row>
    <row r="171" spans="2:11">
      <c r="B171" s="86" t="s">
        <v>2653</v>
      </c>
      <c r="C171" s="83" t="s">
        <v>2658</v>
      </c>
      <c r="D171" s="96" t="s">
        <v>1858</v>
      </c>
      <c r="E171" s="96" t="s">
        <v>140</v>
      </c>
      <c r="F171" s="104">
        <v>43829</v>
      </c>
      <c r="G171" s="93">
        <v>5173650</v>
      </c>
      <c r="H171" s="95">
        <v>0.24249999999999999</v>
      </c>
      <c r="I171" s="93">
        <v>12.54377</v>
      </c>
      <c r="J171" s="94">
        <v>1.1693378965847645E-4</v>
      </c>
      <c r="K171" s="94">
        <f>I171/'סכום נכסי הקרן'!$C$42</f>
        <v>1.6278581406555622E-7</v>
      </c>
    </row>
    <row r="172" spans="2:11">
      <c r="B172" s="86" t="s">
        <v>2653</v>
      </c>
      <c r="C172" s="83" t="s">
        <v>2659</v>
      </c>
      <c r="D172" s="96" t="s">
        <v>1858</v>
      </c>
      <c r="E172" s="96" t="s">
        <v>140</v>
      </c>
      <c r="F172" s="104">
        <v>43829</v>
      </c>
      <c r="G172" s="93">
        <v>1724550</v>
      </c>
      <c r="H172" s="95">
        <v>0.24249999999999999</v>
      </c>
      <c r="I172" s="93">
        <v>4.18126</v>
      </c>
      <c r="J172" s="94">
        <v>3.897796095969563E-5</v>
      </c>
      <c r="K172" s="94">
        <f>I172/'סכום נכסי הקרן'!$C$42</f>
        <v>5.426198127993E-8</v>
      </c>
    </row>
    <row r="173" spans="2:11">
      <c r="B173" s="86" t="s">
        <v>2660</v>
      </c>
      <c r="C173" s="83" t="s">
        <v>2661</v>
      </c>
      <c r="D173" s="96" t="s">
        <v>1858</v>
      </c>
      <c r="E173" s="96" t="s">
        <v>140</v>
      </c>
      <c r="F173" s="104">
        <v>43829</v>
      </c>
      <c r="G173" s="93">
        <v>103476000</v>
      </c>
      <c r="H173" s="95">
        <v>0.24529999999999999</v>
      </c>
      <c r="I173" s="93">
        <v>253.874</v>
      </c>
      <c r="J173" s="94">
        <v>2.36662892541525E-3</v>
      </c>
      <c r="K173" s="94">
        <f>I173/'סכום נכסי הקרן'!$C$42</f>
        <v>3.2946303830570087E-6</v>
      </c>
    </row>
    <row r="174" spans="2:11">
      <c r="B174" s="86" t="s">
        <v>2662</v>
      </c>
      <c r="C174" s="83" t="s">
        <v>2663</v>
      </c>
      <c r="D174" s="96" t="s">
        <v>1858</v>
      </c>
      <c r="E174" s="96" t="s">
        <v>140</v>
      </c>
      <c r="F174" s="104">
        <v>43661</v>
      </c>
      <c r="G174" s="93">
        <v>134550000</v>
      </c>
      <c r="H174" s="95">
        <v>1.3263</v>
      </c>
      <c r="I174" s="93">
        <v>1784.5473500000001</v>
      </c>
      <c r="J174" s="94">
        <v>1.6635659332121966E-2</v>
      </c>
      <c r="K174" s="94">
        <f>I174/'סכום נכסי הקרן'!$C$42</f>
        <v>2.315882650178384E-5</v>
      </c>
    </row>
    <row r="175" spans="2:11">
      <c r="B175" s="86" t="s">
        <v>2664</v>
      </c>
      <c r="C175" s="83" t="s">
        <v>2665</v>
      </c>
      <c r="D175" s="96" t="s">
        <v>1858</v>
      </c>
      <c r="E175" s="96" t="s">
        <v>140</v>
      </c>
      <c r="F175" s="104">
        <v>43808</v>
      </c>
      <c r="G175" s="93">
        <v>690060</v>
      </c>
      <c r="H175" s="95">
        <v>0.23330000000000001</v>
      </c>
      <c r="I175" s="93">
        <v>1.6097600000000001</v>
      </c>
      <c r="J175" s="94">
        <v>1.5006280985750621E-5</v>
      </c>
      <c r="K175" s="94">
        <f>I175/'סכום נכסי הקרן'!$C$42</f>
        <v>2.0890537059446224E-8</v>
      </c>
    </row>
    <row r="176" spans="2:11">
      <c r="B176" s="86" t="s">
        <v>2664</v>
      </c>
      <c r="C176" s="83" t="s">
        <v>2666</v>
      </c>
      <c r="D176" s="96" t="s">
        <v>1858</v>
      </c>
      <c r="E176" s="96" t="s">
        <v>140</v>
      </c>
      <c r="F176" s="104">
        <v>43808</v>
      </c>
      <c r="G176" s="93">
        <v>2070180</v>
      </c>
      <c r="H176" s="95">
        <v>0.23330000000000001</v>
      </c>
      <c r="I176" s="93">
        <v>4.8292900000000003</v>
      </c>
      <c r="J176" s="94">
        <v>4.5018936177862298E-5</v>
      </c>
      <c r="K176" s="94">
        <f>I176/'סכום נכסי הקרן'!$C$42</f>
        <v>6.2671740952572475E-8</v>
      </c>
    </row>
    <row r="177" spans="2:11">
      <c r="B177" s="86" t="s">
        <v>2664</v>
      </c>
      <c r="C177" s="83" t="s">
        <v>2667</v>
      </c>
      <c r="D177" s="96" t="s">
        <v>1858</v>
      </c>
      <c r="E177" s="96" t="s">
        <v>140</v>
      </c>
      <c r="F177" s="104">
        <v>43808</v>
      </c>
      <c r="G177" s="93">
        <v>4485390</v>
      </c>
      <c r="H177" s="95">
        <v>0.23330000000000001</v>
      </c>
      <c r="I177" s="93">
        <v>10.463469999999999</v>
      </c>
      <c r="J177" s="94">
        <v>9.7541106069210334E-5</v>
      </c>
      <c r="K177" s="94">
        <f>I177/'סכום נכסי הקרן'!$C$42</f>
        <v>1.3578888020910182E-7</v>
      </c>
    </row>
    <row r="178" spans="2:11">
      <c r="B178" s="86" t="s">
        <v>2664</v>
      </c>
      <c r="C178" s="83" t="s">
        <v>2668</v>
      </c>
      <c r="D178" s="96" t="s">
        <v>1858</v>
      </c>
      <c r="E178" s="96" t="s">
        <v>140</v>
      </c>
      <c r="F178" s="104">
        <v>43808</v>
      </c>
      <c r="G178" s="93">
        <v>51754500</v>
      </c>
      <c r="H178" s="95">
        <v>0.23330000000000001</v>
      </c>
      <c r="I178" s="93">
        <v>120.73235000000001</v>
      </c>
      <c r="J178" s="94">
        <v>1.1254743366526619E-3</v>
      </c>
      <c r="K178" s="94">
        <f>I178/'סכום נכסי הקרן'!$C$42</f>
        <v>1.5667948215566497E-6</v>
      </c>
    </row>
    <row r="179" spans="2:11">
      <c r="B179" s="86" t="s">
        <v>2669</v>
      </c>
      <c r="C179" s="83" t="s">
        <v>2670</v>
      </c>
      <c r="D179" s="96" t="s">
        <v>1858</v>
      </c>
      <c r="E179" s="96" t="s">
        <v>140</v>
      </c>
      <c r="F179" s="104">
        <v>43661</v>
      </c>
      <c r="G179" s="93">
        <v>51756000</v>
      </c>
      <c r="H179" s="95">
        <v>1.3376999999999999</v>
      </c>
      <c r="I179" s="93">
        <v>692.35706000000005</v>
      </c>
      <c r="J179" s="94">
        <v>6.4541947773756351E-3</v>
      </c>
      <c r="K179" s="94">
        <f>I179/'סכום נכסי הקרן'!$C$42</f>
        <v>8.9850106974326819E-6</v>
      </c>
    </row>
    <row r="180" spans="2:11">
      <c r="B180" s="86" t="s">
        <v>2671</v>
      </c>
      <c r="C180" s="83" t="s">
        <v>2672</v>
      </c>
      <c r="D180" s="96" t="s">
        <v>1858</v>
      </c>
      <c r="E180" s="96" t="s">
        <v>140</v>
      </c>
      <c r="F180" s="104">
        <v>43661</v>
      </c>
      <c r="G180" s="93">
        <v>1725250</v>
      </c>
      <c r="H180" s="95">
        <v>1.3032999999999999</v>
      </c>
      <c r="I180" s="93">
        <v>22.484729999999999</v>
      </c>
      <c r="J180" s="94">
        <v>2.0960402561172878E-4</v>
      </c>
      <c r="K180" s="94">
        <f>I180/'סכום נכסי הקרן'!$C$42</f>
        <v>2.9179386078461527E-7</v>
      </c>
    </row>
    <row r="181" spans="2:11">
      <c r="B181" s="86" t="s">
        <v>2671</v>
      </c>
      <c r="C181" s="83" t="s">
        <v>2673</v>
      </c>
      <c r="D181" s="96" t="s">
        <v>1858</v>
      </c>
      <c r="E181" s="96" t="s">
        <v>140</v>
      </c>
      <c r="F181" s="104">
        <v>43661</v>
      </c>
      <c r="G181" s="93">
        <v>1380200</v>
      </c>
      <c r="H181" s="95">
        <v>1.3032999999999999</v>
      </c>
      <c r="I181" s="93">
        <v>17.987779999999997</v>
      </c>
      <c r="J181" s="94">
        <v>1.6768318320113884E-4</v>
      </c>
      <c r="K181" s="94">
        <f>I181/'סכום נכסי הקרן'!$C$42</f>
        <v>2.3343503671799867E-7</v>
      </c>
    </row>
    <row r="182" spans="2:11">
      <c r="B182" s="86" t="s">
        <v>2674</v>
      </c>
      <c r="C182" s="83" t="s">
        <v>2675</v>
      </c>
      <c r="D182" s="96" t="s">
        <v>1858</v>
      </c>
      <c r="E182" s="96" t="s">
        <v>140</v>
      </c>
      <c r="F182" s="104">
        <v>43733</v>
      </c>
      <c r="G182" s="93">
        <v>53490.5</v>
      </c>
      <c r="H182" s="95">
        <v>0.64080000000000004</v>
      </c>
      <c r="I182" s="93">
        <v>0.34276999999999996</v>
      </c>
      <c r="J182" s="94">
        <v>3.1953228639584408E-6</v>
      </c>
      <c r="K182" s="94">
        <f>I182/'סכום נכסי הקרן'!$C$42</f>
        <v>4.4482714118044811E-9</v>
      </c>
    </row>
    <row r="183" spans="2:11">
      <c r="B183" s="86" t="s">
        <v>2674</v>
      </c>
      <c r="C183" s="83" t="s">
        <v>2676</v>
      </c>
      <c r="D183" s="96" t="s">
        <v>1858</v>
      </c>
      <c r="E183" s="96" t="s">
        <v>140</v>
      </c>
      <c r="F183" s="104">
        <v>43733</v>
      </c>
      <c r="G183" s="93">
        <v>12768.7</v>
      </c>
      <c r="H183" s="95">
        <v>0.64080000000000004</v>
      </c>
      <c r="I183" s="93">
        <v>8.181999999999999E-2</v>
      </c>
      <c r="J183" s="94">
        <v>7.6273103459777587E-7</v>
      </c>
      <c r="K183" s="94">
        <f>I183/'סכום נכסי הקרן'!$C$42</f>
        <v>1.0618127809138566E-9</v>
      </c>
    </row>
    <row r="184" spans="2:11">
      <c r="B184" s="86" t="s">
        <v>2677</v>
      </c>
      <c r="C184" s="83" t="s">
        <v>2678</v>
      </c>
      <c r="D184" s="96" t="s">
        <v>1858</v>
      </c>
      <c r="E184" s="96" t="s">
        <v>140</v>
      </c>
      <c r="F184" s="104">
        <v>43801</v>
      </c>
      <c r="G184" s="93">
        <v>69030000</v>
      </c>
      <c r="H184" s="95">
        <v>0.22450000000000001</v>
      </c>
      <c r="I184" s="93">
        <v>154.93818999999999</v>
      </c>
      <c r="J184" s="94">
        <v>1.4443432651846343E-3</v>
      </c>
      <c r="K184" s="94">
        <f>I184/'סכום נכסי הקרן'!$C$42</f>
        <v>2.0106984892894096E-6</v>
      </c>
    </row>
    <row r="185" spans="2:11">
      <c r="B185" s="86" t="s">
        <v>2679</v>
      </c>
      <c r="C185" s="83" t="s">
        <v>2680</v>
      </c>
      <c r="D185" s="96" t="s">
        <v>1858</v>
      </c>
      <c r="E185" s="96" t="s">
        <v>140</v>
      </c>
      <c r="F185" s="104">
        <v>43822</v>
      </c>
      <c r="G185" s="93">
        <v>69030000</v>
      </c>
      <c r="H185" s="95">
        <v>0.27900000000000003</v>
      </c>
      <c r="I185" s="93">
        <v>192.59892000000002</v>
      </c>
      <c r="J185" s="94">
        <v>1.7954188891959703E-3</v>
      </c>
      <c r="K185" s="94">
        <f>I185/'סכום נכסי הקרן'!$C$42</f>
        <v>2.4994377272819047E-6</v>
      </c>
    </row>
    <row r="186" spans="2:11">
      <c r="B186" s="86" t="s">
        <v>2681</v>
      </c>
      <c r="C186" s="83" t="s">
        <v>2682</v>
      </c>
      <c r="D186" s="96" t="s">
        <v>1858</v>
      </c>
      <c r="E186" s="96" t="s">
        <v>140</v>
      </c>
      <c r="F186" s="104">
        <v>43664</v>
      </c>
      <c r="G186" s="93">
        <v>138076000</v>
      </c>
      <c r="H186" s="95">
        <v>1.3539000000000001</v>
      </c>
      <c r="I186" s="93">
        <v>1869.4102</v>
      </c>
      <c r="J186" s="94">
        <v>1.742675600016665E-2</v>
      </c>
      <c r="K186" s="94">
        <f>I186/'סכום נכסי הקרן'!$C$42</f>
        <v>2.4260127635428124E-5</v>
      </c>
    </row>
    <row r="187" spans="2:11">
      <c r="B187" s="86" t="s">
        <v>2681</v>
      </c>
      <c r="C187" s="83" t="s">
        <v>2683</v>
      </c>
      <c r="D187" s="96" t="s">
        <v>1858</v>
      </c>
      <c r="E187" s="96" t="s">
        <v>140</v>
      </c>
      <c r="F187" s="104">
        <v>43664</v>
      </c>
      <c r="G187" s="93">
        <v>1035570</v>
      </c>
      <c r="H187" s="95">
        <v>1.3539000000000001</v>
      </c>
      <c r="I187" s="93">
        <v>14.020580000000001</v>
      </c>
      <c r="J187" s="94">
        <v>1.3070070262846353E-4</v>
      </c>
      <c r="K187" s="94">
        <f>I187/'סכום נכסי הקרן'!$C$42</f>
        <v>1.8195100268669275E-7</v>
      </c>
    </row>
    <row r="188" spans="2:11">
      <c r="B188" s="86" t="s">
        <v>2684</v>
      </c>
      <c r="C188" s="83" t="s">
        <v>2685</v>
      </c>
      <c r="D188" s="96" t="s">
        <v>1858</v>
      </c>
      <c r="E188" s="96" t="s">
        <v>140</v>
      </c>
      <c r="F188" s="104">
        <v>43657</v>
      </c>
      <c r="G188" s="93">
        <v>2036680</v>
      </c>
      <c r="H188" s="95">
        <v>1.4582999999999999</v>
      </c>
      <c r="I188" s="93">
        <v>29.70166</v>
      </c>
      <c r="J188" s="94">
        <v>2.768806876200364E-4</v>
      </c>
      <c r="K188" s="94">
        <f>I188/'סכום נכסי הקרן'!$C$42</f>
        <v>3.8545101689510951E-7</v>
      </c>
    </row>
    <row r="189" spans="2:11">
      <c r="B189" s="86" t="s">
        <v>2684</v>
      </c>
      <c r="C189" s="83" t="s">
        <v>2686</v>
      </c>
      <c r="D189" s="96" t="s">
        <v>1858</v>
      </c>
      <c r="E189" s="96" t="s">
        <v>140</v>
      </c>
      <c r="F189" s="104">
        <v>43657</v>
      </c>
      <c r="G189" s="93">
        <v>179849.2</v>
      </c>
      <c r="H189" s="95">
        <v>1.4582999999999999</v>
      </c>
      <c r="I189" s="93">
        <v>2.6228099999999999</v>
      </c>
      <c r="J189" s="94">
        <v>2.4449994926098663E-5</v>
      </c>
      <c r="K189" s="94">
        <f>I189/'סכום נכסי הקרן'!$C$42</f>
        <v>3.4037315814087905E-8</v>
      </c>
    </row>
    <row r="190" spans="2:11">
      <c r="B190" s="86" t="s">
        <v>2684</v>
      </c>
      <c r="C190" s="83" t="s">
        <v>2687</v>
      </c>
      <c r="D190" s="96" t="s">
        <v>1858</v>
      </c>
      <c r="E190" s="96" t="s">
        <v>140</v>
      </c>
      <c r="F190" s="104">
        <v>43657</v>
      </c>
      <c r="G190" s="93">
        <v>45773.52</v>
      </c>
      <c r="H190" s="95">
        <v>1.4582999999999999</v>
      </c>
      <c r="I190" s="93">
        <v>0.66752999999999996</v>
      </c>
      <c r="J190" s="94">
        <v>6.2227554085193515E-6</v>
      </c>
      <c r="K190" s="94">
        <f>I190/'סכום נכסי הקרן'!$C$42</f>
        <v>8.66281942854347E-9</v>
      </c>
    </row>
    <row r="191" spans="2:11">
      <c r="B191" s="86" t="s">
        <v>2684</v>
      </c>
      <c r="C191" s="83" t="s">
        <v>2688</v>
      </c>
      <c r="D191" s="96" t="s">
        <v>1858</v>
      </c>
      <c r="E191" s="96" t="s">
        <v>140</v>
      </c>
      <c r="F191" s="104">
        <v>43657</v>
      </c>
      <c r="G191" s="93">
        <v>908739</v>
      </c>
      <c r="H191" s="95">
        <v>1.4582999999999999</v>
      </c>
      <c r="I191" s="93">
        <v>13.25248</v>
      </c>
      <c r="J191" s="94">
        <v>1.2354042754077649E-4</v>
      </c>
      <c r="K191" s="94">
        <f>I191/'סכום נכסי הקרן'!$C$42</f>
        <v>1.7198304378886908E-7</v>
      </c>
    </row>
    <row r="192" spans="2:11">
      <c r="B192" s="86" t="s">
        <v>2684</v>
      </c>
      <c r="C192" s="83" t="s">
        <v>2689</v>
      </c>
      <c r="D192" s="96" t="s">
        <v>1858</v>
      </c>
      <c r="E192" s="96" t="s">
        <v>140</v>
      </c>
      <c r="F192" s="104">
        <v>43657</v>
      </c>
      <c r="G192" s="93">
        <v>520906.8</v>
      </c>
      <c r="H192" s="95">
        <v>1.4582999999999999</v>
      </c>
      <c r="I192" s="93">
        <v>7.5965800000000003</v>
      </c>
      <c r="J192" s="94">
        <v>7.0815782483558693E-5</v>
      </c>
      <c r="K192" s="94">
        <f>I192/'סכום נכסי הקרן'!$C$42</f>
        <v>9.8584034896536129E-8</v>
      </c>
    </row>
    <row r="193" spans="2:11">
      <c r="B193" s="86" t="s">
        <v>2684</v>
      </c>
      <c r="C193" s="83" t="s">
        <v>2690</v>
      </c>
      <c r="D193" s="96" t="s">
        <v>1858</v>
      </c>
      <c r="E193" s="96" t="s">
        <v>140</v>
      </c>
      <c r="F193" s="104">
        <v>43657</v>
      </c>
      <c r="G193" s="93">
        <v>5316080</v>
      </c>
      <c r="H193" s="95">
        <v>1.4582999999999999</v>
      </c>
      <c r="I193" s="93">
        <v>77.526359999999997</v>
      </c>
      <c r="J193" s="94">
        <v>7.2270546041798621E-4</v>
      </c>
      <c r="K193" s="94">
        <f>I193/'סכום נכסי הקרן'!$C$42</f>
        <v>1.0060923967945342E-6</v>
      </c>
    </row>
    <row r="194" spans="2:11">
      <c r="B194" s="86" t="s">
        <v>2684</v>
      </c>
      <c r="C194" s="83" t="s">
        <v>2691</v>
      </c>
      <c r="D194" s="96" t="s">
        <v>1858</v>
      </c>
      <c r="E194" s="96" t="s">
        <v>140</v>
      </c>
      <c r="F194" s="104">
        <v>43657</v>
      </c>
      <c r="G194" s="93">
        <v>383172</v>
      </c>
      <c r="H194" s="95">
        <v>1.4582999999999999</v>
      </c>
      <c r="I194" s="93">
        <v>5.5879399999999997</v>
      </c>
      <c r="J194" s="94">
        <v>5.2091117788686085E-5</v>
      </c>
      <c r="K194" s="94">
        <f>I194/'סכום נכסי הקרן'!$C$42</f>
        <v>7.2517063199459494E-8</v>
      </c>
    </row>
    <row r="195" spans="2:11">
      <c r="B195" s="86" t="s">
        <v>2684</v>
      </c>
      <c r="C195" s="83" t="s">
        <v>2692</v>
      </c>
      <c r="D195" s="96" t="s">
        <v>1858</v>
      </c>
      <c r="E195" s="96" t="s">
        <v>140</v>
      </c>
      <c r="F195" s="104">
        <v>43657</v>
      </c>
      <c r="G195" s="93">
        <v>709386</v>
      </c>
      <c r="H195" s="95">
        <v>1.4582999999999999</v>
      </c>
      <c r="I195" s="93">
        <v>10.34524</v>
      </c>
      <c r="J195" s="94">
        <v>9.6438958792010454E-5</v>
      </c>
      <c r="K195" s="94">
        <f>I195/'סכום נכסי הקרן'!$C$42</f>
        <v>1.3425455944293899E-7</v>
      </c>
    </row>
    <row r="196" spans="2:11">
      <c r="B196" s="86" t="s">
        <v>2684</v>
      </c>
      <c r="C196" s="83" t="s">
        <v>2693</v>
      </c>
      <c r="D196" s="96" t="s">
        <v>1858</v>
      </c>
      <c r="E196" s="96" t="s">
        <v>140</v>
      </c>
      <c r="F196" s="104">
        <v>43657</v>
      </c>
      <c r="G196" s="93">
        <v>519526</v>
      </c>
      <c r="H196" s="95">
        <v>1.4582999999999999</v>
      </c>
      <c r="I196" s="93">
        <v>7.5764399999999998</v>
      </c>
      <c r="J196" s="94">
        <v>7.0628036174138028E-5</v>
      </c>
      <c r="K196" s="94">
        <f>I196/'סכום נכסי הקרן'!$C$42</f>
        <v>9.832266958967222E-8</v>
      </c>
    </row>
    <row r="197" spans="2:11">
      <c r="B197" s="86" t="s">
        <v>2684</v>
      </c>
      <c r="C197" s="83" t="s">
        <v>2694</v>
      </c>
      <c r="D197" s="96" t="s">
        <v>1858</v>
      </c>
      <c r="E197" s="96" t="s">
        <v>140</v>
      </c>
      <c r="F197" s="104">
        <v>43657</v>
      </c>
      <c r="G197" s="93">
        <v>43150</v>
      </c>
      <c r="H197" s="95">
        <v>1.4582999999999999</v>
      </c>
      <c r="I197" s="93">
        <v>0.62927</v>
      </c>
      <c r="J197" s="94">
        <v>5.8660933529863411E-6</v>
      </c>
      <c r="K197" s="94">
        <f>I197/'סכום נכסי הקרן'!$C$42</f>
        <v>8.1663032100423192E-9</v>
      </c>
    </row>
    <row r="198" spans="2:11">
      <c r="B198" s="86" t="s">
        <v>2684</v>
      </c>
      <c r="C198" s="83" t="s">
        <v>2695</v>
      </c>
      <c r="D198" s="96" t="s">
        <v>1858</v>
      </c>
      <c r="E198" s="96" t="s">
        <v>140</v>
      </c>
      <c r="F198" s="104">
        <v>43657</v>
      </c>
      <c r="G198" s="93">
        <v>183991.6</v>
      </c>
      <c r="H198" s="95">
        <v>1.4582999999999999</v>
      </c>
      <c r="I198" s="93">
        <v>2.6832199999999999</v>
      </c>
      <c r="J198" s="94">
        <v>2.5013140633750236E-5</v>
      </c>
      <c r="K198" s="94">
        <f>I198/'סכום נכסי הקרן'!$C$42</f>
        <v>3.482128196044584E-8</v>
      </c>
    </row>
    <row r="199" spans="2:11">
      <c r="B199" s="86" t="s">
        <v>2684</v>
      </c>
      <c r="C199" s="83" t="s">
        <v>2696</v>
      </c>
      <c r="D199" s="96" t="s">
        <v>1858</v>
      </c>
      <c r="E199" s="96" t="s">
        <v>140</v>
      </c>
      <c r="F199" s="104">
        <v>43657</v>
      </c>
      <c r="G199" s="93">
        <v>3227274.8</v>
      </c>
      <c r="H199" s="95">
        <v>1.4582999999999999</v>
      </c>
      <c r="I199" s="93">
        <v>47.064540000000001</v>
      </c>
      <c r="J199" s="94">
        <v>4.3873851487495001E-4</v>
      </c>
      <c r="K199" s="94">
        <f>I199/'סכום נכסי הקרן'!$C$42</f>
        <v>6.1077646174323456E-7</v>
      </c>
    </row>
    <row r="200" spans="2:11">
      <c r="B200" s="86" t="s">
        <v>2684</v>
      </c>
      <c r="C200" s="83" t="s">
        <v>2697</v>
      </c>
      <c r="D200" s="96" t="s">
        <v>1858</v>
      </c>
      <c r="E200" s="96" t="s">
        <v>140</v>
      </c>
      <c r="F200" s="104">
        <v>43657</v>
      </c>
      <c r="G200" s="93">
        <v>5626760</v>
      </c>
      <c r="H200" s="95">
        <v>1.4582999999999999</v>
      </c>
      <c r="I200" s="93">
        <v>82.057119999999998</v>
      </c>
      <c r="J200" s="94">
        <v>7.6494148171246451E-4</v>
      </c>
      <c r="K200" s="94">
        <f>I200/'סכום נכסי הקרן'!$C$42</f>
        <v>1.0648899875456128E-6</v>
      </c>
    </row>
    <row r="201" spans="2:11">
      <c r="B201" s="86" t="s">
        <v>2684</v>
      </c>
      <c r="C201" s="83" t="s">
        <v>2698</v>
      </c>
      <c r="D201" s="96" t="s">
        <v>1858</v>
      </c>
      <c r="E201" s="96" t="s">
        <v>140</v>
      </c>
      <c r="F201" s="104">
        <v>43657</v>
      </c>
      <c r="G201" s="93">
        <v>80707.759999999995</v>
      </c>
      <c r="H201" s="95">
        <v>1.4582999999999999</v>
      </c>
      <c r="I201" s="93">
        <v>1.17699</v>
      </c>
      <c r="J201" s="94">
        <v>1.0971972627856714E-5</v>
      </c>
      <c r="K201" s="94">
        <f>I201/'סכום נכסי הקרן'!$C$42</f>
        <v>1.5274297543483259E-8</v>
      </c>
    </row>
    <row r="202" spans="2:11">
      <c r="B202" s="86" t="s">
        <v>2684</v>
      </c>
      <c r="C202" s="83" t="s">
        <v>2699</v>
      </c>
      <c r="D202" s="96" t="s">
        <v>1858</v>
      </c>
      <c r="E202" s="96" t="s">
        <v>140</v>
      </c>
      <c r="F202" s="104">
        <v>43657</v>
      </c>
      <c r="G202" s="93">
        <v>4522.12</v>
      </c>
      <c r="H202" s="95">
        <v>1.4583999999999999</v>
      </c>
      <c r="I202" s="93">
        <v>6.5950000000000009E-2</v>
      </c>
      <c r="J202" s="94">
        <v>6.147899258338221E-7</v>
      </c>
      <c r="K202" s="94">
        <f>I202/'סכום נכסי הקרן'!$C$42</f>
        <v>8.5586107188057764E-10</v>
      </c>
    </row>
    <row r="203" spans="2:11">
      <c r="B203" s="86" t="s">
        <v>2700</v>
      </c>
      <c r="C203" s="83" t="s">
        <v>2701</v>
      </c>
      <c r="D203" s="96" t="s">
        <v>1858</v>
      </c>
      <c r="E203" s="96" t="s">
        <v>140</v>
      </c>
      <c r="F203" s="104">
        <v>43810</v>
      </c>
      <c r="G203" s="93">
        <v>5627086</v>
      </c>
      <c r="H203" s="95">
        <v>0.29370000000000002</v>
      </c>
      <c r="I203" s="93">
        <v>16.525790000000001</v>
      </c>
      <c r="J203" s="94">
        <v>1.5405442317581984E-4</v>
      </c>
      <c r="K203" s="94">
        <f>I203/'סכום נכסי הקרן'!$C$42</f>
        <v>2.1446217351134693E-7</v>
      </c>
    </row>
    <row r="204" spans="2:11">
      <c r="B204" s="86" t="s">
        <v>2702</v>
      </c>
      <c r="C204" s="83" t="s">
        <v>2703</v>
      </c>
      <c r="D204" s="96" t="s">
        <v>1858</v>
      </c>
      <c r="E204" s="96" t="s">
        <v>140</v>
      </c>
      <c r="F204" s="104">
        <v>43810</v>
      </c>
      <c r="G204" s="93">
        <v>2071560</v>
      </c>
      <c r="H204" s="95">
        <v>0.30520000000000003</v>
      </c>
      <c r="I204" s="93">
        <v>6.32301</v>
      </c>
      <c r="J204" s="94">
        <v>5.8943485200098789E-5</v>
      </c>
      <c r="K204" s="94">
        <f>I204/'סכום נכסי הקרן'!$C$42</f>
        <v>8.2056377803057016E-8</v>
      </c>
    </row>
    <row r="205" spans="2:11">
      <c r="B205" s="86" t="s">
        <v>2702</v>
      </c>
      <c r="C205" s="83" t="s">
        <v>2704</v>
      </c>
      <c r="D205" s="96" t="s">
        <v>1858</v>
      </c>
      <c r="E205" s="96" t="s">
        <v>140</v>
      </c>
      <c r="F205" s="104">
        <v>43810</v>
      </c>
      <c r="G205" s="93">
        <v>2071560</v>
      </c>
      <c r="H205" s="95">
        <v>0.30520000000000003</v>
      </c>
      <c r="I205" s="93">
        <v>6.32301</v>
      </c>
      <c r="J205" s="94">
        <v>5.8943485200098789E-5</v>
      </c>
      <c r="K205" s="94">
        <f>I205/'סכום נכסי הקרן'!$C$42</f>
        <v>8.2056377803057016E-8</v>
      </c>
    </row>
    <row r="206" spans="2:11">
      <c r="B206" s="86" t="s">
        <v>2702</v>
      </c>
      <c r="C206" s="83" t="s">
        <v>2705</v>
      </c>
      <c r="D206" s="96" t="s">
        <v>1858</v>
      </c>
      <c r="E206" s="96" t="s">
        <v>140</v>
      </c>
      <c r="F206" s="104">
        <v>43810</v>
      </c>
      <c r="G206" s="93">
        <v>1381040</v>
      </c>
      <c r="H206" s="95">
        <v>0.30520000000000003</v>
      </c>
      <c r="I206" s="93">
        <v>4.2153400000000003</v>
      </c>
      <c r="J206" s="94">
        <v>3.9295656800065862E-5</v>
      </c>
      <c r="K206" s="94">
        <f>I206/'סכום נכסי הקרן'!$C$42</f>
        <v>5.4704251868704684E-8</v>
      </c>
    </row>
    <row r="207" spans="2:11">
      <c r="B207" s="86" t="s">
        <v>2702</v>
      </c>
      <c r="C207" s="83" t="s">
        <v>2706</v>
      </c>
      <c r="D207" s="96" t="s">
        <v>1858</v>
      </c>
      <c r="E207" s="96" t="s">
        <v>140</v>
      </c>
      <c r="F207" s="104">
        <v>43810</v>
      </c>
      <c r="G207" s="93">
        <v>8631500</v>
      </c>
      <c r="H207" s="95">
        <v>0.30520000000000003</v>
      </c>
      <c r="I207" s="93">
        <v>26.345880000000001</v>
      </c>
      <c r="J207" s="94">
        <v>2.4559790161071687E-4</v>
      </c>
      <c r="K207" s="94">
        <f>I207/'סכום נכסי הקרן'!$C$42</f>
        <v>3.4190163906652118E-7</v>
      </c>
    </row>
    <row r="208" spans="2:11">
      <c r="B208" s="86" t="s">
        <v>2707</v>
      </c>
      <c r="C208" s="83" t="s">
        <v>2708</v>
      </c>
      <c r="D208" s="96" t="s">
        <v>1858</v>
      </c>
      <c r="E208" s="96" t="s">
        <v>140</v>
      </c>
      <c r="F208" s="104">
        <v>43822</v>
      </c>
      <c r="G208" s="93">
        <v>86317500</v>
      </c>
      <c r="H208" s="95">
        <v>0.31369999999999998</v>
      </c>
      <c r="I208" s="93">
        <v>270.73588000000001</v>
      </c>
      <c r="J208" s="94">
        <v>2.5238164000872562E-3</v>
      </c>
      <c r="K208" s="94">
        <f>I208/'סכום נכסי הקרן'!$C$42</f>
        <v>3.5134541387919849E-6</v>
      </c>
    </row>
    <row r="209" spans="2:11">
      <c r="B209" s="86" t="s">
        <v>2709</v>
      </c>
      <c r="C209" s="83" t="s">
        <v>2710</v>
      </c>
      <c r="D209" s="96" t="s">
        <v>1858</v>
      </c>
      <c r="E209" s="96" t="s">
        <v>140</v>
      </c>
      <c r="F209" s="104">
        <v>43662</v>
      </c>
      <c r="G209" s="93">
        <v>51795000</v>
      </c>
      <c r="H209" s="95">
        <v>1.4493</v>
      </c>
      <c r="I209" s="93">
        <v>750.67987000000005</v>
      </c>
      <c r="J209" s="94">
        <v>6.99788357243735E-3</v>
      </c>
      <c r="K209" s="94">
        <f>I209/'סכום נכסי הקרן'!$C$42</f>
        <v>9.7418904954870759E-6</v>
      </c>
    </row>
    <row r="210" spans="2:11">
      <c r="B210" s="86" t="s">
        <v>2711</v>
      </c>
      <c r="C210" s="83" t="s">
        <v>2712</v>
      </c>
      <c r="D210" s="96" t="s">
        <v>1858</v>
      </c>
      <c r="E210" s="96" t="s">
        <v>140</v>
      </c>
      <c r="F210" s="104">
        <v>43822</v>
      </c>
      <c r="G210" s="93">
        <v>1035930</v>
      </c>
      <c r="H210" s="95">
        <v>0.32519999999999999</v>
      </c>
      <c r="I210" s="93">
        <v>3.3687800000000001</v>
      </c>
      <c r="J210" s="94">
        <v>3.1403972802887992E-5</v>
      </c>
      <c r="K210" s="94">
        <f>I210/'סכום נכסי הקרן'!$C$42</f>
        <v>4.3718084332522393E-8</v>
      </c>
    </row>
    <row r="211" spans="2:11">
      <c r="B211" s="86" t="s">
        <v>2711</v>
      </c>
      <c r="C211" s="83" t="s">
        <v>2713</v>
      </c>
      <c r="D211" s="96" t="s">
        <v>1858</v>
      </c>
      <c r="E211" s="96" t="s">
        <v>140</v>
      </c>
      <c r="F211" s="104">
        <v>43822</v>
      </c>
      <c r="G211" s="93">
        <v>3453100</v>
      </c>
      <c r="H211" s="95">
        <v>0.32519999999999999</v>
      </c>
      <c r="I211" s="93">
        <v>11.22926</v>
      </c>
      <c r="J211" s="94">
        <v>1.0467984719588635E-4</v>
      </c>
      <c r="K211" s="94">
        <f>I211/'סכום נכסי הקרן'!$C$42</f>
        <v>1.4572686125891877E-7</v>
      </c>
    </row>
    <row r="212" spans="2:11">
      <c r="B212" s="86" t="s">
        <v>2711</v>
      </c>
      <c r="C212" s="83" t="s">
        <v>2714</v>
      </c>
      <c r="D212" s="96" t="s">
        <v>1858</v>
      </c>
      <c r="E212" s="96" t="s">
        <v>140</v>
      </c>
      <c r="F212" s="104">
        <v>43822</v>
      </c>
      <c r="G212" s="93">
        <v>3453100</v>
      </c>
      <c r="H212" s="95">
        <v>0.32519999999999999</v>
      </c>
      <c r="I212" s="93">
        <v>11.22926</v>
      </c>
      <c r="J212" s="94">
        <v>1.0467984719588635E-4</v>
      </c>
      <c r="K212" s="94">
        <f>I212/'סכום נכסי הקרן'!$C$42</f>
        <v>1.4572686125891877E-7</v>
      </c>
    </row>
    <row r="213" spans="2:11">
      <c r="B213" s="86" t="s">
        <v>2711</v>
      </c>
      <c r="C213" s="83" t="s">
        <v>2715</v>
      </c>
      <c r="D213" s="96" t="s">
        <v>1858</v>
      </c>
      <c r="E213" s="96" t="s">
        <v>140</v>
      </c>
      <c r="F213" s="104">
        <v>43822</v>
      </c>
      <c r="G213" s="93">
        <v>1381240</v>
      </c>
      <c r="H213" s="95">
        <v>0.32519999999999999</v>
      </c>
      <c r="I213" s="93">
        <v>4.4917100000000003</v>
      </c>
      <c r="J213" s="94">
        <v>4.1871994810720806E-5</v>
      </c>
      <c r="K213" s="94">
        <f>I213/'סכום נכסי הקרן'!$C$42</f>
        <v>5.8290822368107792E-8</v>
      </c>
    </row>
    <row r="214" spans="2:11">
      <c r="B214" s="86" t="s">
        <v>2716</v>
      </c>
      <c r="C214" s="83" t="s">
        <v>2717</v>
      </c>
      <c r="D214" s="96" t="s">
        <v>1858</v>
      </c>
      <c r="E214" s="96" t="s">
        <v>140</v>
      </c>
      <c r="F214" s="104">
        <v>43678</v>
      </c>
      <c r="G214" s="93">
        <v>17270</v>
      </c>
      <c r="H214" s="95">
        <v>0.72699999999999998</v>
      </c>
      <c r="I214" s="93">
        <v>0.12556</v>
      </c>
      <c r="J214" s="94">
        <v>1.1704779846504125E-6</v>
      </c>
      <c r="K214" s="94">
        <f>I214/'סכום נכסי הקרן'!$C$42</f>
        <v>1.6294452795348797E-9</v>
      </c>
    </row>
    <row r="215" spans="2:11">
      <c r="B215" s="86" t="s">
        <v>2718</v>
      </c>
      <c r="C215" s="83" t="s">
        <v>2719</v>
      </c>
      <c r="D215" s="96" t="s">
        <v>1858</v>
      </c>
      <c r="E215" s="96" t="s">
        <v>140</v>
      </c>
      <c r="F215" s="104">
        <v>43741</v>
      </c>
      <c r="G215" s="93">
        <v>138200</v>
      </c>
      <c r="H215" s="95">
        <v>0.75580000000000003</v>
      </c>
      <c r="I215" s="93">
        <v>1.0444500000000001</v>
      </c>
      <c r="J215" s="94">
        <v>9.7364266571210843E-6</v>
      </c>
      <c r="K215" s="94">
        <f>I215/'סכום נכסי הקרן'!$C$42</f>
        <v>1.35542698487592E-8</v>
      </c>
    </row>
    <row r="216" spans="2:11">
      <c r="B216" s="86" t="s">
        <v>2720</v>
      </c>
      <c r="C216" s="83" t="s">
        <v>2721</v>
      </c>
      <c r="D216" s="96" t="s">
        <v>1858</v>
      </c>
      <c r="E216" s="96" t="s">
        <v>140</v>
      </c>
      <c r="F216" s="104">
        <v>43822</v>
      </c>
      <c r="G216" s="93">
        <v>5182650</v>
      </c>
      <c r="H216" s="95">
        <v>0.38290000000000002</v>
      </c>
      <c r="I216" s="93">
        <v>19.84262</v>
      </c>
      <c r="J216" s="94">
        <v>1.8497411490748619E-4</v>
      </c>
      <c r="K216" s="94">
        <f>I216/'סכום נכסי הקרן'!$C$42</f>
        <v>2.5750608069930225E-7</v>
      </c>
    </row>
    <row r="217" spans="2:11">
      <c r="B217" s="86" t="s">
        <v>2720</v>
      </c>
      <c r="C217" s="83" t="s">
        <v>2722</v>
      </c>
      <c r="D217" s="96" t="s">
        <v>1858</v>
      </c>
      <c r="E217" s="96" t="s">
        <v>140</v>
      </c>
      <c r="F217" s="104">
        <v>43822</v>
      </c>
      <c r="G217" s="93">
        <v>6910200</v>
      </c>
      <c r="H217" s="95">
        <v>0.38290000000000002</v>
      </c>
      <c r="I217" s="93">
        <v>26.45683</v>
      </c>
      <c r="J217" s="94">
        <v>2.466321842835184E-4</v>
      </c>
      <c r="K217" s="94">
        <f>I217/'סכום נכסי הקרן'!$C$42</f>
        <v>3.4334148419048097E-7</v>
      </c>
    </row>
    <row r="218" spans="2:11">
      <c r="B218" s="86" t="s">
        <v>2720</v>
      </c>
      <c r="C218" s="83" t="s">
        <v>2723</v>
      </c>
      <c r="D218" s="96" t="s">
        <v>1858</v>
      </c>
      <c r="E218" s="96" t="s">
        <v>140</v>
      </c>
      <c r="F218" s="104">
        <v>43822</v>
      </c>
      <c r="G218" s="93">
        <v>3455100</v>
      </c>
      <c r="H218" s="95">
        <v>0.38290000000000002</v>
      </c>
      <c r="I218" s="93">
        <v>13.22841</v>
      </c>
      <c r="J218" s="94">
        <v>1.2331604553145398E-4</v>
      </c>
      <c r="K218" s="94">
        <f>I218/'סכום נכסי הקרן'!$C$42</f>
        <v>1.7167067720812359E-7</v>
      </c>
    </row>
    <row r="219" spans="2:11">
      <c r="B219" s="86" t="s">
        <v>2720</v>
      </c>
      <c r="C219" s="83" t="s">
        <v>2724</v>
      </c>
      <c r="D219" s="96" t="s">
        <v>1858</v>
      </c>
      <c r="E219" s="96" t="s">
        <v>140</v>
      </c>
      <c r="F219" s="104">
        <v>43822</v>
      </c>
      <c r="G219" s="93">
        <v>6910200</v>
      </c>
      <c r="H219" s="95">
        <v>0.38290000000000002</v>
      </c>
      <c r="I219" s="93">
        <v>26.45683</v>
      </c>
      <c r="J219" s="94">
        <v>2.466321842835184E-4</v>
      </c>
      <c r="K219" s="94">
        <f>I219/'סכום נכסי הקרן'!$C$42</f>
        <v>3.4334148419048097E-7</v>
      </c>
    </row>
    <row r="220" spans="2:11">
      <c r="B220" s="86" t="s">
        <v>2720</v>
      </c>
      <c r="C220" s="83" t="s">
        <v>2725</v>
      </c>
      <c r="D220" s="96" t="s">
        <v>1858</v>
      </c>
      <c r="E220" s="96" t="s">
        <v>140</v>
      </c>
      <c r="F220" s="104">
        <v>43822</v>
      </c>
      <c r="G220" s="93">
        <v>691020</v>
      </c>
      <c r="H220" s="95">
        <v>0.38290000000000002</v>
      </c>
      <c r="I220" s="93">
        <v>2.64568</v>
      </c>
      <c r="J220" s="94">
        <v>2.4663190462168709E-5</v>
      </c>
      <c r="K220" s="94">
        <f>I220/'סכום נכסי הקרן'!$C$42</f>
        <v>3.4334109486777956E-8</v>
      </c>
    </row>
    <row r="221" spans="2:11">
      <c r="B221" s="86" t="s">
        <v>2726</v>
      </c>
      <c r="C221" s="83" t="s">
        <v>2727</v>
      </c>
      <c r="D221" s="96" t="s">
        <v>1858</v>
      </c>
      <c r="E221" s="96" t="s">
        <v>140</v>
      </c>
      <c r="F221" s="104">
        <v>43662</v>
      </c>
      <c r="G221" s="93">
        <v>51835500</v>
      </c>
      <c r="H221" s="95">
        <v>1.5262</v>
      </c>
      <c r="I221" s="93">
        <v>791.12952000000007</v>
      </c>
      <c r="J221" s="94">
        <v>7.3749576789347579E-3</v>
      </c>
      <c r="K221" s="94">
        <f>I221/'סכום נכסי הקרן'!$C$42</f>
        <v>1.0266822729091233E-5</v>
      </c>
    </row>
    <row r="222" spans="2:11">
      <c r="B222" s="86" t="s">
        <v>2728</v>
      </c>
      <c r="C222" s="83" t="s">
        <v>2729</v>
      </c>
      <c r="D222" s="96" t="s">
        <v>1858</v>
      </c>
      <c r="E222" s="96" t="s">
        <v>140</v>
      </c>
      <c r="F222" s="104">
        <v>43774</v>
      </c>
      <c r="G222" s="93">
        <v>1199232</v>
      </c>
      <c r="H222" s="95">
        <v>0.78439999999999999</v>
      </c>
      <c r="I222" s="93">
        <v>9.407350000000001</v>
      </c>
      <c r="J222" s="94">
        <v>8.7695890959708971E-5</v>
      </c>
      <c r="K222" s="94">
        <f>I222/'סכום נכסי הקרן'!$C$42</f>
        <v>1.2208316382950345E-7</v>
      </c>
    </row>
    <row r="223" spans="2:11">
      <c r="B223" s="86" t="s">
        <v>2728</v>
      </c>
      <c r="C223" s="83" t="s">
        <v>2730</v>
      </c>
      <c r="D223" s="96" t="s">
        <v>1858</v>
      </c>
      <c r="E223" s="96" t="s">
        <v>140</v>
      </c>
      <c r="F223" s="104">
        <v>43774</v>
      </c>
      <c r="G223" s="93">
        <v>3456</v>
      </c>
      <c r="H223" s="95">
        <v>0.78439999999999999</v>
      </c>
      <c r="I223" s="93">
        <v>2.7109999999999999E-2</v>
      </c>
      <c r="J223" s="94">
        <v>2.5272107489544981E-7</v>
      </c>
      <c r="K223" s="94">
        <f>I223/'סכום נכסי הקרן'!$C$42</f>
        <v>3.5181794781929424E-10</v>
      </c>
    </row>
    <row r="224" spans="2:11">
      <c r="B224" s="86" t="s">
        <v>2728</v>
      </c>
      <c r="C224" s="83" t="s">
        <v>2731</v>
      </c>
      <c r="D224" s="96" t="s">
        <v>1858</v>
      </c>
      <c r="E224" s="96" t="s">
        <v>140</v>
      </c>
      <c r="F224" s="104">
        <v>43774</v>
      </c>
      <c r="G224" s="93">
        <v>3456</v>
      </c>
      <c r="H224" s="95">
        <v>0.78439999999999999</v>
      </c>
      <c r="I224" s="93">
        <v>2.7109999999999999E-2</v>
      </c>
      <c r="J224" s="94">
        <v>2.5272107489544981E-7</v>
      </c>
      <c r="K224" s="94">
        <f>I224/'סכום נכסי הקרן'!$C$42</f>
        <v>3.5181794781929424E-10</v>
      </c>
    </row>
    <row r="225" spans="2:11">
      <c r="B225" s="86" t="s">
        <v>2728</v>
      </c>
      <c r="C225" s="83" t="s">
        <v>2732</v>
      </c>
      <c r="D225" s="96" t="s">
        <v>1858</v>
      </c>
      <c r="E225" s="96" t="s">
        <v>140</v>
      </c>
      <c r="F225" s="104">
        <v>43774</v>
      </c>
      <c r="G225" s="93">
        <v>110592</v>
      </c>
      <c r="H225" s="95">
        <v>0.78449999999999998</v>
      </c>
      <c r="I225" s="93">
        <v>0.86753999999999998</v>
      </c>
      <c r="J225" s="94">
        <v>8.0872608378752694E-6</v>
      </c>
      <c r="K225" s="94">
        <f>I225/'סכום נכסי הקרן'!$C$42</f>
        <v>1.1258433878685006E-8</v>
      </c>
    </row>
    <row r="226" spans="2:11">
      <c r="B226" s="86" t="s">
        <v>2728</v>
      </c>
      <c r="C226" s="83" t="s">
        <v>2733</v>
      </c>
      <c r="D226" s="96" t="s">
        <v>1858</v>
      </c>
      <c r="E226" s="96" t="s">
        <v>140</v>
      </c>
      <c r="F226" s="104">
        <v>43774</v>
      </c>
      <c r="G226" s="93">
        <v>79488</v>
      </c>
      <c r="H226" s="95">
        <v>0.78439999999999999</v>
      </c>
      <c r="I226" s="93">
        <v>0.62353999999999998</v>
      </c>
      <c r="J226" s="94">
        <v>5.8126779432057828E-6</v>
      </c>
      <c r="K226" s="94">
        <f>I226/'סכום נכסי הקרן'!$C$42</f>
        <v>8.091942574077563E-9</v>
      </c>
    </row>
    <row r="227" spans="2:11">
      <c r="B227" s="86" t="s">
        <v>2728</v>
      </c>
      <c r="C227" s="83" t="s">
        <v>2734</v>
      </c>
      <c r="D227" s="96" t="s">
        <v>1858</v>
      </c>
      <c r="E227" s="96" t="s">
        <v>140</v>
      </c>
      <c r="F227" s="104">
        <v>43774</v>
      </c>
      <c r="G227" s="93">
        <v>3456</v>
      </c>
      <c r="H227" s="95">
        <v>0.78439999999999999</v>
      </c>
      <c r="I227" s="93">
        <v>2.7109999999999999E-2</v>
      </c>
      <c r="J227" s="94">
        <v>2.5272107489544981E-7</v>
      </c>
      <c r="K227" s="94">
        <f>I227/'סכום נכסי הקרן'!$C$42</f>
        <v>3.5181794781929424E-10</v>
      </c>
    </row>
    <row r="228" spans="2:11">
      <c r="B228" s="86" t="s">
        <v>2728</v>
      </c>
      <c r="C228" s="83" t="s">
        <v>2735</v>
      </c>
      <c r="D228" s="96" t="s">
        <v>1858</v>
      </c>
      <c r="E228" s="96" t="s">
        <v>140</v>
      </c>
      <c r="F228" s="104">
        <v>43774</v>
      </c>
      <c r="G228" s="93">
        <v>65664</v>
      </c>
      <c r="H228" s="95">
        <v>0.78439999999999999</v>
      </c>
      <c r="I228" s="93">
        <v>0.5151</v>
      </c>
      <c r="J228" s="94">
        <v>4.801793643623984E-6</v>
      </c>
      <c r="K228" s="94">
        <f>I228/'סכום נכסי הקרן'!$C$42</f>
        <v>6.6846707828003865E-9</v>
      </c>
    </row>
    <row r="229" spans="2:11">
      <c r="B229" s="86" t="s">
        <v>2728</v>
      </c>
      <c r="C229" s="83" t="s">
        <v>2736</v>
      </c>
      <c r="D229" s="96" t="s">
        <v>1858</v>
      </c>
      <c r="E229" s="96" t="s">
        <v>140</v>
      </c>
      <c r="F229" s="104">
        <v>43774</v>
      </c>
      <c r="G229" s="93">
        <v>6912</v>
      </c>
      <c r="H229" s="95">
        <v>0.78439999999999999</v>
      </c>
      <c r="I229" s="93">
        <v>5.4219999999999997E-2</v>
      </c>
      <c r="J229" s="94">
        <v>5.0544214979089962E-7</v>
      </c>
      <c r="K229" s="94">
        <f>I229/'סכום נכסי הקרן'!$C$42</f>
        <v>7.0363589563858848E-10</v>
      </c>
    </row>
    <row r="230" spans="2:11">
      <c r="B230" s="86" t="s">
        <v>2737</v>
      </c>
      <c r="C230" s="83" t="s">
        <v>2738</v>
      </c>
      <c r="D230" s="96" t="s">
        <v>1858</v>
      </c>
      <c r="E230" s="96" t="s">
        <v>140</v>
      </c>
      <c r="F230" s="104">
        <v>43795</v>
      </c>
      <c r="G230" s="93">
        <v>1037040</v>
      </c>
      <c r="H230" s="95">
        <v>0.3881</v>
      </c>
      <c r="I230" s="93">
        <v>4.0248999999999997</v>
      </c>
      <c r="J230" s="94">
        <v>3.7520363494898413E-5</v>
      </c>
      <c r="K230" s="94">
        <f>I230/'סכום נכסי הקרן'!$C$42</f>
        <v>5.2232831360305327E-8</v>
      </c>
    </row>
    <row r="231" spans="2:11">
      <c r="B231" s="86" t="s">
        <v>2737</v>
      </c>
      <c r="C231" s="83" t="s">
        <v>2739</v>
      </c>
      <c r="D231" s="96" t="s">
        <v>1858</v>
      </c>
      <c r="E231" s="96" t="s">
        <v>140</v>
      </c>
      <c r="F231" s="104">
        <v>43795</v>
      </c>
      <c r="G231" s="93">
        <v>2765440</v>
      </c>
      <c r="H231" s="95">
        <v>0.3881</v>
      </c>
      <c r="I231" s="93">
        <v>10.73307</v>
      </c>
      <c r="J231" s="94">
        <v>1.0005433372659925E-4</v>
      </c>
      <c r="K231" s="94">
        <f>I231/'סכום נכסי הקרן'!$C$42</f>
        <v>1.3928759355222546E-7</v>
      </c>
    </row>
    <row r="232" spans="2:11">
      <c r="B232" s="86" t="s">
        <v>2737</v>
      </c>
      <c r="C232" s="83" t="s">
        <v>2740</v>
      </c>
      <c r="D232" s="96" t="s">
        <v>1858</v>
      </c>
      <c r="E232" s="96" t="s">
        <v>140</v>
      </c>
      <c r="F232" s="104">
        <v>43795</v>
      </c>
      <c r="G232" s="93">
        <v>3456800</v>
      </c>
      <c r="H232" s="95">
        <v>0.3881</v>
      </c>
      <c r="I232" s="93">
        <v>13.41634</v>
      </c>
      <c r="J232" s="94">
        <v>1.2506794046340168E-4</v>
      </c>
      <c r="K232" s="94">
        <f>I232/'סכום נכסי הקרן'!$C$42</f>
        <v>1.7410952438384029E-7</v>
      </c>
    </row>
    <row r="233" spans="2:11">
      <c r="B233" s="86" t="s">
        <v>2737</v>
      </c>
      <c r="C233" s="83" t="s">
        <v>2741</v>
      </c>
      <c r="D233" s="96" t="s">
        <v>1858</v>
      </c>
      <c r="E233" s="96" t="s">
        <v>140</v>
      </c>
      <c r="F233" s="104">
        <v>43795</v>
      </c>
      <c r="G233" s="93">
        <v>2765440</v>
      </c>
      <c r="H233" s="95">
        <v>0.3881</v>
      </c>
      <c r="I233" s="93">
        <v>10.73307</v>
      </c>
      <c r="J233" s="94">
        <v>1.0005433372659925E-4</v>
      </c>
      <c r="K233" s="94">
        <f>I233/'סכום נכסי הקרן'!$C$42</f>
        <v>1.3928759355222546E-7</v>
      </c>
    </row>
    <row r="234" spans="2:11">
      <c r="B234" s="86" t="s">
        <v>2742</v>
      </c>
      <c r="C234" s="83" t="s">
        <v>2743</v>
      </c>
      <c r="D234" s="96" t="s">
        <v>1858</v>
      </c>
      <c r="E234" s="96" t="s">
        <v>140</v>
      </c>
      <c r="F234" s="104">
        <v>43815</v>
      </c>
      <c r="G234" s="93">
        <v>4148.88</v>
      </c>
      <c r="H234" s="95">
        <v>0.8246</v>
      </c>
      <c r="I234" s="93">
        <v>3.4210000000000004E-2</v>
      </c>
      <c r="J234" s="94">
        <v>3.189077083059144E-7</v>
      </c>
      <c r="K234" s="94">
        <f>I234/'סכום נכסי הקרן'!$C$42</f>
        <v>4.4395765381401913E-10</v>
      </c>
    </row>
    <row r="235" spans="2:11">
      <c r="B235" s="86" t="s">
        <v>2744</v>
      </c>
      <c r="C235" s="83" t="s">
        <v>2745</v>
      </c>
      <c r="D235" s="96" t="s">
        <v>1858</v>
      </c>
      <c r="E235" s="96" t="s">
        <v>140</v>
      </c>
      <c r="F235" s="104">
        <v>43664</v>
      </c>
      <c r="G235" s="93">
        <v>4495400</v>
      </c>
      <c r="H235" s="95">
        <v>1.3056000000000001</v>
      </c>
      <c r="I235" s="93">
        <v>58.691400000000002</v>
      </c>
      <c r="J235" s="94">
        <v>5.4712481354182241E-4</v>
      </c>
      <c r="K235" s="94">
        <f>I235/'סכום נכסי הקרן'!$C$42</f>
        <v>7.6166314653785786E-7</v>
      </c>
    </row>
    <row r="236" spans="2:11">
      <c r="B236" s="86" t="s">
        <v>2744</v>
      </c>
      <c r="C236" s="83" t="s">
        <v>2746</v>
      </c>
      <c r="D236" s="96" t="s">
        <v>1858</v>
      </c>
      <c r="E236" s="96" t="s">
        <v>140</v>
      </c>
      <c r="F236" s="104">
        <v>43664</v>
      </c>
      <c r="G236" s="93">
        <v>2697240</v>
      </c>
      <c r="H236" s="95">
        <v>1.3056000000000001</v>
      </c>
      <c r="I236" s="93">
        <v>35.214839999999995</v>
      </c>
      <c r="J236" s="94">
        <v>3.2827488812509336E-4</v>
      </c>
      <c r="K236" s="94">
        <f>I236/'סכום נכסי הקרן'!$C$42</f>
        <v>4.5699788792271464E-7</v>
      </c>
    </row>
    <row r="237" spans="2:11">
      <c r="B237" s="86" t="s">
        <v>2744</v>
      </c>
      <c r="C237" s="83" t="s">
        <v>2747</v>
      </c>
      <c r="D237" s="96" t="s">
        <v>1858</v>
      </c>
      <c r="E237" s="96" t="s">
        <v>140</v>
      </c>
      <c r="F237" s="104">
        <v>43664</v>
      </c>
      <c r="G237" s="93">
        <v>8990800</v>
      </c>
      <c r="H237" s="95">
        <v>1.3056000000000001</v>
      </c>
      <c r="I237" s="93">
        <v>117.38279</v>
      </c>
      <c r="J237" s="94">
        <v>1.0942495338630343E-3</v>
      </c>
      <c r="K237" s="94">
        <f>I237/'סכום נכסי הקרן'!$C$42</f>
        <v>1.5233261633014819E-6</v>
      </c>
    </row>
    <row r="238" spans="2:11">
      <c r="B238" s="86" t="s">
        <v>2748</v>
      </c>
      <c r="C238" s="83" t="s">
        <v>2749</v>
      </c>
      <c r="D238" s="96" t="s">
        <v>1858</v>
      </c>
      <c r="E238" s="96" t="s">
        <v>140</v>
      </c>
      <c r="F238" s="104">
        <v>43670</v>
      </c>
      <c r="G238" s="93">
        <v>121047.5</v>
      </c>
      <c r="H238" s="95">
        <v>0.85609999999999997</v>
      </c>
      <c r="I238" s="93">
        <v>1.0363099999999998</v>
      </c>
      <c r="J238" s="94">
        <v>9.6605450802251415E-6</v>
      </c>
      <c r="K238" s="94">
        <f>I238/'סכום נכסי הקרן'!$C$42</f>
        <v>1.3448633622449752E-8</v>
      </c>
    </row>
    <row r="239" spans="2:11">
      <c r="B239" s="86" t="s">
        <v>2750</v>
      </c>
      <c r="C239" s="83" t="s">
        <v>2751</v>
      </c>
      <c r="D239" s="96" t="s">
        <v>1858</v>
      </c>
      <c r="E239" s="96" t="s">
        <v>140</v>
      </c>
      <c r="F239" s="104">
        <v>43704</v>
      </c>
      <c r="G239" s="93">
        <v>21099.9</v>
      </c>
      <c r="H239" s="95">
        <v>0.87039999999999995</v>
      </c>
      <c r="I239" s="93">
        <v>0.18365999999999999</v>
      </c>
      <c r="J239" s="94">
        <v>1.7120897312909742E-6</v>
      </c>
      <c r="K239" s="94">
        <f>I239/'סכום נכסי הקרן'!$C$42</f>
        <v>2.383433577886078E-9</v>
      </c>
    </row>
    <row r="240" spans="2:11">
      <c r="B240" s="86" t="s">
        <v>2750</v>
      </c>
      <c r="C240" s="83" t="s">
        <v>2752</v>
      </c>
      <c r="D240" s="96" t="s">
        <v>1858</v>
      </c>
      <c r="E240" s="96" t="s">
        <v>140</v>
      </c>
      <c r="F240" s="104">
        <v>43704</v>
      </c>
      <c r="G240" s="93">
        <v>9339.2999999999993</v>
      </c>
      <c r="H240" s="95">
        <v>0.87039999999999995</v>
      </c>
      <c r="I240" s="93">
        <v>8.1290000000000001E-2</v>
      </c>
      <c r="J240" s="94">
        <v>7.5779034224460044E-7</v>
      </c>
      <c r="K240" s="94">
        <f>I240/'סכום נכסי הקרן'!$C$42</f>
        <v>1.0549347465227013E-9</v>
      </c>
    </row>
    <row r="241" spans="2:11">
      <c r="B241" s="86" t="s">
        <v>2753</v>
      </c>
      <c r="C241" s="83" t="s">
        <v>2754</v>
      </c>
      <c r="D241" s="96" t="s">
        <v>1858</v>
      </c>
      <c r="E241" s="96" t="s">
        <v>140</v>
      </c>
      <c r="F241" s="104">
        <v>43717</v>
      </c>
      <c r="G241" s="93">
        <v>86535000</v>
      </c>
      <c r="H241" s="95">
        <v>1.0665</v>
      </c>
      <c r="I241" s="93">
        <v>922.93272999999999</v>
      </c>
      <c r="J241" s="94">
        <v>8.6036352483139789E-3</v>
      </c>
      <c r="K241" s="94">
        <f>I241/'סכום נכסי הקרן'!$C$42</f>
        <v>1.1977288788043483E-5</v>
      </c>
    </row>
    <row r="242" spans="2:11">
      <c r="B242" s="86" t="s">
        <v>2755</v>
      </c>
      <c r="C242" s="83" t="s">
        <v>2756</v>
      </c>
      <c r="D242" s="96" t="s">
        <v>1858</v>
      </c>
      <c r="E242" s="96" t="s">
        <v>140</v>
      </c>
      <c r="F242" s="104">
        <v>43731</v>
      </c>
      <c r="G242" s="93">
        <v>121152.5</v>
      </c>
      <c r="H242" s="95">
        <v>0.94199999999999995</v>
      </c>
      <c r="I242" s="93">
        <v>1.14123</v>
      </c>
      <c r="J242" s="94">
        <v>1.063861572493302E-5</v>
      </c>
      <c r="K242" s="94">
        <f>I242/'סכום נכסי הקרן'!$C$42</f>
        <v>1.4810224883430954E-8</v>
      </c>
    </row>
    <row r="243" spans="2:11">
      <c r="B243" s="86" t="s">
        <v>2757</v>
      </c>
      <c r="C243" s="83" t="s">
        <v>2758</v>
      </c>
      <c r="D243" s="96" t="s">
        <v>1858</v>
      </c>
      <c r="E243" s="96" t="s">
        <v>140</v>
      </c>
      <c r="F243" s="104">
        <v>43691</v>
      </c>
      <c r="G243" s="93">
        <v>6925.6</v>
      </c>
      <c r="H243" s="95">
        <v>0.97909999999999997</v>
      </c>
      <c r="I243" s="93">
        <v>6.7810000000000009E-2</v>
      </c>
      <c r="J243" s="94">
        <v>6.3212895937515509E-7</v>
      </c>
      <c r="K243" s="94">
        <f>I243/'סכום נכסי הקרן'!$C$42</f>
        <v>8.7999907936651965E-10</v>
      </c>
    </row>
    <row r="244" spans="2:11">
      <c r="B244" s="86" t="s">
        <v>2757</v>
      </c>
      <c r="C244" s="83" t="s">
        <v>2759</v>
      </c>
      <c r="D244" s="96" t="s">
        <v>1858</v>
      </c>
      <c r="E244" s="96" t="s">
        <v>140</v>
      </c>
      <c r="F244" s="104">
        <v>43691</v>
      </c>
      <c r="G244" s="93">
        <v>450164</v>
      </c>
      <c r="H244" s="95">
        <v>0.97909999999999997</v>
      </c>
      <c r="I244" s="93">
        <v>4.4077299999999999</v>
      </c>
      <c r="J244" s="94">
        <v>4.1089128124268572E-5</v>
      </c>
      <c r="K244" s="94">
        <f>I244/'סכום נכסי הקרן'!$C$42</f>
        <v>5.7200978352694127E-8</v>
      </c>
    </row>
    <row r="245" spans="2:11">
      <c r="B245" s="86" t="s">
        <v>2757</v>
      </c>
      <c r="C245" s="83" t="s">
        <v>2760</v>
      </c>
      <c r="D245" s="96" t="s">
        <v>1858</v>
      </c>
      <c r="E245" s="96" t="s">
        <v>140</v>
      </c>
      <c r="F245" s="104">
        <v>43691</v>
      </c>
      <c r="G245" s="93">
        <v>69256</v>
      </c>
      <c r="H245" s="95">
        <v>0.97909999999999997</v>
      </c>
      <c r="I245" s="93">
        <v>0.67810999999999999</v>
      </c>
      <c r="J245" s="94">
        <v>6.3213828143619879E-6</v>
      </c>
      <c r="K245" s="94">
        <f>I245/'סכום נכסי הקרן'!$C$42</f>
        <v>8.8001205678989896E-9</v>
      </c>
    </row>
    <row r="246" spans="2:11">
      <c r="B246" s="86" t="s">
        <v>2761</v>
      </c>
      <c r="C246" s="83" t="s">
        <v>2762</v>
      </c>
      <c r="D246" s="96" t="s">
        <v>1858</v>
      </c>
      <c r="E246" s="96" t="s">
        <v>140</v>
      </c>
      <c r="F246" s="104">
        <v>43706</v>
      </c>
      <c r="G246" s="93">
        <v>27712.799999999999</v>
      </c>
      <c r="H246" s="95">
        <v>1.0163</v>
      </c>
      <c r="I246" s="93">
        <v>0.28164</v>
      </c>
      <c r="J246" s="94">
        <v>2.6254652723553853E-6</v>
      </c>
      <c r="K246" s="94">
        <f>I246/'סכום נכסי הקרן'!$C$42</f>
        <v>3.6549615206132805E-9</v>
      </c>
    </row>
    <row r="247" spans="2:11">
      <c r="B247" s="86" t="s">
        <v>2763</v>
      </c>
      <c r="C247" s="83" t="s">
        <v>2764</v>
      </c>
      <c r="D247" s="96" t="s">
        <v>1858</v>
      </c>
      <c r="E247" s="96" t="s">
        <v>140</v>
      </c>
      <c r="F247" s="104">
        <v>43782</v>
      </c>
      <c r="G247" s="93">
        <v>103938</v>
      </c>
      <c r="H247" s="95">
        <v>1.0305</v>
      </c>
      <c r="I247" s="93">
        <v>1.0711300000000001</v>
      </c>
      <c r="J247" s="94">
        <v>9.9851392457677315E-6</v>
      </c>
      <c r="K247" s="94">
        <f>I247/'סכום נכסי הקרן'!$C$42</f>
        <v>1.3900507504525293E-8</v>
      </c>
    </row>
    <row r="248" spans="2:11">
      <c r="B248" s="86" t="s">
        <v>2765</v>
      </c>
      <c r="C248" s="83" t="s">
        <v>2766</v>
      </c>
      <c r="D248" s="96" t="s">
        <v>1858</v>
      </c>
      <c r="E248" s="96" t="s">
        <v>140</v>
      </c>
      <c r="F248" s="104">
        <v>43717</v>
      </c>
      <c r="G248" s="93">
        <v>3465000</v>
      </c>
      <c r="H248" s="95">
        <v>1.1438999999999999</v>
      </c>
      <c r="I248" s="93">
        <v>39.636480000000006</v>
      </c>
      <c r="J248" s="94">
        <v>3.6949368611848032E-4</v>
      </c>
      <c r="K248" s="94">
        <f>I248/'סכום נכסי הקרן'!$C$42</f>
        <v>5.1437938223461834E-7</v>
      </c>
    </row>
    <row r="249" spans="2:11">
      <c r="B249" s="86" t="s">
        <v>2765</v>
      </c>
      <c r="C249" s="83" t="s">
        <v>2767</v>
      </c>
      <c r="D249" s="96" t="s">
        <v>1858</v>
      </c>
      <c r="E249" s="96" t="s">
        <v>140</v>
      </c>
      <c r="F249" s="104">
        <v>43717</v>
      </c>
      <c r="G249" s="93">
        <v>9702000</v>
      </c>
      <c r="H249" s="95">
        <v>1.1438999999999999</v>
      </c>
      <c r="I249" s="93">
        <v>110.98214</v>
      </c>
      <c r="J249" s="94">
        <v>1.0345822838435006E-3</v>
      </c>
      <c r="K249" s="94">
        <f>I249/'סכום נכסי הקרן'!$C$42</f>
        <v>1.4402622183472375E-6</v>
      </c>
    </row>
    <row r="250" spans="2:11">
      <c r="B250" s="86" t="s">
        <v>2768</v>
      </c>
      <c r="C250" s="83" t="s">
        <v>2734</v>
      </c>
      <c r="D250" s="96" t="s">
        <v>1858</v>
      </c>
      <c r="E250" s="96" t="s">
        <v>140</v>
      </c>
      <c r="F250" s="104">
        <v>43731</v>
      </c>
      <c r="G250" s="93">
        <v>155938.5</v>
      </c>
      <c r="H250" s="95">
        <v>1.0505</v>
      </c>
      <c r="I250" s="93">
        <v>1.6381700000000001</v>
      </c>
      <c r="J250" s="94">
        <v>1.5271120740002916E-5</v>
      </c>
      <c r="K250" s="94">
        <f>I250/'סכום נכסי הקרן'!$C$42</f>
        <v>2.125922565765892E-8</v>
      </c>
    </row>
    <row r="251" spans="2:11">
      <c r="B251" s="86" t="s">
        <v>2769</v>
      </c>
      <c r="C251" s="83" t="s">
        <v>2770</v>
      </c>
      <c r="D251" s="96" t="s">
        <v>1858</v>
      </c>
      <c r="E251" s="96" t="s">
        <v>140</v>
      </c>
      <c r="F251" s="104">
        <v>43782</v>
      </c>
      <c r="G251" s="93">
        <v>2079180</v>
      </c>
      <c r="H251" s="95">
        <v>1.0747</v>
      </c>
      <c r="I251" s="93">
        <v>22.34441</v>
      </c>
      <c r="J251" s="94">
        <v>2.0829595400607298E-4</v>
      </c>
      <c r="K251" s="94">
        <f>I251/'סכום נכסי הקרן'!$C$42</f>
        <v>2.8997286873599839E-7</v>
      </c>
    </row>
    <row r="252" spans="2:11">
      <c r="B252" s="86" t="s">
        <v>2771</v>
      </c>
      <c r="C252" s="83" t="s">
        <v>2772</v>
      </c>
      <c r="D252" s="96" t="s">
        <v>1858</v>
      </c>
      <c r="E252" s="96" t="s">
        <v>140</v>
      </c>
      <c r="F252" s="104">
        <v>43717</v>
      </c>
      <c r="G252" s="93">
        <v>121317000</v>
      </c>
      <c r="H252" s="95">
        <v>1.1780999999999999</v>
      </c>
      <c r="I252" s="93">
        <v>1429.2431899999999</v>
      </c>
      <c r="J252" s="94">
        <v>1.3323492263511679E-2</v>
      </c>
      <c r="K252" s="94">
        <f>I252/'סכום נכסי הקרן'!$C$42</f>
        <v>1.8547893988952477E-5</v>
      </c>
    </row>
    <row r="253" spans="2:11">
      <c r="B253" s="86" t="s">
        <v>2773</v>
      </c>
      <c r="C253" s="83" t="s">
        <v>2774</v>
      </c>
      <c r="D253" s="96" t="s">
        <v>1858</v>
      </c>
      <c r="E253" s="96" t="s">
        <v>140</v>
      </c>
      <c r="F253" s="104">
        <v>43782</v>
      </c>
      <c r="G253" s="93">
        <v>693260</v>
      </c>
      <c r="H253" s="95">
        <v>1.079</v>
      </c>
      <c r="I253" s="93">
        <v>7.4806099999999995</v>
      </c>
      <c r="J253" s="94">
        <v>6.9734703064317627E-5</v>
      </c>
      <c r="K253" s="94">
        <f>I253/'סכום נכסי הקרן'!$C$42</f>
        <v>9.7079043107211014E-8</v>
      </c>
    </row>
    <row r="254" spans="2:11">
      <c r="B254" s="86" t="s">
        <v>2775</v>
      </c>
      <c r="C254" s="83" t="s">
        <v>2776</v>
      </c>
      <c r="D254" s="96" t="s">
        <v>1858</v>
      </c>
      <c r="E254" s="96" t="s">
        <v>140</v>
      </c>
      <c r="F254" s="104">
        <v>43705</v>
      </c>
      <c r="G254" s="93">
        <v>17332.5</v>
      </c>
      <c r="H254" s="95">
        <v>1.0847</v>
      </c>
      <c r="I254" s="93">
        <v>0.18800999999999998</v>
      </c>
      <c r="J254" s="94">
        <v>1.7526406968311883E-6</v>
      </c>
      <c r="K254" s="94">
        <f>I254/'סכום נכסי הקרן'!$C$42</f>
        <v>2.4398853695870716E-9</v>
      </c>
    </row>
    <row r="255" spans="2:11">
      <c r="B255" s="86" t="s">
        <v>2777</v>
      </c>
      <c r="C255" s="83" t="s">
        <v>2778</v>
      </c>
      <c r="D255" s="96" t="s">
        <v>1858</v>
      </c>
      <c r="E255" s="96" t="s">
        <v>140</v>
      </c>
      <c r="F255" s="104">
        <v>43717</v>
      </c>
      <c r="G255" s="93">
        <v>3119850</v>
      </c>
      <c r="H255" s="95">
        <v>1.0848</v>
      </c>
      <c r="I255" s="93">
        <v>33.84263</v>
      </c>
      <c r="J255" s="94">
        <v>3.1548306274028023E-4</v>
      </c>
      <c r="K255" s="94">
        <f>I255/'סכום נכסי הקרן'!$C$42</f>
        <v>4.3919013778707792E-7</v>
      </c>
    </row>
    <row r="256" spans="2:11">
      <c r="B256" s="86" t="s">
        <v>2779</v>
      </c>
      <c r="C256" s="83" t="s">
        <v>2780</v>
      </c>
      <c r="D256" s="96" t="s">
        <v>1858</v>
      </c>
      <c r="E256" s="96" t="s">
        <v>140</v>
      </c>
      <c r="F256" s="104">
        <v>43717</v>
      </c>
      <c r="G256" s="93">
        <v>117884800</v>
      </c>
      <c r="H256" s="95">
        <v>1.2065999999999999</v>
      </c>
      <c r="I256" s="93">
        <v>1422.3804700000001</v>
      </c>
      <c r="J256" s="94">
        <v>1.3259517568745671E-2</v>
      </c>
      <c r="K256" s="94">
        <f>I256/'סכום נכסי הקרן'!$C$42</f>
        <v>1.8458833565977251E-5</v>
      </c>
    </row>
    <row r="257" spans="2:11">
      <c r="B257" s="86" t="s">
        <v>2781</v>
      </c>
      <c r="C257" s="83" t="s">
        <v>2782</v>
      </c>
      <c r="D257" s="96" t="s">
        <v>1858</v>
      </c>
      <c r="E257" s="96" t="s">
        <v>140</v>
      </c>
      <c r="F257" s="104">
        <v>43717</v>
      </c>
      <c r="G257" s="93">
        <v>4854080</v>
      </c>
      <c r="H257" s="95">
        <v>1.2319</v>
      </c>
      <c r="I257" s="93">
        <v>59.79759</v>
      </c>
      <c r="J257" s="94">
        <v>5.5743678424778316E-4</v>
      </c>
      <c r="K257" s="94">
        <f>I257/'סכום נכסי הקרן'!$C$42</f>
        <v>7.7601864250606982E-7</v>
      </c>
    </row>
    <row r="258" spans="2:11">
      <c r="B258" s="86" t="s">
        <v>2781</v>
      </c>
      <c r="C258" s="83" t="s">
        <v>2783</v>
      </c>
      <c r="D258" s="96" t="s">
        <v>1858</v>
      </c>
      <c r="E258" s="96" t="s">
        <v>140</v>
      </c>
      <c r="F258" s="104">
        <v>43717</v>
      </c>
      <c r="G258" s="93">
        <v>2080320</v>
      </c>
      <c r="H258" s="95">
        <v>1.2319</v>
      </c>
      <c r="I258" s="93">
        <v>25.62754</v>
      </c>
      <c r="J258" s="94">
        <v>2.389014922805657E-4</v>
      </c>
      <c r="K258" s="94">
        <f>I258/'סכום נכסי הקרן'!$C$42</f>
        <v>3.325794367560633E-7</v>
      </c>
    </row>
    <row r="259" spans="2:11">
      <c r="B259" s="86" t="s">
        <v>2784</v>
      </c>
      <c r="C259" s="83" t="s">
        <v>2785</v>
      </c>
      <c r="D259" s="96" t="s">
        <v>1858</v>
      </c>
      <c r="E259" s="96" t="s">
        <v>140</v>
      </c>
      <c r="F259" s="104">
        <v>43724</v>
      </c>
      <c r="G259" s="93">
        <v>2773840</v>
      </c>
      <c r="H259" s="95">
        <v>1.2703</v>
      </c>
      <c r="I259" s="93">
        <v>35.236330000000002</v>
      </c>
      <c r="J259" s="94">
        <v>3.2847521921692315E-4</v>
      </c>
      <c r="K259" s="94">
        <f>I259/'סכום נכסי הקרן'!$C$42</f>
        <v>4.5727677275114105E-7</v>
      </c>
    </row>
    <row r="260" spans="2:11">
      <c r="B260" s="86" t="s">
        <v>2784</v>
      </c>
      <c r="C260" s="83" t="s">
        <v>2786</v>
      </c>
      <c r="D260" s="96" t="s">
        <v>1858</v>
      </c>
      <c r="E260" s="96" t="s">
        <v>140</v>
      </c>
      <c r="F260" s="104">
        <v>43724</v>
      </c>
      <c r="G260" s="93">
        <v>23681659</v>
      </c>
      <c r="H260" s="95">
        <v>1.2703</v>
      </c>
      <c r="I260" s="93">
        <v>300.83015</v>
      </c>
      <c r="J260" s="94">
        <v>2.8043570220936706E-3</v>
      </c>
      <c r="K260" s="94">
        <f>I260/'סכום נכסי הקרן'!$C$42</f>
        <v>3.9040002218801351E-6</v>
      </c>
    </row>
    <row r="261" spans="2:11">
      <c r="B261" s="86" t="s">
        <v>2784</v>
      </c>
      <c r="C261" s="83" t="s">
        <v>2787</v>
      </c>
      <c r="D261" s="96" t="s">
        <v>1858</v>
      </c>
      <c r="E261" s="96" t="s">
        <v>140</v>
      </c>
      <c r="F261" s="104">
        <v>43724</v>
      </c>
      <c r="G261" s="93">
        <v>2600475</v>
      </c>
      <c r="H261" s="95">
        <v>1.2703</v>
      </c>
      <c r="I261" s="93">
        <v>33.034059999999997</v>
      </c>
      <c r="J261" s="94">
        <v>3.0794552384215353E-4</v>
      </c>
      <c r="K261" s="94">
        <f>I261/'סכום נכסי הקרן'!$C$42</f>
        <v>4.2869698256508424E-7</v>
      </c>
    </row>
    <row r="262" spans="2:11">
      <c r="B262" s="86" t="s">
        <v>2784</v>
      </c>
      <c r="C262" s="83" t="s">
        <v>2788</v>
      </c>
      <c r="D262" s="96" t="s">
        <v>1858</v>
      </c>
      <c r="E262" s="96" t="s">
        <v>140</v>
      </c>
      <c r="F262" s="104">
        <v>43724</v>
      </c>
      <c r="G262" s="93">
        <v>4594172.5</v>
      </c>
      <c r="H262" s="95">
        <v>1.2703</v>
      </c>
      <c r="I262" s="93">
        <v>58.360169999999997</v>
      </c>
      <c r="J262" s="94">
        <v>5.440370672623085E-4</v>
      </c>
      <c r="K262" s="94">
        <f>I262/'סכום נכסי הקרן'!$C$42</f>
        <v>7.5736463459185324E-7</v>
      </c>
    </row>
    <row r="263" spans="2:11">
      <c r="B263" s="86" t="s">
        <v>2784</v>
      </c>
      <c r="C263" s="83" t="s">
        <v>2789</v>
      </c>
      <c r="D263" s="96" t="s">
        <v>1858</v>
      </c>
      <c r="E263" s="96" t="s">
        <v>140</v>
      </c>
      <c r="F263" s="104">
        <v>43724</v>
      </c>
      <c r="G263" s="93">
        <v>5547680</v>
      </c>
      <c r="H263" s="95">
        <v>1.2703</v>
      </c>
      <c r="I263" s="93">
        <v>70.472660000000005</v>
      </c>
      <c r="J263" s="94">
        <v>6.5695043843384631E-4</v>
      </c>
      <c r="K263" s="94">
        <f>I263/'סכום נכסי הקרן'!$C$42</f>
        <v>9.1455354550228211E-7</v>
      </c>
    </row>
    <row r="264" spans="2:11">
      <c r="B264" s="86" t="s">
        <v>2784</v>
      </c>
      <c r="C264" s="83" t="s">
        <v>2790</v>
      </c>
      <c r="D264" s="96" t="s">
        <v>1858</v>
      </c>
      <c r="E264" s="96" t="s">
        <v>140</v>
      </c>
      <c r="F264" s="104">
        <v>43724</v>
      </c>
      <c r="G264" s="93">
        <v>4334125</v>
      </c>
      <c r="H264" s="95">
        <v>1.2703</v>
      </c>
      <c r="I264" s="93">
        <v>55.056760000000004</v>
      </c>
      <c r="J264" s="94">
        <v>5.1324247758984909E-4</v>
      </c>
      <c r="K264" s="94">
        <f>I264/'סכום נכסי הקרן'!$C$42</f>
        <v>7.1449488442565139E-7</v>
      </c>
    </row>
    <row r="265" spans="2:11">
      <c r="B265" s="86" t="s">
        <v>2791</v>
      </c>
      <c r="C265" s="83" t="s">
        <v>2792</v>
      </c>
      <c r="D265" s="96" t="s">
        <v>1858</v>
      </c>
      <c r="E265" s="96" t="s">
        <v>140</v>
      </c>
      <c r="F265" s="104">
        <v>43724</v>
      </c>
      <c r="G265" s="93">
        <v>5203950</v>
      </c>
      <c r="H265" s="95">
        <v>1.3271999999999999</v>
      </c>
      <c r="I265" s="93">
        <v>69.065579999999997</v>
      </c>
      <c r="J265" s="94">
        <v>6.438335527804383E-4</v>
      </c>
      <c r="K265" s="94">
        <f>I265/'סכום נכסי הקרן'!$C$42</f>
        <v>8.9629327261340067E-7</v>
      </c>
    </row>
    <row r="266" spans="2:11">
      <c r="B266" s="86" t="s">
        <v>2793</v>
      </c>
      <c r="C266" s="83" t="s">
        <v>2794</v>
      </c>
      <c r="D266" s="96" t="s">
        <v>1858</v>
      </c>
      <c r="E266" s="96" t="s">
        <v>140</v>
      </c>
      <c r="F266" s="104">
        <v>43718</v>
      </c>
      <c r="G266" s="93">
        <v>86742500</v>
      </c>
      <c r="H266" s="95">
        <v>1.3130999999999999</v>
      </c>
      <c r="I266" s="93">
        <v>1139.05728</v>
      </c>
      <c r="J266" s="94">
        <v>1.0618361496462093E-2</v>
      </c>
      <c r="K266" s="94">
        <f>I266/'סכום נכסי הקרן'!$C$42</f>
        <v>1.4782028576105763E-5</v>
      </c>
    </row>
    <row r="267" spans="2:11">
      <c r="B267" s="86" t="s">
        <v>2795</v>
      </c>
      <c r="C267" s="83" t="s">
        <v>2796</v>
      </c>
      <c r="D267" s="96" t="s">
        <v>1858</v>
      </c>
      <c r="E267" s="96" t="s">
        <v>140</v>
      </c>
      <c r="F267" s="104">
        <v>43656</v>
      </c>
      <c r="G267" s="93">
        <v>131875200</v>
      </c>
      <c r="H267" s="95">
        <v>2.1034999999999999</v>
      </c>
      <c r="I267" s="93">
        <v>2773.9843900000001</v>
      </c>
      <c r="J267" s="94">
        <v>2.5859251817926917E-2</v>
      </c>
      <c r="K267" s="94">
        <f>I267/'סכום נכסי הקרן'!$C$42</f>
        <v>3.5999169877261413E-5</v>
      </c>
    </row>
    <row r="268" spans="2:11">
      <c r="B268" s="86" t="s">
        <v>2797</v>
      </c>
      <c r="C268" s="83" t="s">
        <v>2798</v>
      </c>
      <c r="D268" s="96" t="s">
        <v>1858</v>
      </c>
      <c r="E268" s="96" t="s">
        <v>140</v>
      </c>
      <c r="F268" s="104">
        <v>43656</v>
      </c>
      <c r="G268" s="93">
        <v>3919626.75</v>
      </c>
      <c r="H268" s="95">
        <v>2.1204000000000001</v>
      </c>
      <c r="I268" s="93">
        <v>83.111419999999995</v>
      </c>
      <c r="J268" s="94">
        <v>7.7476973067086628E-4</v>
      </c>
      <c r="K268" s="94">
        <f>I268/'סכום נכסי הקרן'!$C$42</f>
        <v>1.0785720850146604E-6</v>
      </c>
    </row>
    <row r="269" spans="2:11">
      <c r="B269" s="86" t="s">
        <v>2797</v>
      </c>
      <c r="C269" s="83" t="s">
        <v>2799</v>
      </c>
      <c r="D269" s="96" t="s">
        <v>1858</v>
      </c>
      <c r="E269" s="96" t="s">
        <v>140</v>
      </c>
      <c r="F269" s="104">
        <v>43656</v>
      </c>
      <c r="G269" s="93">
        <v>34710000</v>
      </c>
      <c r="H269" s="95">
        <v>2.1204000000000001</v>
      </c>
      <c r="I269" s="93">
        <v>735.98778000000004</v>
      </c>
      <c r="J269" s="94">
        <v>6.8609230125974132E-3</v>
      </c>
      <c r="K269" s="94">
        <f>I269/'סכום נכסי הקרן'!$C$42</f>
        <v>9.5512250232267879E-6</v>
      </c>
    </row>
    <row r="270" spans="2:11">
      <c r="B270" s="86" t="s">
        <v>2797</v>
      </c>
      <c r="C270" s="83" t="s">
        <v>2800</v>
      </c>
      <c r="D270" s="96" t="s">
        <v>1858</v>
      </c>
      <c r="E270" s="96" t="s">
        <v>140</v>
      </c>
      <c r="F270" s="104">
        <v>43656</v>
      </c>
      <c r="G270" s="93">
        <v>31239000</v>
      </c>
      <c r="H270" s="95">
        <v>2.1204000000000001</v>
      </c>
      <c r="I270" s="93">
        <v>662.38900000000001</v>
      </c>
      <c r="J270" s="94">
        <v>6.1748306926935493E-3</v>
      </c>
      <c r="K270" s="94">
        <f>I270/'סכום נכסי הקרן'!$C$42</f>
        <v>8.5961024949492619E-6</v>
      </c>
    </row>
    <row r="271" spans="2:11">
      <c r="B271" s="86" t="s">
        <v>2801</v>
      </c>
      <c r="C271" s="83" t="s">
        <v>2802</v>
      </c>
      <c r="D271" s="96" t="s">
        <v>1858</v>
      </c>
      <c r="E271" s="96" t="s">
        <v>140</v>
      </c>
      <c r="F271" s="104">
        <v>43717</v>
      </c>
      <c r="G271" s="93">
        <v>52089</v>
      </c>
      <c r="H271" s="95">
        <v>1.2584</v>
      </c>
      <c r="I271" s="93">
        <v>0.65548000000000006</v>
      </c>
      <c r="J271" s="94">
        <v>6.1104245729424374E-6</v>
      </c>
      <c r="K271" s="94">
        <f>I271/'סכום נכסי הקרן'!$C$42</f>
        <v>8.5064414768200305E-9</v>
      </c>
    </row>
    <row r="272" spans="2:11">
      <c r="B272" s="86" t="s">
        <v>2801</v>
      </c>
      <c r="C272" s="83" t="s">
        <v>2803</v>
      </c>
      <c r="D272" s="96" t="s">
        <v>1858</v>
      </c>
      <c r="E272" s="96" t="s">
        <v>140</v>
      </c>
      <c r="F272" s="104">
        <v>43717</v>
      </c>
      <c r="G272" s="93">
        <v>6945.2</v>
      </c>
      <c r="H272" s="95">
        <v>1.2584</v>
      </c>
      <c r="I272" s="93">
        <v>8.7400000000000005E-2</v>
      </c>
      <c r="J272" s="94">
        <v>8.1474813522177485E-7</v>
      </c>
      <c r="K272" s="94">
        <f>I272/'סכום נכסי הקרן'!$C$42</f>
        <v>1.1342268033716828E-9</v>
      </c>
    </row>
    <row r="273" spans="2:11">
      <c r="B273" s="86" t="s">
        <v>2801</v>
      </c>
      <c r="C273" s="83" t="s">
        <v>2804</v>
      </c>
      <c r="D273" s="96" t="s">
        <v>1858</v>
      </c>
      <c r="E273" s="96" t="s">
        <v>140</v>
      </c>
      <c r="F273" s="104">
        <v>43717</v>
      </c>
      <c r="G273" s="93">
        <v>13890.4</v>
      </c>
      <c r="H273" s="95">
        <v>1.2584</v>
      </c>
      <c r="I273" s="93">
        <v>0.17479</v>
      </c>
      <c r="J273" s="94">
        <v>1.6294030498331123E-6</v>
      </c>
      <c r="K273" s="94">
        <f>I273/'סכום נכסי הקרן'!$C$42</f>
        <v>2.2683238325095702E-9</v>
      </c>
    </row>
    <row r="274" spans="2:11">
      <c r="B274" s="86" t="s">
        <v>2801</v>
      </c>
      <c r="C274" s="83" t="s">
        <v>2805</v>
      </c>
      <c r="D274" s="96" t="s">
        <v>1858</v>
      </c>
      <c r="E274" s="96" t="s">
        <v>140</v>
      </c>
      <c r="F274" s="104">
        <v>43717</v>
      </c>
      <c r="G274" s="93">
        <v>104178</v>
      </c>
      <c r="H274" s="95">
        <v>1.2584</v>
      </c>
      <c r="I274" s="93">
        <v>1.3109600000000001</v>
      </c>
      <c r="J274" s="94">
        <v>1.2220849145884875E-5</v>
      </c>
      <c r="K274" s="94">
        <f>I274/'סכום נכסי הקרן'!$C$42</f>
        <v>1.7012882953640061E-8</v>
      </c>
    </row>
    <row r="275" spans="2:11">
      <c r="B275" s="86" t="s">
        <v>2801</v>
      </c>
      <c r="C275" s="83" t="s">
        <v>2806</v>
      </c>
      <c r="D275" s="96" t="s">
        <v>1858</v>
      </c>
      <c r="E275" s="96" t="s">
        <v>140</v>
      </c>
      <c r="F275" s="104">
        <v>43717</v>
      </c>
      <c r="G275" s="93">
        <v>17363</v>
      </c>
      <c r="H275" s="95">
        <v>1.2584</v>
      </c>
      <c r="I275" s="93">
        <v>0.21849000000000002</v>
      </c>
      <c r="J275" s="94">
        <v>2.0367771174439999E-6</v>
      </c>
      <c r="K275" s="94">
        <f>I275/'סכום נכסי הקרן'!$C$42</f>
        <v>2.8354372341954114E-9</v>
      </c>
    </row>
    <row r="276" spans="2:11">
      <c r="B276" s="86" t="s">
        <v>2807</v>
      </c>
      <c r="C276" s="83" t="s">
        <v>2808</v>
      </c>
      <c r="D276" s="96" t="s">
        <v>1858</v>
      </c>
      <c r="E276" s="96" t="s">
        <v>140</v>
      </c>
      <c r="F276" s="104">
        <v>43656</v>
      </c>
      <c r="G276" s="93">
        <v>45149000</v>
      </c>
      <c r="H276" s="95">
        <v>2.1766999999999999</v>
      </c>
      <c r="I276" s="93">
        <v>982.74896000000001</v>
      </c>
      <c r="J276" s="94">
        <v>9.1612457957796177E-3</v>
      </c>
      <c r="K276" s="94">
        <f>I276/'סכום נכסי הקרן'!$C$42</f>
        <v>1.2753549329721346E-5</v>
      </c>
    </row>
    <row r="277" spans="2:11">
      <c r="B277" s="86" t="s">
        <v>2809</v>
      </c>
      <c r="C277" s="83" t="s">
        <v>2810</v>
      </c>
      <c r="D277" s="96" t="s">
        <v>1858</v>
      </c>
      <c r="E277" s="96" t="s">
        <v>140</v>
      </c>
      <c r="F277" s="104">
        <v>43705</v>
      </c>
      <c r="G277" s="93">
        <v>14590.8</v>
      </c>
      <c r="H277" s="95">
        <v>1.2981</v>
      </c>
      <c r="I277" s="93">
        <v>0.18941</v>
      </c>
      <c r="J277" s="94">
        <v>1.7656915822924068E-6</v>
      </c>
      <c r="K277" s="94">
        <f>I277/'סכום נכסי הקרן'!$C$42</f>
        <v>2.458053762318426E-9</v>
      </c>
    </row>
    <row r="278" spans="2:11">
      <c r="B278" s="86" t="s">
        <v>2811</v>
      </c>
      <c r="C278" s="83" t="s">
        <v>2812</v>
      </c>
      <c r="D278" s="96" t="s">
        <v>1858</v>
      </c>
      <c r="E278" s="96" t="s">
        <v>140</v>
      </c>
      <c r="F278" s="104">
        <v>43734</v>
      </c>
      <c r="G278" s="93">
        <v>69500000</v>
      </c>
      <c r="H278" s="95">
        <v>0.63600000000000001</v>
      </c>
      <c r="I278" s="93">
        <v>442.04374999999999</v>
      </c>
      <c r="J278" s="94">
        <v>4.1207588214981737E-3</v>
      </c>
      <c r="K278" s="94">
        <f>I278/'סכום נכסי הקרן'!$C$42</f>
        <v>5.7365888960289615E-6</v>
      </c>
    </row>
    <row r="279" spans="2:11">
      <c r="B279" s="86" t="s">
        <v>2813</v>
      </c>
      <c r="C279" s="83" t="s">
        <v>2814</v>
      </c>
      <c r="D279" s="96" t="s">
        <v>1858</v>
      </c>
      <c r="E279" s="96" t="s">
        <v>140</v>
      </c>
      <c r="F279" s="104">
        <v>43649</v>
      </c>
      <c r="G279" s="93">
        <v>288466.5</v>
      </c>
      <c r="H279" s="95">
        <v>2.1238000000000001</v>
      </c>
      <c r="I279" s="93">
        <v>6.1263900000000007</v>
      </c>
      <c r="J279" s="94">
        <v>5.7110581557681115E-5</v>
      </c>
      <c r="K279" s="94">
        <f>I279/'סכום נכסי הקרן'!$C$42</f>
        <v>7.9504756818172124E-8</v>
      </c>
    </row>
    <row r="280" spans="2:11">
      <c r="B280" s="86" t="s">
        <v>2815</v>
      </c>
      <c r="C280" s="83" t="s">
        <v>2692</v>
      </c>
      <c r="D280" s="96" t="s">
        <v>1858</v>
      </c>
      <c r="E280" s="96" t="s">
        <v>140</v>
      </c>
      <c r="F280" s="104">
        <v>43661</v>
      </c>
      <c r="G280" s="93">
        <v>695320</v>
      </c>
      <c r="H280" s="95">
        <v>1.3718999999999999</v>
      </c>
      <c r="I280" s="93">
        <v>9.5391200000000005</v>
      </c>
      <c r="J280" s="94">
        <v>8.8924258943440926E-5</v>
      </c>
      <c r="K280" s="94">
        <f>I280/'סכום נכסי הקרן'!$C$42</f>
        <v>1.2379319890822523E-7</v>
      </c>
    </row>
    <row r="281" spans="2:11">
      <c r="B281" s="86" t="s">
        <v>2815</v>
      </c>
      <c r="C281" s="83" t="s">
        <v>2816</v>
      </c>
      <c r="D281" s="96" t="s">
        <v>1858</v>
      </c>
      <c r="E281" s="96" t="s">
        <v>140</v>
      </c>
      <c r="F281" s="104">
        <v>43661</v>
      </c>
      <c r="G281" s="93">
        <v>173830</v>
      </c>
      <c r="H281" s="95">
        <v>1.3718999999999999</v>
      </c>
      <c r="I281" s="93">
        <v>2.3847800000000001</v>
      </c>
      <c r="J281" s="94">
        <v>2.2231064735860232E-5</v>
      </c>
      <c r="K281" s="94">
        <f>I281/'סכום נכסי הקרן'!$C$42</f>
        <v>3.0948299727056308E-8</v>
      </c>
    </row>
    <row r="282" spans="2:11">
      <c r="B282" s="86" t="s">
        <v>2817</v>
      </c>
      <c r="C282" s="83" t="s">
        <v>2590</v>
      </c>
      <c r="D282" s="96" t="s">
        <v>1858</v>
      </c>
      <c r="E282" s="96" t="s">
        <v>140</v>
      </c>
      <c r="F282" s="104">
        <v>43657</v>
      </c>
      <c r="G282" s="93">
        <v>5354580</v>
      </c>
      <c r="H282" s="95">
        <v>1.3832</v>
      </c>
      <c r="I282" s="93">
        <v>74.066789999999997</v>
      </c>
      <c r="J282" s="94">
        <v>6.9045513769293819E-4</v>
      </c>
      <c r="K282" s="94">
        <f>I282/'סכום נכסי הקרן'!$C$42</f>
        <v>9.6119609219338336E-7</v>
      </c>
    </row>
    <row r="283" spans="2:11">
      <c r="B283" s="86" t="s">
        <v>2817</v>
      </c>
      <c r="C283" s="83" t="s">
        <v>2818</v>
      </c>
      <c r="D283" s="96" t="s">
        <v>1858</v>
      </c>
      <c r="E283" s="96" t="s">
        <v>140</v>
      </c>
      <c r="F283" s="104">
        <v>43657</v>
      </c>
      <c r="G283" s="93">
        <v>382470</v>
      </c>
      <c r="H283" s="95">
        <v>1.3832</v>
      </c>
      <c r="I283" s="93">
        <v>5.2904799999999996</v>
      </c>
      <c r="J283" s="94">
        <v>4.9318177510618934E-5</v>
      </c>
      <c r="K283" s="94">
        <f>I283/'סכום נכסי הקרן'!$C$42</f>
        <v>6.8656798840981915E-8</v>
      </c>
    </row>
    <row r="284" spans="2:11">
      <c r="B284" s="86" t="s">
        <v>2817</v>
      </c>
      <c r="C284" s="83" t="s">
        <v>2819</v>
      </c>
      <c r="D284" s="96" t="s">
        <v>1858</v>
      </c>
      <c r="E284" s="96" t="s">
        <v>140</v>
      </c>
      <c r="F284" s="104">
        <v>43657</v>
      </c>
      <c r="G284" s="93">
        <v>914451</v>
      </c>
      <c r="H284" s="95">
        <v>1.3832</v>
      </c>
      <c r="I284" s="93">
        <v>12.64907</v>
      </c>
      <c r="J284" s="94">
        <v>1.1791540268638096E-4</v>
      </c>
      <c r="K284" s="94">
        <f>I284/'סכום נכסי הקרן'!$C$42</f>
        <v>1.6415233674742164E-7</v>
      </c>
    </row>
    <row r="285" spans="2:11">
      <c r="B285" s="86" t="s">
        <v>2820</v>
      </c>
      <c r="C285" s="83" t="s">
        <v>2821</v>
      </c>
      <c r="D285" s="96" t="s">
        <v>1858</v>
      </c>
      <c r="E285" s="96" t="s">
        <v>140</v>
      </c>
      <c r="F285" s="104">
        <v>43712</v>
      </c>
      <c r="G285" s="93">
        <v>2503.44</v>
      </c>
      <c r="H285" s="95">
        <v>1.3833</v>
      </c>
      <c r="I285" s="93">
        <v>3.4630000000000001E-2</v>
      </c>
      <c r="J285" s="94">
        <v>3.2282297394427991E-7</v>
      </c>
      <c r="K285" s="94">
        <f>I285/'סכום נכסי הקרן'!$C$42</f>
        <v>4.494081716334253E-10</v>
      </c>
    </row>
    <row r="286" spans="2:11">
      <c r="B286" s="86" t="s">
        <v>2822</v>
      </c>
      <c r="C286" s="83" t="s">
        <v>2823</v>
      </c>
      <c r="D286" s="96" t="s">
        <v>1858</v>
      </c>
      <c r="E286" s="96" t="s">
        <v>140</v>
      </c>
      <c r="F286" s="104">
        <v>43762</v>
      </c>
      <c r="G286" s="93">
        <v>521655</v>
      </c>
      <c r="H286" s="95">
        <v>1.4031</v>
      </c>
      <c r="I286" s="93">
        <v>7.3192200000000005</v>
      </c>
      <c r="J286" s="94">
        <v>6.8230215632470473E-5</v>
      </c>
      <c r="K286" s="94">
        <f>I286/'סכום נכסי הקרן'!$C$42</f>
        <v>9.4984616747987277E-8</v>
      </c>
    </row>
    <row r="287" spans="2:11">
      <c r="B287" s="86" t="s">
        <v>2824</v>
      </c>
      <c r="C287" s="83" t="s">
        <v>2825</v>
      </c>
      <c r="D287" s="96" t="s">
        <v>1858</v>
      </c>
      <c r="E287" s="96" t="s">
        <v>140</v>
      </c>
      <c r="F287" s="104">
        <v>43718</v>
      </c>
      <c r="G287" s="93">
        <v>6958.6</v>
      </c>
      <c r="H287" s="95">
        <v>1.4483999999999999</v>
      </c>
      <c r="I287" s="93">
        <v>0.10079</v>
      </c>
      <c r="J287" s="94">
        <v>9.3957053259728477E-7</v>
      </c>
      <c r="K287" s="94">
        <f>I287/'סכום נכסי הקרן'!$C$42</f>
        <v>1.3079945024237059E-9</v>
      </c>
    </row>
    <row r="288" spans="2:11">
      <c r="B288" s="86" t="s">
        <v>2826</v>
      </c>
      <c r="C288" s="83" t="s">
        <v>2827</v>
      </c>
      <c r="D288" s="96" t="s">
        <v>1858</v>
      </c>
      <c r="E288" s="96" t="s">
        <v>140</v>
      </c>
      <c r="F288" s="104">
        <v>43647</v>
      </c>
      <c r="G288" s="93">
        <v>34800</v>
      </c>
      <c r="H288" s="95">
        <v>2.2502</v>
      </c>
      <c r="I288" s="93">
        <v>0.78305999999999998</v>
      </c>
      <c r="J288" s="94">
        <v>7.2997331209011783E-6</v>
      </c>
      <c r="K288" s="94">
        <f>I288/'סכום נכסי הקרן'!$C$42</f>
        <v>1.0162101151581576E-8</v>
      </c>
    </row>
    <row r="289" spans="2:11">
      <c r="B289" s="86" t="s">
        <v>2828</v>
      </c>
      <c r="C289" s="83" t="s">
        <v>2829</v>
      </c>
      <c r="D289" s="96" t="s">
        <v>1858</v>
      </c>
      <c r="E289" s="96" t="s">
        <v>140</v>
      </c>
      <c r="F289" s="104">
        <v>43662</v>
      </c>
      <c r="G289" s="93">
        <v>20881.8</v>
      </c>
      <c r="H289" s="95">
        <v>1.4766999999999999</v>
      </c>
      <c r="I289" s="93">
        <v>0.30836000000000002</v>
      </c>
      <c r="J289" s="94">
        <v>2.8745507434437814E-6</v>
      </c>
      <c r="K289" s="94">
        <f>I289/'סכום נכסי הקרן'!$C$42</f>
        <v>4.001718273314555E-9</v>
      </c>
    </row>
    <row r="290" spans="2:11">
      <c r="B290" s="86" t="s">
        <v>2828</v>
      </c>
      <c r="C290" s="83" t="s">
        <v>2487</v>
      </c>
      <c r="D290" s="96" t="s">
        <v>1858</v>
      </c>
      <c r="E290" s="96" t="s">
        <v>140</v>
      </c>
      <c r="F290" s="104">
        <v>43662</v>
      </c>
      <c r="G290" s="93">
        <v>1044090</v>
      </c>
      <c r="H290" s="95">
        <v>1.4766999999999999</v>
      </c>
      <c r="I290" s="93">
        <v>15.417879999999998</v>
      </c>
      <c r="J290" s="94">
        <v>1.437264185248638E-4</v>
      </c>
      <c r="K290" s="94">
        <f>I290/'סכום נכסי הקרן'!$C$42</f>
        <v>2.0008435637492217E-7</v>
      </c>
    </row>
    <row r="291" spans="2:11">
      <c r="B291" s="86" t="s">
        <v>2830</v>
      </c>
      <c r="C291" s="83" t="s">
        <v>2698</v>
      </c>
      <c r="D291" s="96" t="s">
        <v>1858</v>
      </c>
      <c r="E291" s="96" t="s">
        <v>140</v>
      </c>
      <c r="F291" s="104">
        <v>43724</v>
      </c>
      <c r="G291" s="93">
        <v>6960.8</v>
      </c>
      <c r="H291" s="95">
        <v>1.4796</v>
      </c>
      <c r="I291" s="93">
        <v>0.10299</v>
      </c>
      <c r="J291" s="94">
        <v>9.6007906689348487E-7</v>
      </c>
      <c r="K291" s="94">
        <f>I291/'סכום נכסי הקרן'!$C$42</f>
        <v>1.3365448338586911E-9</v>
      </c>
    </row>
    <row r="292" spans="2:11">
      <c r="B292" s="86" t="s">
        <v>2830</v>
      </c>
      <c r="C292" s="83" t="s">
        <v>2675</v>
      </c>
      <c r="D292" s="96" t="s">
        <v>1858</v>
      </c>
      <c r="E292" s="96" t="s">
        <v>140</v>
      </c>
      <c r="F292" s="104">
        <v>43724</v>
      </c>
      <c r="G292" s="93">
        <v>765688</v>
      </c>
      <c r="H292" s="95">
        <v>1.4795</v>
      </c>
      <c r="I292" s="93">
        <v>11.328430000000001</v>
      </c>
      <c r="J292" s="94">
        <v>1.0560431598959281E-4</v>
      </c>
      <c r="K292" s="94">
        <f>I292/'סכום נכסי הקרן'!$C$42</f>
        <v>1.4701383233546766E-7</v>
      </c>
    </row>
    <row r="293" spans="2:11">
      <c r="B293" s="86" t="s">
        <v>2830</v>
      </c>
      <c r="C293" s="83" t="s">
        <v>2831</v>
      </c>
      <c r="D293" s="96" t="s">
        <v>1858</v>
      </c>
      <c r="E293" s="96" t="s">
        <v>140</v>
      </c>
      <c r="F293" s="104">
        <v>43724</v>
      </c>
      <c r="G293" s="93">
        <v>6960.8</v>
      </c>
      <c r="H293" s="95">
        <v>1.4796</v>
      </c>
      <c r="I293" s="93">
        <v>0.10299</v>
      </c>
      <c r="J293" s="94">
        <v>9.6007906689348487E-7</v>
      </c>
      <c r="K293" s="94">
        <f>I293/'סכום נכסי הקרן'!$C$42</f>
        <v>1.3365448338586911E-9</v>
      </c>
    </row>
    <row r="294" spans="2:11">
      <c r="B294" s="86" t="s">
        <v>2830</v>
      </c>
      <c r="C294" s="83" t="s">
        <v>2832</v>
      </c>
      <c r="D294" s="96" t="s">
        <v>1858</v>
      </c>
      <c r="E294" s="96" t="s">
        <v>140</v>
      </c>
      <c r="F294" s="104">
        <v>43724</v>
      </c>
      <c r="G294" s="93">
        <v>69608</v>
      </c>
      <c r="H294" s="95">
        <v>1.4795</v>
      </c>
      <c r="I294" s="93">
        <v>1.02986</v>
      </c>
      <c r="J294" s="94">
        <v>9.6004177864931006E-6</v>
      </c>
      <c r="K294" s="94">
        <f>I294/'סכום נכסי הקרן'!$C$42</f>
        <v>1.336492924165173E-8</v>
      </c>
    </row>
    <row r="295" spans="2:11">
      <c r="B295" s="86" t="s">
        <v>2830</v>
      </c>
      <c r="C295" s="83" t="s">
        <v>2833</v>
      </c>
      <c r="D295" s="96" t="s">
        <v>1858</v>
      </c>
      <c r="E295" s="96" t="s">
        <v>140</v>
      </c>
      <c r="F295" s="104">
        <v>43724</v>
      </c>
      <c r="G295" s="93">
        <v>174020</v>
      </c>
      <c r="H295" s="95">
        <v>1.4795</v>
      </c>
      <c r="I295" s="93">
        <v>2.57464</v>
      </c>
      <c r="J295" s="94">
        <v>2.4000951245622315E-5</v>
      </c>
      <c r="K295" s="94">
        <f>I295/'סכום נכסי הקרן'!$C$42</f>
        <v>3.341219332989553E-8</v>
      </c>
    </row>
    <row r="296" spans="2:11">
      <c r="B296" s="86" t="s">
        <v>2830</v>
      </c>
      <c r="C296" s="83" t="s">
        <v>2834</v>
      </c>
      <c r="D296" s="96" t="s">
        <v>1858</v>
      </c>
      <c r="E296" s="96" t="s">
        <v>140</v>
      </c>
      <c r="F296" s="104">
        <v>43724</v>
      </c>
      <c r="G296" s="93">
        <v>69608</v>
      </c>
      <c r="H296" s="95">
        <v>1.4795</v>
      </c>
      <c r="I296" s="93">
        <v>1.02986</v>
      </c>
      <c r="J296" s="94">
        <v>9.6004177864931006E-6</v>
      </c>
      <c r="K296" s="94">
        <f>I296/'סכום נכסי הקרן'!$C$42</f>
        <v>1.336492924165173E-8</v>
      </c>
    </row>
    <row r="297" spans="2:11">
      <c r="B297" s="86" t="s">
        <v>2835</v>
      </c>
      <c r="C297" s="83" t="s">
        <v>2836</v>
      </c>
      <c r="D297" s="96" t="s">
        <v>1858</v>
      </c>
      <c r="E297" s="96" t="s">
        <v>140</v>
      </c>
      <c r="F297" s="104">
        <v>43734</v>
      </c>
      <c r="G297" s="93">
        <v>2436490</v>
      </c>
      <c r="H297" s="95">
        <v>0.79869999999999997</v>
      </c>
      <c r="I297" s="93">
        <v>19.460939999999997</v>
      </c>
      <c r="J297" s="94">
        <v>1.814160706483163E-4</v>
      </c>
      <c r="K297" s="94">
        <f>I297/'סכום נכסי הקרן'!$C$42</f>
        <v>2.5255285774379992E-7</v>
      </c>
    </row>
    <row r="298" spans="2:11">
      <c r="B298" s="86" t="s">
        <v>2835</v>
      </c>
      <c r="C298" s="83" t="s">
        <v>2837</v>
      </c>
      <c r="D298" s="96" t="s">
        <v>1858</v>
      </c>
      <c r="E298" s="96" t="s">
        <v>140</v>
      </c>
      <c r="F298" s="104">
        <v>43734</v>
      </c>
      <c r="G298" s="93">
        <v>2436490</v>
      </c>
      <c r="H298" s="95">
        <v>0.79869999999999997</v>
      </c>
      <c r="I298" s="93">
        <v>19.460939999999997</v>
      </c>
      <c r="J298" s="94">
        <v>1.814160706483163E-4</v>
      </c>
      <c r="K298" s="94">
        <f>I298/'סכום נכסי הקרן'!$C$42</f>
        <v>2.5255285774379992E-7</v>
      </c>
    </row>
    <row r="299" spans="2:11">
      <c r="B299" s="86" t="s">
        <v>2835</v>
      </c>
      <c r="C299" s="83" t="s">
        <v>2838</v>
      </c>
      <c r="D299" s="96" t="s">
        <v>1858</v>
      </c>
      <c r="E299" s="96" t="s">
        <v>140</v>
      </c>
      <c r="F299" s="104">
        <v>43734</v>
      </c>
      <c r="G299" s="93">
        <v>10442100</v>
      </c>
      <c r="H299" s="95">
        <v>0.79869999999999997</v>
      </c>
      <c r="I299" s="93">
        <v>83.404030000000006</v>
      </c>
      <c r="J299" s="94">
        <v>7.7749745895287152E-4</v>
      </c>
      <c r="K299" s="94">
        <f>I299/'סכום נכסי הקרן'!$C$42</f>
        <v>1.0823694088697474E-6</v>
      </c>
    </row>
    <row r="300" spans="2:11">
      <c r="B300" s="86" t="s">
        <v>2835</v>
      </c>
      <c r="C300" s="83" t="s">
        <v>2839</v>
      </c>
      <c r="D300" s="96" t="s">
        <v>1858</v>
      </c>
      <c r="E300" s="96" t="s">
        <v>140</v>
      </c>
      <c r="F300" s="104">
        <v>43734</v>
      </c>
      <c r="G300" s="93">
        <v>2088420</v>
      </c>
      <c r="H300" s="95">
        <v>0.79869999999999997</v>
      </c>
      <c r="I300" s="93">
        <v>16.680810000000001</v>
      </c>
      <c r="J300" s="94">
        <v>1.5549952907881846E-4</v>
      </c>
      <c r="K300" s="94">
        <f>I300/'סכום נכסי הקרן'!$C$42</f>
        <v>2.1647393368364302E-7</v>
      </c>
    </row>
    <row r="301" spans="2:11">
      <c r="B301" s="86" t="s">
        <v>2835</v>
      </c>
      <c r="C301" s="83" t="s">
        <v>2840</v>
      </c>
      <c r="D301" s="96" t="s">
        <v>1858</v>
      </c>
      <c r="E301" s="96" t="s">
        <v>140</v>
      </c>
      <c r="F301" s="104">
        <v>43734</v>
      </c>
      <c r="G301" s="93">
        <v>2784560</v>
      </c>
      <c r="H301" s="95">
        <v>0.79869999999999997</v>
      </c>
      <c r="I301" s="93">
        <v>22.241070000000001</v>
      </c>
      <c r="J301" s="94">
        <v>2.0733261221781419E-4</v>
      </c>
      <c r="K301" s="94">
        <f>I301/'סכום נכסי הקרן'!$C$42</f>
        <v>2.8863178180395689E-7</v>
      </c>
    </row>
    <row r="302" spans="2:11">
      <c r="B302" s="86" t="s">
        <v>2841</v>
      </c>
      <c r="C302" s="83" t="s">
        <v>2842</v>
      </c>
      <c r="D302" s="96" t="s">
        <v>1858</v>
      </c>
      <c r="E302" s="96" t="s">
        <v>140</v>
      </c>
      <c r="F302" s="104">
        <v>43647</v>
      </c>
      <c r="G302" s="93">
        <v>870.83</v>
      </c>
      <c r="H302" s="95">
        <v>2.3437000000000001</v>
      </c>
      <c r="I302" s="93">
        <v>2.0410000000000001E-2</v>
      </c>
      <c r="J302" s="94">
        <v>1.9026326590247625E-7</v>
      </c>
      <c r="K302" s="94">
        <f>I302/'סכום נכסי הקרן'!$C$42</f>
        <v>2.6486921117638497E-10</v>
      </c>
    </row>
    <row r="303" spans="2:11">
      <c r="B303" s="86" t="s">
        <v>2843</v>
      </c>
      <c r="C303" s="83" t="s">
        <v>2844</v>
      </c>
      <c r="D303" s="96" t="s">
        <v>1858</v>
      </c>
      <c r="E303" s="96" t="s">
        <v>140</v>
      </c>
      <c r="F303" s="104">
        <v>43754</v>
      </c>
      <c r="G303" s="93">
        <v>174185</v>
      </c>
      <c r="H303" s="95">
        <v>1.5728</v>
      </c>
      <c r="I303" s="93">
        <v>2.7395200000000002</v>
      </c>
      <c r="J303" s="94">
        <v>2.5537972670512089E-5</v>
      </c>
      <c r="K303" s="94">
        <f>I303/'סכום נכסי הקרן'!$C$42</f>
        <v>3.5551910896713869E-8</v>
      </c>
    </row>
    <row r="304" spans="2:11">
      <c r="B304" s="86" t="s">
        <v>2843</v>
      </c>
      <c r="C304" s="83" t="s">
        <v>2845</v>
      </c>
      <c r="D304" s="96" t="s">
        <v>1858</v>
      </c>
      <c r="E304" s="96" t="s">
        <v>140</v>
      </c>
      <c r="F304" s="104">
        <v>43754</v>
      </c>
      <c r="G304" s="93">
        <v>661903</v>
      </c>
      <c r="H304" s="95">
        <v>1.5728</v>
      </c>
      <c r="I304" s="93">
        <v>10.41019</v>
      </c>
      <c r="J304" s="94">
        <v>9.7044426656800548E-5</v>
      </c>
      <c r="K304" s="94">
        <f>I304/'סכום נכסי הקרן'!$C$42</f>
        <v>1.3509744309144001E-7</v>
      </c>
    </row>
    <row r="305" spans="2:11">
      <c r="B305" s="86" t="s">
        <v>2846</v>
      </c>
      <c r="C305" s="83" t="s">
        <v>2847</v>
      </c>
      <c r="D305" s="96" t="s">
        <v>1858</v>
      </c>
      <c r="E305" s="96" t="s">
        <v>140</v>
      </c>
      <c r="F305" s="104">
        <v>43696</v>
      </c>
      <c r="G305" s="93">
        <v>17420</v>
      </c>
      <c r="H305" s="95">
        <v>1.5811999999999999</v>
      </c>
      <c r="I305" s="93">
        <v>0.27544999999999997</v>
      </c>
      <c r="J305" s="94">
        <v>2.5677617144947122E-6</v>
      </c>
      <c r="K305" s="94">
        <f>I305/'סכום נכסי הקרן'!$C$42</f>
        <v>3.5746312698939358E-9</v>
      </c>
    </row>
    <row r="306" spans="2:11">
      <c r="B306" s="86" t="s">
        <v>2846</v>
      </c>
      <c r="C306" s="83" t="s">
        <v>2848</v>
      </c>
      <c r="D306" s="96" t="s">
        <v>1858</v>
      </c>
      <c r="E306" s="96" t="s">
        <v>140</v>
      </c>
      <c r="F306" s="104">
        <v>43696</v>
      </c>
      <c r="G306" s="93">
        <v>10452</v>
      </c>
      <c r="H306" s="95">
        <v>1.5811999999999999</v>
      </c>
      <c r="I306" s="93">
        <v>0.16527</v>
      </c>
      <c r="J306" s="94">
        <v>1.5406570286968274E-6</v>
      </c>
      <c r="K306" s="94">
        <f>I306/'סכום נכסי הקרן'!$C$42</f>
        <v>2.1447787619363615E-9</v>
      </c>
    </row>
    <row r="307" spans="2:11">
      <c r="B307" s="86" t="s">
        <v>2846</v>
      </c>
      <c r="C307" s="83" t="s">
        <v>2849</v>
      </c>
      <c r="D307" s="96" t="s">
        <v>1858</v>
      </c>
      <c r="E307" s="96" t="s">
        <v>140</v>
      </c>
      <c r="F307" s="104">
        <v>43696</v>
      </c>
      <c r="G307" s="93">
        <v>1742000</v>
      </c>
      <c r="H307" s="95">
        <v>1.5811999999999999</v>
      </c>
      <c r="I307" s="93">
        <v>27.545120000000001</v>
      </c>
      <c r="J307" s="94">
        <v>2.5677729009679649E-4</v>
      </c>
      <c r="K307" s="94">
        <f>I307/'סכום נכסי הקרן'!$C$42</f>
        <v>3.5746468428019916E-7</v>
      </c>
    </row>
    <row r="308" spans="2:11">
      <c r="B308" s="86" t="s">
        <v>2846</v>
      </c>
      <c r="C308" s="83" t="s">
        <v>2850</v>
      </c>
      <c r="D308" s="96" t="s">
        <v>1858</v>
      </c>
      <c r="E308" s="96" t="s">
        <v>140</v>
      </c>
      <c r="F308" s="104">
        <v>43696</v>
      </c>
      <c r="G308" s="93">
        <v>17420</v>
      </c>
      <c r="H308" s="95">
        <v>1.5811999999999999</v>
      </c>
      <c r="I308" s="93">
        <v>0.27544999999999997</v>
      </c>
      <c r="J308" s="94">
        <v>2.5677617144947122E-6</v>
      </c>
      <c r="K308" s="94">
        <f>I308/'סכום נכסי הקרן'!$C$42</f>
        <v>3.5746312698939358E-9</v>
      </c>
    </row>
    <row r="309" spans="2:11">
      <c r="B309" s="86" t="s">
        <v>2846</v>
      </c>
      <c r="C309" s="83" t="s">
        <v>2851</v>
      </c>
      <c r="D309" s="96" t="s">
        <v>1858</v>
      </c>
      <c r="E309" s="96" t="s">
        <v>140</v>
      </c>
      <c r="F309" s="104">
        <v>43696</v>
      </c>
      <c r="G309" s="93">
        <v>696800</v>
      </c>
      <c r="H309" s="95">
        <v>1.5811999999999999</v>
      </c>
      <c r="I309" s="93">
        <v>11.018049999999999</v>
      </c>
      <c r="J309" s="94">
        <v>1.0271093468284067E-4</v>
      </c>
      <c r="K309" s="94">
        <f>I309/'סכום נכסי הקרן'!$C$42</f>
        <v>1.4298589966692641E-7</v>
      </c>
    </row>
    <row r="310" spans="2:11">
      <c r="B310" s="86" t="s">
        <v>2846</v>
      </c>
      <c r="C310" s="83" t="s">
        <v>2852</v>
      </c>
      <c r="D310" s="96" t="s">
        <v>1858</v>
      </c>
      <c r="E310" s="96" t="s">
        <v>140</v>
      </c>
      <c r="F310" s="104">
        <v>43696</v>
      </c>
      <c r="G310" s="93">
        <v>209040</v>
      </c>
      <c r="H310" s="95">
        <v>1.5811999999999999</v>
      </c>
      <c r="I310" s="93">
        <v>3.3054099999999997</v>
      </c>
      <c r="J310" s="94">
        <v>3.0813233794546986E-5</v>
      </c>
      <c r="K310" s="94">
        <f>I310/'סכום נכסי הקרן'!$C$42</f>
        <v>4.2895705012961025E-8</v>
      </c>
    </row>
    <row r="311" spans="2:11">
      <c r="B311" s="86" t="s">
        <v>2846</v>
      </c>
      <c r="C311" s="83" t="s">
        <v>2853</v>
      </c>
      <c r="D311" s="96" t="s">
        <v>1858</v>
      </c>
      <c r="E311" s="96" t="s">
        <v>140</v>
      </c>
      <c r="F311" s="104">
        <v>43696</v>
      </c>
      <c r="G311" s="93">
        <v>76648</v>
      </c>
      <c r="H311" s="95">
        <v>1.5811999999999999</v>
      </c>
      <c r="I311" s="93">
        <v>1.2119899999999999</v>
      </c>
      <c r="J311" s="94">
        <v>1.1298244764387172E-5</v>
      </c>
      <c r="K311" s="94">
        <f>I311/'סכום נכסי הקרן'!$C$42</f>
        <v>1.5728507361767113E-8</v>
      </c>
    </row>
    <row r="312" spans="2:11">
      <c r="B312" s="86" t="s">
        <v>2846</v>
      </c>
      <c r="C312" s="83" t="s">
        <v>2854</v>
      </c>
      <c r="D312" s="96" t="s">
        <v>1858</v>
      </c>
      <c r="E312" s="96" t="s">
        <v>140</v>
      </c>
      <c r="F312" s="104">
        <v>43696</v>
      </c>
      <c r="G312" s="93">
        <v>3484</v>
      </c>
      <c r="H312" s="95">
        <v>1.5811999999999999</v>
      </c>
      <c r="I312" s="93">
        <v>5.509E-2</v>
      </c>
      <c r="J312" s="94">
        <v>5.1355234289894248E-7</v>
      </c>
      <c r="K312" s="94">
        <f>I312/'סכום נכסי הקרן'!$C$42</f>
        <v>7.1492625397878721E-10</v>
      </c>
    </row>
    <row r="313" spans="2:11">
      <c r="B313" s="86" t="s">
        <v>2846</v>
      </c>
      <c r="C313" s="83" t="s">
        <v>2855</v>
      </c>
      <c r="D313" s="96" t="s">
        <v>1858</v>
      </c>
      <c r="E313" s="96" t="s">
        <v>140</v>
      </c>
      <c r="F313" s="104">
        <v>43696</v>
      </c>
      <c r="G313" s="93">
        <v>557440</v>
      </c>
      <c r="H313" s="95">
        <v>1.5811999999999999</v>
      </c>
      <c r="I313" s="93">
        <v>8.8144400000000012</v>
      </c>
      <c r="J313" s="94">
        <v>8.2168747746272564E-5</v>
      </c>
      <c r="K313" s="94">
        <f>I313/'סכום נכסי הקרן'!$C$42</f>
        <v>1.1438871973354114E-7</v>
      </c>
    </row>
    <row r="314" spans="2:11">
      <c r="B314" s="86" t="s">
        <v>2856</v>
      </c>
      <c r="C314" s="83" t="s">
        <v>2547</v>
      </c>
      <c r="D314" s="96" t="s">
        <v>1858</v>
      </c>
      <c r="E314" s="96" t="s">
        <v>140</v>
      </c>
      <c r="F314" s="104">
        <v>43754</v>
      </c>
      <c r="G314" s="93">
        <v>1533312</v>
      </c>
      <c r="H314" s="95">
        <v>1.6037999999999999</v>
      </c>
      <c r="I314" s="93">
        <v>24.591450000000002</v>
      </c>
      <c r="J314" s="94">
        <v>2.2924299805377019E-4</v>
      </c>
      <c r="K314" s="94">
        <f>I314/'סכום נכסי הקרן'!$C$42</f>
        <v>3.1913365816675708E-7</v>
      </c>
    </row>
    <row r="315" spans="2:11">
      <c r="B315" s="86" t="s">
        <v>2857</v>
      </c>
      <c r="C315" s="83" t="s">
        <v>2858</v>
      </c>
      <c r="D315" s="96" t="s">
        <v>1858</v>
      </c>
      <c r="E315" s="96" t="s">
        <v>140</v>
      </c>
      <c r="F315" s="104">
        <v>43671</v>
      </c>
      <c r="G315" s="93">
        <v>160346800</v>
      </c>
      <c r="H315" s="95">
        <v>1.0132000000000001</v>
      </c>
      <c r="I315" s="93">
        <v>1624.6736799999999</v>
      </c>
      <c r="J315" s="94">
        <v>1.5145307221097236E-2</v>
      </c>
      <c r="K315" s="94">
        <f>I315/'סכום נכסי הקרן'!$C$42</f>
        <v>2.1084078198953179E-5</v>
      </c>
    </row>
    <row r="316" spans="2:11">
      <c r="B316" s="86" t="s">
        <v>2859</v>
      </c>
      <c r="C316" s="83" t="s">
        <v>2860</v>
      </c>
      <c r="D316" s="96" t="s">
        <v>1858</v>
      </c>
      <c r="E316" s="96" t="s">
        <v>140</v>
      </c>
      <c r="F316" s="104">
        <v>43671</v>
      </c>
      <c r="G316" s="93">
        <v>4881380</v>
      </c>
      <c r="H316" s="95">
        <v>1.0387999999999999</v>
      </c>
      <c r="I316" s="93">
        <v>50.706290000000003</v>
      </c>
      <c r="J316" s="94">
        <v>4.7268713068094427E-4</v>
      </c>
      <c r="K316" s="94">
        <f>I316/'סכום נכסי הקרן'!$C$42</f>
        <v>6.5803699333566966E-7</v>
      </c>
    </row>
    <row r="317" spans="2:11">
      <c r="B317" s="86" t="s">
        <v>2859</v>
      </c>
      <c r="C317" s="83" t="s">
        <v>2861</v>
      </c>
      <c r="D317" s="96" t="s">
        <v>1858</v>
      </c>
      <c r="E317" s="96" t="s">
        <v>140</v>
      </c>
      <c r="F317" s="104">
        <v>43671</v>
      </c>
      <c r="G317" s="93">
        <v>11213227.199999999</v>
      </c>
      <c r="H317" s="95">
        <v>1.0387999999999999</v>
      </c>
      <c r="I317" s="93">
        <v>116.47959</v>
      </c>
      <c r="J317" s="94">
        <v>1.0858298483283396E-3</v>
      </c>
      <c r="K317" s="94">
        <f>I317/'סכום נכסי הקרן'!$C$42</f>
        <v>1.5116049545050826E-6</v>
      </c>
    </row>
    <row r="318" spans="2:11">
      <c r="B318" s="86" t="s">
        <v>2862</v>
      </c>
      <c r="C318" s="83" t="s">
        <v>2863</v>
      </c>
      <c r="D318" s="96" t="s">
        <v>1858</v>
      </c>
      <c r="E318" s="96" t="s">
        <v>140</v>
      </c>
      <c r="F318" s="104">
        <v>43671</v>
      </c>
      <c r="G318" s="93">
        <v>80194100</v>
      </c>
      <c r="H318" s="95">
        <v>1.0387999999999999</v>
      </c>
      <c r="I318" s="93">
        <v>833.03187000000003</v>
      </c>
      <c r="J318" s="94">
        <v>7.7655739435103883E-3</v>
      </c>
      <c r="K318" s="94">
        <f>I318/'סכום נכסי הקרן'!$C$42</f>
        <v>1.0810607265638847E-5</v>
      </c>
    </row>
    <row r="319" spans="2:11">
      <c r="B319" s="86" t="s">
        <v>2864</v>
      </c>
      <c r="C319" s="83" t="s">
        <v>2865</v>
      </c>
      <c r="D319" s="96" t="s">
        <v>1858</v>
      </c>
      <c r="E319" s="96" t="s">
        <v>140</v>
      </c>
      <c r="F319" s="104">
        <v>43816</v>
      </c>
      <c r="G319" s="93">
        <v>3837350</v>
      </c>
      <c r="H319" s="95">
        <v>1.0578000000000001</v>
      </c>
      <c r="I319" s="93">
        <v>40.590069999999997</v>
      </c>
      <c r="J319" s="94">
        <v>3.783831103091682E-4</v>
      </c>
      <c r="K319" s="94">
        <f>I319/'סכום נכסי הקרן'!$C$42</f>
        <v>5.2675452339511247E-7</v>
      </c>
    </row>
    <row r="320" spans="2:11">
      <c r="B320" s="86" t="s">
        <v>2864</v>
      </c>
      <c r="C320" s="83" t="s">
        <v>2866</v>
      </c>
      <c r="D320" s="96" t="s">
        <v>1858</v>
      </c>
      <c r="E320" s="96" t="s">
        <v>140</v>
      </c>
      <c r="F320" s="104">
        <v>43816</v>
      </c>
      <c r="G320" s="93">
        <v>3139650</v>
      </c>
      <c r="H320" s="95">
        <v>1.0578000000000001</v>
      </c>
      <c r="I320" s="93">
        <v>33.210059999999999</v>
      </c>
      <c r="J320" s="94">
        <v>3.095862065858496E-4</v>
      </c>
      <c r="K320" s="94">
        <f>I320/'סכום נכסי הקרן'!$C$42</f>
        <v>4.3098100907988311E-7</v>
      </c>
    </row>
    <row r="321" spans="2:11">
      <c r="B321" s="86" t="s">
        <v>2864</v>
      </c>
      <c r="C321" s="83" t="s">
        <v>2867</v>
      </c>
      <c r="D321" s="96" t="s">
        <v>1858</v>
      </c>
      <c r="E321" s="96" t="s">
        <v>140</v>
      </c>
      <c r="F321" s="104">
        <v>43816</v>
      </c>
      <c r="G321" s="93">
        <v>2790800</v>
      </c>
      <c r="H321" s="95">
        <v>1.0578000000000001</v>
      </c>
      <c r="I321" s="93">
        <v>29.520049999999998</v>
      </c>
      <c r="J321" s="94">
        <v>2.7518770811388505E-4</v>
      </c>
      <c r="K321" s="94">
        <f>I321/'סכום נכסי הקרן'!$C$42</f>
        <v>3.8309418703515146E-7</v>
      </c>
    </row>
    <row r="322" spans="2:11">
      <c r="B322" s="86" t="s">
        <v>2864</v>
      </c>
      <c r="C322" s="83" t="s">
        <v>2868</v>
      </c>
      <c r="D322" s="96" t="s">
        <v>1858</v>
      </c>
      <c r="E322" s="96" t="s">
        <v>140</v>
      </c>
      <c r="F322" s="104">
        <v>43816</v>
      </c>
      <c r="G322" s="93">
        <v>26163750</v>
      </c>
      <c r="H322" s="95">
        <v>1.0578000000000001</v>
      </c>
      <c r="I322" s="93">
        <v>276.75049999999999</v>
      </c>
      <c r="J322" s="94">
        <v>2.5798850548820799E-3</v>
      </c>
      <c r="K322" s="94">
        <f>I322/'סכום נכסי הקרן'!$C$42</f>
        <v>3.5915084089990257E-6</v>
      </c>
    </row>
    <row r="323" spans="2:11">
      <c r="B323" s="86" t="s">
        <v>2864</v>
      </c>
      <c r="C323" s="83" t="s">
        <v>2869</v>
      </c>
      <c r="D323" s="96" t="s">
        <v>1858</v>
      </c>
      <c r="E323" s="96" t="s">
        <v>140</v>
      </c>
      <c r="F323" s="104">
        <v>43816</v>
      </c>
      <c r="G323" s="93">
        <v>4186200</v>
      </c>
      <c r="H323" s="95">
        <v>1.0578000000000001</v>
      </c>
      <c r="I323" s="93">
        <v>44.280080000000005</v>
      </c>
      <c r="J323" s="94">
        <v>4.1278160878113285E-4</v>
      </c>
      <c r="K323" s="94">
        <f>I323/'סכום נכסי הקרן'!$C$42</f>
        <v>5.7464134543984422E-7</v>
      </c>
    </row>
    <row r="324" spans="2:11">
      <c r="B324" s="86" t="s">
        <v>2870</v>
      </c>
      <c r="C324" s="83" t="s">
        <v>2871</v>
      </c>
      <c r="D324" s="96" t="s">
        <v>1858</v>
      </c>
      <c r="E324" s="96" t="s">
        <v>140</v>
      </c>
      <c r="F324" s="104">
        <v>43654</v>
      </c>
      <c r="G324" s="93">
        <v>191950000</v>
      </c>
      <c r="H324" s="95">
        <v>2.2355999999999998</v>
      </c>
      <c r="I324" s="93">
        <v>4291.3041900000007</v>
      </c>
      <c r="J324" s="94">
        <v>4.0003799616383173E-2</v>
      </c>
      <c r="K324" s="94">
        <f>I324/'סכום נכסי הקרן'!$C$42</f>
        <v>5.5690071324018412E-5</v>
      </c>
    </row>
    <row r="325" spans="2:11">
      <c r="B325" s="86" t="s">
        <v>2872</v>
      </c>
      <c r="C325" s="83" t="s">
        <v>2873</v>
      </c>
      <c r="D325" s="96" t="s">
        <v>1858</v>
      </c>
      <c r="E325" s="96" t="s">
        <v>140</v>
      </c>
      <c r="F325" s="104">
        <v>43654</v>
      </c>
      <c r="G325" s="93">
        <v>2445100</v>
      </c>
      <c r="H325" s="95">
        <v>2.3195000000000001</v>
      </c>
      <c r="I325" s="93">
        <v>56.714359999999999</v>
      </c>
      <c r="J325" s="94">
        <v>5.2869472597593151E-4</v>
      </c>
      <c r="K325" s="94">
        <f>I325/'סכום נכסי הקרן'!$C$42</f>
        <v>7.3600626141957467E-7</v>
      </c>
    </row>
    <row r="326" spans="2:11">
      <c r="B326" s="86" t="s">
        <v>2872</v>
      </c>
      <c r="C326" s="83" t="s">
        <v>2874</v>
      </c>
      <c r="D326" s="96" t="s">
        <v>1858</v>
      </c>
      <c r="E326" s="96" t="s">
        <v>140</v>
      </c>
      <c r="F326" s="104">
        <v>43654</v>
      </c>
      <c r="G326" s="93">
        <v>174650000</v>
      </c>
      <c r="H326" s="95">
        <v>2.3195000000000001</v>
      </c>
      <c r="I326" s="93">
        <v>4051.02547</v>
      </c>
      <c r="J326" s="94">
        <v>3.7763906721034482E-2</v>
      </c>
      <c r="K326" s="94">
        <f>I326/'סכום נכסי הקרן'!$C$42</f>
        <v>5.2571872645484765E-5</v>
      </c>
    </row>
    <row r="327" spans="2:11">
      <c r="B327" s="86" t="s">
        <v>2875</v>
      </c>
      <c r="C327" s="83" t="s">
        <v>2876</v>
      </c>
      <c r="D327" s="96" t="s">
        <v>1858</v>
      </c>
      <c r="E327" s="96" t="s">
        <v>140</v>
      </c>
      <c r="F327" s="104">
        <v>43643</v>
      </c>
      <c r="G327" s="93">
        <v>2095920</v>
      </c>
      <c r="H327" s="95">
        <v>2.5083000000000002</v>
      </c>
      <c r="I327" s="93">
        <v>52.57114</v>
      </c>
      <c r="J327" s="94">
        <v>4.9007137621833927E-4</v>
      </c>
      <c r="K327" s="94">
        <f>I327/'סכום נכסי הקרן'!$C$42</f>
        <v>6.822379413250023E-7</v>
      </c>
    </row>
    <row r="328" spans="2:11">
      <c r="B328" s="86" t="s">
        <v>2875</v>
      </c>
      <c r="C328" s="83" t="s">
        <v>2877</v>
      </c>
      <c r="D328" s="96" t="s">
        <v>1858</v>
      </c>
      <c r="E328" s="96" t="s">
        <v>140</v>
      </c>
      <c r="F328" s="104">
        <v>43643</v>
      </c>
      <c r="G328" s="93">
        <v>13972800</v>
      </c>
      <c r="H328" s="95">
        <v>2.5083000000000002</v>
      </c>
      <c r="I328" s="93">
        <v>350.47426000000002</v>
      </c>
      <c r="J328" s="94">
        <v>3.2671424459751884E-3</v>
      </c>
      <c r="K328" s="94">
        <f>I328/'סכום נכסי הקרן'!$C$42</f>
        <v>4.5482528556505263E-6</v>
      </c>
    </row>
    <row r="329" spans="2:11">
      <c r="B329" s="86" t="s">
        <v>2875</v>
      </c>
      <c r="C329" s="83" t="s">
        <v>2878</v>
      </c>
      <c r="D329" s="96" t="s">
        <v>1858</v>
      </c>
      <c r="E329" s="96" t="s">
        <v>140</v>
      </c>
      <c r="F329" s="104">
        <v>43643</v>
      </c>
      <c r="G329" s="93">
        <v>244524</v>
      </c>
      <c r="H329" s="95">
        <v>2.5083000000000002</v>
      </c>
      <c r="I329" s="93">
        <v>6.1333000000000002</v>
      </c>
      <c r="J329" s="94">
        <v>5.717499699949327E-5</v>
      </c>
      <c r="K329" s="94">
        <f>I329/'סכום נכסי הקרן'!$C$42</f>
        <v>7.9594430813724729E-8</v>
      </c>
    </row>
    <row r="330" spans="2:11">
      <c r="B330" s="86" t="s">
        <v>2875</v>
      </c>
      <c r="C330" s="83" t="s">
        <v>2879</v>
      </c>
      <c r="D330" s="96" t="s">
        <v>1858</v>
      </c>
      <c r="E330" s="96" t="s">
        <v>140</v>
      </c>
      <c r="F330" s="104">
        <v>43643</v>
      </c>
      <c r="G330" s="93">
        <v>2375376</v>
      </c>
      <c r="H330" s="95">
        <v>2.5083000000000002</v>
      </c>
      <c r="I330" s="93">
        <v>59.580620000000003</v>
      </c>
      <c r="J330" s="94">
        <v>5.554141766631257E-4</v>
      </c>
      <c r="K330" s="94">
        <f>I330/'סכום נכסי הקרן'!$C$42</f>
        <v>7.7320293095541134E-7</v>
      </c>
    </row>
    <row r="331" spans="2:11">
      <c r="B331" s="86" t="s">
        <v>2875</v>
      </c>
      <c r="C331" s="83" t="s">
        <v>2880</v>
      </c>
      <c r="D331" s="96" t="s">
        <v>1858</v>
      </c>
      <c r="E331" s="96" t="s">
        <v>140</v>
      </c>
      <c r="F331" s="104">
        <v>43643</v>
      </c>
      <c r="G331" s="93">
        <v>3039084</v>
      </c>
      <c r="H331" s="95">
        <v>2.5083000000000002</v>
      </c>
      <c r="I331" s="93">
        <v>76.228149999999999</v>
      </c>
      <c r="J331" s="94">
        <v>7.1060346755040884E-4</v>
      </c>
      <c r="K331" s="94">
        <f>I331/'סכום נכסי הקרן'!$C$42</f>
        <v>9.8924497598898315E-7</v>
      </c>
    </row>
    <row r="332" spans="2:11">
      <c r="B332" s="86" t="s">
        <v>2881</v>
      </c>
      <c r="C332" s="83" t="s">
        <v>2882</v>
      </c>
      <c r="D332" s="96" t="s">
        <v>1858</v>
      </c>
      <c r="E332" s="96" t="s">
        <v>140</v>
      </c>
      <c r="F332" s="104">
        <v>43643</v>
      </c>
      <c r="G332" s="93">
        <v>3388889</v>
      </c>
      <c r="H332" s="95">
        <v>2.633</v>
      </c>
      <c r="I332" s="93">
        <v>89.229210000000009</v>
      </c>
      <c r="J332" s="94">
        <v>8.318001425035715E-4</v>
      </c>
      <c r="K332" s="94">
        <f>I332/'סכום נכסי הקרן'!$C$42</f>
        <v>1.1579652359917688E-6</v>
      </c>
    </row>
    <row r="333" spans="2:11">
      <c r="B333" s="86" t="s">
        <v>2881</v>
      </c>
      <c r="C333" s="83" t="s">
        <v>2883</v>
      </c>
      <c r="D333" s="96" t="s">
        <v>1858</v>
      </c>
      <c r="E333" s="96" t="s">
        <v>140</v>
      </c>
      <c r="F333" s="104">
        <v>43643</v>
      </c>
      <c r="G333" s="93">
        <v>24455.9</v>
      </c>
      <c r="H333" s="95">
        <v>2.633</v>
      </c>
      <c r="I333" s="93">
        <v>0.64391999999999994</v>
      </c>
      <c r="J333" s="94">
        <v>6.0026615472769473E-6</v>
      </c>
      <c r="K333" s="94">
        <f>I333/'סכום נכסי הקרן'!$C$42</f>
        <v>8.3564224625525604E-9</v>
      </c>
    </row>
    <row r="334" spans="2:11">
      <c r="B334" s="86" t="s">
        <v>2881</v>
      </c>
      <c r="C334" s="83" t="s">
        <v>2884</v>
      </c>
      <c r="D334" s="96" t="s">
        <v>1858</v>
      </c>
      <c r="E334" s="96" t="s">
        <v>140</v>
      </c>
      <c r="F334" s="104">
        <v>43643</v>
      </c>
      <c r="G334" s="93">
        <v>38430.699999999997</v>
      </c>
      <c r="H334" s="95">
        <v>2.633</v>
      </c>
      <c r="I334" s="93">
        <v>1.0118799999999999</v>
      </c>
      <c r="J334" s="94">
        <v>9.4328071289268812E-6</v>
      </c>
      <c r="K334" s="94">
        <f>I334/'סכום נכסי הקרן'!$C$42</f>
        <v>1.3131595169287622E-8</v>
      </c>
    </row>
    <row r="335" spans="2:11">
      <c r="B335" s="86" t="s">
        <v>2881</v>
      </c>
      <c r="C335" s="83" t="s">
        <v>2885</v>
      </c>
      <c r="D335" s="96" t="s">
        <v>1858</v>
      </c>
      <c r="E335" s="96" t="s">
        <v>140</v>
      </c>
      <c r="F335" s="104">
        <v>43643</v>
      </c>
      <c r="G335" s="93">
        <v>90836.2</v>
      </c>
      <c r="H335" s="95">
        <v>2.633</v>
      </c>
      <c r="I335" s="93">
        <v>2.3917100000000002</v>
      </c>
      <c r="J335" s="94">
        <v>2.2295666618893264E-5</v>
      </c>
      <c r="K335" s="94">
        <f>I335/'סכום נכסי הקרן'!$C$42</f>
        <v>3.1038233271076518E-8</v>
      </c>
    </row>
    <row r="336" spans="2:11">
      <c r="B336" s="86" t="s">
        <v>2881</v>
      </c>
      <c r="C336" s="83" t="s">
        <v>2886</v>
      </c>
      <c r="D336" s="96" t="s">
        <v>1858</v>
      </c>
      <c r="E336" s="96" t="s">
        <v>140</v>
      </c>
      <c r="F336" s="104">
        <v>43643</v>
      </c>
      <c r="G336" s="93">
        <v>660309.30000000005</v>
      </c>
      <c r="H336" s="95">
        <v>2.633</v>
      </c>
      <c r="I336" s="93">
        <v>17.385900000000003</v>
      </c>
      <c r="J336" s="94">
        <v>1.6207242110014025E-4</v>
      </c>
      <c r="K336" s="94">
        <f>I336/'סכום נכסי הקרן'!$C$42</f>
        <v>2.2562418513432197E-7</v>
      </c>
    </row>
    <row r="337" spans="2:11">
      <c r="B337" s="86" t="s">
        <v>2881</v>
      </c>
      <c r="C337" s="83" t="s">
        <v>2806</v>
      </c>
      <c r="D337" s="96" t="s">
        <v>1858</v>
      </c>
      <c r="E337" s="96" t="s">
        <v>140</v>
      </c>
      <c r="F337" s="104">
        <v>43643</v>
      </c>
      <c r="G337" s="93">
        <v>3493.7</v>
      </c>
      <c r="H337" s="95">
        <v>2.633</v>
      </c>
      <c r="I337" s="93">
        <v>9.1989999999999988E-2</v>
      </c>
      <c r="J337" s="94">
        <v>8.5753639541248349E-7</v>
      </c>
      <c r="K337" s="94">
        <f>I337/'סכום נכסי הקרן'!$C$42</f>
        <v>1.1937931766837653E-9</v>
      </c>
    </row>
    <row r="338" spans="2:11">
      <c r="B338" s="86" t="s">
        <v>2881</v>
      </c>
      <c r="C338" s="83" t="s">
        <v>2887</v>
      </c>
      <c r="D338" s="96" t="s">
        <v>1858</v>
      </c>
      <c r="E338" s="96" t="s">
        <v>140</v>
      </c>
      <c r="F338" s="104">
        <v>43643</v>
      </c>
      <c r="G338" s="93">
        <v>62886.6</v>
      </c>
      <c r="H338" s="95">
        <v>2.633</v>
      </c>
      <c r="I338" s="93">
        <v>1.6557999999999999</v>
      </c>
      <c r="J338" s="94">
        <v>1.5435468676203828E-5</v>
      </c>
      <c r="K338" s="94">
        <f>I338/'סכום נכסי הקרן'!$C$42</f>
        <v>2.1488017631840186E-8</v>
      </c>
    </row>
    <row r="339" spans="2:11">
      <c r="B339" s="86" t="s">
        <v>2881</v>
      </c>
      <c r="C339" s="83" t="s">
        <v>2888</v>
      </c>
      <c r="D339" s="96" t="s">
        <v>1858</v>
      </c>
      <c r="E339" s="96" t="s">
        <v>140</v>
      </c>
      <c r="F339" s="104">
        <v>43643</v>
      </c>
      <c r="G339" s="93">
        <v>97823.6</v>
      </c>
      <c r="H339" s="95">
        <v>2.633</v>
      </c>
      <c r="I339" s="93">
        <v>2.5756900000000003</v>
      </c>
      <c r="J339" s="94">
        <v>2.4010739409718229E-5</v>
      </c>
      <c r="K339" s="94">
        <f>I339/'סכום נכסי הקרן'!$C$42</f>
        <v>3.3425819624444047E-8</v>
      </c>
    </row>
    <row r="340" spans="2:11">
      <c r="B340" s="86" t="s">
        <v>2889</v>
      </c>
      <c r="C340" s="83" t="s">
        <v>2890</v>
      </c>
      <c r="D340" s="96" t="s">
        <v>1858</v>
      </c>
      <c r="E340" s="96" t="s">
        <v>140</v>
      </c>
      <c r="F340" s="104">
        <v>43643</v>
      </c>
      <c r="G340" s="93">
        <v>55899200</v>
      </c>
      <c r="H340" s="95">
        <v>2.5590000000000002</v>
      </c>
      <c r="I340" s="93">
        <v>1430.47066</v>
      </c>
      <c r="J340" s="94">
        <v>1.3334934813781023E-2</v>
      </c>
      <c r="K340" s="94">
        <f>I340/'סכום נכסי הקרן'!$C$42</f>
        <v>1.8563823386828159E-5</v>
      </c>
    </row>
    <row r="341" spans="2:11">
      <c r="B341" s="86" t="s">
        <v>2891</v>
      </c>
      <c r="C341" s="83" t="s">
        <v>2892</v>
      </c>
      <c r="D341" s="96" t="s">
        <v>1858</v>
      </c>
      <c r="E341" s="96" t="s">
        <v>140</v>
      </c>
      <c r="F341" s="104">
        <v>43643</v>
      </c>
      <c r="G341" s="93">
        <v>73376100</v>
      </c>
      <c r="H341" s="95">
        <v>2.5333000000000001</v>
      </c>
      <c r="I341" s="93">
        <v>1858.86734</v>
      </c>
      <c r="J341" s="94">
        <v>1.7328474815671176E-2</v>
      </c>
      <c r="K341" s="94">
        <f>I341/'סכום נכסי הקרן'!$C$42</f>
        <v>2.412330847757692E-5</v>
      </c>
    </row>
    <row r="342" spans="2:11">
      <c r="B342" s="86" t="s">
        <v>2893</v>
      </c>
      <c r="C342" s="83" t="s">
        <v>2894</v>
      </c>
      <c r="D342" s="96" t="s">
        <v>1858</v>
      </c>
      <c r="E342" s="96" t="s">
        <v>140</v>
      </c>
      <c r="F342" s="104">
        <v>43655</v>
      </c>
      <c r="G342" s="93">
        <v>12230750</v>
      </c>
      <c r="H342" s="95">
        <v>1.9007000000000001</v>
      </c>
      <c r="I342" s="93">
        <v>232.46651</v>
      </c>
      <c r="J342" s="94">
        <v>2.1670669968422663E-3</v>
      </c>
      <c r="K342" s="94">
        <f>I342/'סכום נכסי הקרן'!$C$42</f>
        <v>3.0168163218337679E-6</v>
      </c>
    </row>
    <row r="343" spans="2:11">
      <c r="B343" s="86" t="s">
        <v>2893</v>
      </c>
      <c r="C343" s="83" t="s">
        <v>2895</v>
      </c>
      <c r="D343" s="96" t="s">
        <v>1858</v>
      </c>
      <c r="E343" s="96" t="s">
        <v>140</v>
      </c>
      <c r="F343" s="104">
        <v>43655</v>
      </c>
      <c r="G343" s="93">
        <v>3494500</v>
      </c>
      <c r="H343" s="95">
        <v>1.9007000000000001</v>
      </c>
      <c r="I343" s="93">
        <v>66.418999999999997</v>
      </c>
      <c r="J343" s="94">
        <v>6.1916197246333015E-4</v>
      </c>
      <c r="K343" s="94">
        <f>I343/'סכום נכסי הקרן'!$C$42</f>
        <v>8.6194748344558109E-7</v>
      </c>
    </row>
    <row r="344" spans="2:11">
      <c r="B344" s="86" t="s">
        <v>2896</v>
      </c>
      <c r="C344" s="83" t="s">
        <v>2897</v>
      </c>
      <c r="D344" s="96" t="s">
        <v>1858</v>
      </c>
      <c r="E344" s="96" t="s">
        <v>140</v>
      </c>
      <c r="F344" s="104">
        <v>43755</v>
      </c>
      <c r="G344" s="93">
        <v>17481.5</v>
      </c>
      <c r="H344" s="95">
        <v>1.9272</v>
      </c>
      <c r="I344" s="93">
        <v>0.33691000000000004</v>
      </c>
      <c r="J344" s="94">
        <v>3.140695586242199E-6</v>
      </c>
      <c r="K344" s="94">
        <f>I344/'סכום נכסי הקרן'!$C$42</f>
        <v>4.3722237108003851E-9</v>
      </c>
    </row>
    <row r="345" spans="2:11">
      <c r="B345" s="86" t="s">
        <v>2898</v>
      </c>
      <c r="C345" s="83" t="s">
        <v>2899</v>
      </c>
      <c r="D345" s="96" t="s">
        <v>1858</v>
      </c>
      <c r="E345" s="96" t="s">
        <v>140</v>
      </c>
      <c r="F345" s="104">
        <v>43712</v>
      </c>
      <c r="G345" s="93">
        <v>204568650</v>
      </c>
      <c r="H345" s="95">
        <v>1.3882000000000001</v>
      </c>
      <c r="I345" s="93">
        <v>2839.87012</v>
      </c>
      <c r="J345" s="94">
        <v>2.6473442614897459E-2</v>
      </c>
      <c r="K345" s="94">
        <f>I345/'סכום נכסי הקרן'!$C$42</f>
        <v>3.6854196890141387E-5</v>
      </c>
    </row>
    <row r="346" spans="2:11">
      <c r="B346" s="86" t="s">
        <v>2900</v>
      </c>
      <c r="C346" s="83" t="s">
        <v>2901</v>
      </c>
      <c r="D346" s="96" t="s">
        <v>1858</v>
      </c>
      <c r="E346" s="96" t="s">
        <v>140</v>
      </c>
      <c r="F346" s="104">
        <v>43712</v>
      </c>
      <c r="G346" s="93">
        <v>14687400</v>
      </c>
      <c r="H346" s="95">
        <v>1.391</v>
      </c>
      <c r="I346" s="93">
        <v>204.30798000000001</v>
      </c>
      <c r="J346" s="94">
        <v>1.904571461280637E-3</v>
      </c>
      <c r="K346" s="94">
        <f>I346/'סכום נכסי הקרן'!$C$42</f>
        <v>2.651391156278326E-6</v>
      </c>
    </row>
    <row r="347" spans="2:11">
      <c r="B347" s="86" t="s">
        <v>2900</v>
      </c>
      <c r="C347" s="83" t="s">
        <v>2902</v>
      </c>
      <c r="D347" s="96" t="s">
        <v>1858</v>
      </c>
      <c r="E347" s="96" t="s">
        <v>140</v>
      </c>
      <c r="F347" s="104">
        <v>43712</v>
      </c>
      <c r="G347" s="93">
        <v>3888664</v>
      </c>
      <c r="H347" s="95">
        <v>1.391</v>
      </c>
      <c r="I347" s="93">
        <v>54.092970000000001</v>
      </c>
      <c r="J347" s="94">
        <v>5.0425796837651497E-4</v>
      </c>
      <c r="K347" s="94">
        <f>I347/'סכום נכסי הקרן'!$C$42</f>
        <v>7.0198737354668571E-7</v>
      </c>
    </row>
    <row r="348" spans="2:11">
      <c r="B348" s="86" t="s">
        <v>2900</v>
      </c>
      <c r="C348" s="83" t="s">
        <v>2903</v>
      </c>
      <c r="D348" s="96" t="s">
        <v>1858</v>
      </c>
      <c r="E348" s="96" t="s">
        <v>140</v>
      </c>
      <c r="F348" s="104">
        <v>43712</v>
      </c>
      <c r="G348" s="93">
        <v>4371250</v>
      </c>
      <c r="H348" s="95">
        <v>1.391</v>
      </c>
      <c r="I348" s="93">
        <v>60.805949999999996</v>
      </c>
      <c r="J348" s="94">
        <v>5.6683677772183607E-4</v>
      </c>
      <c r="K348" s="94">
        <f>I348/'סכום נכסי הקרן'!$C$42</f>
        <v>7.8910455714506139E-7</v>
      </c>
    </row>
    <row r="349" spans="2:11">
      <c r="B349" s="86" t="s">
        <v>2904</v>
      </c>
      <c r="C349" s="83" t="s">
        <v>2905</v>
      </c>
      <c r="D349" s="96" t="s">
        <v>1858</v>
      </c>
      <c r="E349" s="96" t="s">
        <v>140</v>
      </c>
      <c r="F349" s="104">
        <v>43774</v>
      </c>
      <c r="G349" s="93">
        <v>52459500</v>
      </c>
      <c r="H349" s="95">
        <v>1.2392000000000001</v>
      </c>
      <c r="I349" s="93">
        <v>650.05911000000003</v>
      </c>
      <c r="J349" s="94">
        <v>6.0598907054511056E-3</v>
      </c>
      <c r="K349" s="94">
        <f>I349/'סכום נכסי הקרן'!$C$42</f>
        <v>8.4360922921961228E-6</v>
      </c>
    </row>
    <row r="350" spans="2:11">
      <c r="B350" s="86" t="s">
        <v>2906</v>
      </c>
      <c r="C350" s="83" t="s">
        <v>2907</v>
      </c>
      <c r="D350" s="96" t="s">
        <v>1858</v>
      </c>
      <c r="E350" s="96" t="s">
        <v>140</v>
      </c>
      <c r="F350" s="104">
        <v>43774</v>
      </c>
      <c r="G350" s="93">
        <v>34973000</v>
      </c>
      <c r="H350" s="95">
        <v>1.2392000000000001</v>
      </c>
      <c r="I350" s="93">
        <v>433.37273999999996</v>
      </c>
      <c r="J350" s="94">
        <v>4.0399271369674031E-3</v>
      </c>
      <c r="K350" s="94">
        <f>I350/'סכום נכסי הקרן'!$C$42</f>
        <v>5.6240615281307474E-6</v>
      </c>
    </row>
    <row r="351" spans="2:11">
      <c r="B351" s="86" t="s">
        <v>2908</v>
      </c>
      <c r="C351" s="83" t="s">
        <v>2909</v>
      </c>
      <c r="D351" s="96" t="s">
        <v>1858</v>
      </c>
      <c r="E351" s="96" t="s">
        <v>140</v>
      </c>
      <c r="F351" s="104">
        <v>43724</v>
      </c>
      <c r="G351" s="93">
        <v>52462500</v>
      </c>
      <c r="H351" s="95">
        <v>1.4341999999999999</v>
      </c>
      <c r="I351" s="93">
        <v>752.40303000000006</v>
      </c>
      <c r="J351" s="94">
        <v>7.0139469751454592E-3</v>
      </c>
      <c r="K351" s="94">
        <f>I351/'סכום נכסי הקרן'!$C$42</f>
        <v>9.7642526723577614E-6</v>
      </c>
    </row>
    <row r="352" spans="2:11">
      <c r="B352" s="86" t="s">
        <v>2910</v>
      </c>
      <c r="C352" s="83" t="s">
        <v>2911</v>
      </c>
      <c r="D352" s="96" t="s">
        <v>1858</v>
      </c>
      <c r="E352" s="96" t="s">
        <v>140</v>
      </c>
      <c r="F352" s="104">
        <v>43731</v>
      </c>
      <c r="G352" s="93">
        <v>5247450</v>
      </c>
      <c r="H352" s="95">
        <v>1.3252999999999999</v>
      </c>
      <c r="I352" s="93">
        <v>69.546979999999991</v>
      </c>
      <c r="J352" s="94">
        <v>6.4832119296688855E-4</v>
      </c>
      <c r="K352" s="94">
        <f>I352/'סכום נכסי הקרן'!$C$42</f>
        <v>9.0254060422831048E-7</v>
      </c>
    </row>
    <row r="353" spans="2:11">
      <c r="B353" s="86" t="s">
        <v>2912</v>
      </c>
      <c r="C353" s="83" t="s">
        <v>2913</v>
      </c>
      <c r="D353" s="96" t="s">
        <v>1858</v>
      </c>
      <c r="E353" s="96" t="s">
        <v>140</v>
      </c>
      <c r="F353" s="104">
        <v>43731</v>
      </c>
      <c r="G353" s="93">
        <v>101479700</v>
      </c>
      <c r="H353" s="95">
        <v>1.3534999999999999</v>
      </c>
      <c r="I353" s="93">
        <v>1373.5695800000001</v>
      </c>
      <c r="J353" s="94">
        <v>1.2804499472567009E-2</v>
      </c>
      <c r="K353" s="94">
        <f>I353/'סכום נכסי הקרן'!$C$42</f>
        <v>1.7825393980915159E-5</v>
      </c>
    </row>
    <row r="354" spans="2:11">
      <c r="B354" s="86" t="s">
        <v>2914</v>
      </c>
      <c r="C354" s="83" t="s">
        <v>2915</v>
      </c>
      <c r="D354" s="96" t="s">
        <v>1858</v>
      </c>
      <c r="E354" s="96" t="s">
        <v>140</v>
      </c>
      <c r="F354" s="104">
        <v>43724</v>
      </c>
      <c r="G354" s="93">
        <v>105000000</v>
      </c>
      <c r="H354" s="95">
        <v>1.5045999999999999</v>
      </c>
      <c r="I354" s="93">
        <v>1579.7812900000001</v>
      </c>
      <c r="J354" s="94">
        <v>1.472681762111842E-2</v>
      </c>
      <c r="K354" s="94">
        <f>I354/'סכום נכסי הקרן'!$C$42</f>
        <v>2.0501490647403815E-5</v>
      </c>
    </row>
    <row r="355" spans="2:11">
      <c r="B355" s="86" t="s">
        <v>2916</v>
      </c>
      <c r="C355" s="83" t="s">
        <v>2917</v>
      </c>
      <c r="D355" s="96" t="s">
        <v>1858</v>
      </c>
      <c r="E355" s="96" t="s">
        <v>140</v>
      </c>
      <c r="F355" s="104">
        <v>43724</v>
      </c>
      <c r="G355" s="93">
        <v>1750900</v>
      </c>
      <c r="H355" s="95">
        <v>1.5601</v>
      </c>
      <c r="I355" s="93">
        <v>27.31503</v>
      </c>
      <c r="J355" s="94">
        <v>2.5463237707124524E-4</v>
      </c>
      <c r="K355" s="94">
        <f>I355/'סכום נכסי הקרן'!$C$42</f>
        <v>3.5447870893480108E-7</v>
      </c>
    </row>
    <row r="356" spans="2:11">
      <c r="B356" s="86" t="s">
        <v>2916</v>
      </c>
      <c r="C356" s="83" t="s">
        <v>2918</v>
      </c>
      <c r="D356" s="96" t="s">
        <v>1858</v>
      </c>
      <c r="E356" s="96" t="s">
        <v>140</v>
      </c>
      <c r="F356" s="104">
        <v>43724</v>
      </c>
      <c r="G356" s="93">
        <v>700360</v>
      </c>
      <c r="H356" s="95">
        <v>1.5601</v>
      </c>
      <c r="I356" s="93">
        <v>10.92601</v>
      </c>
      <c r="J356" s="94">
        <v>1.0185293218437601E-4</v>
      </c>
      <c r="K356" s="94">
        <f>I356/'סכום נכסי הקרן'!$C$42</f>
        <v>1.4179145761907366E-7</v>
      </c>
    </row>
    <row r="357" spans="2:11">
      <c r="B357" s="86" t="s">
        <v>2916</v>
      </c>
      <c r="C357" s="83" t="s">
        <v>2919</v>
      </c>
      <c r="D357" s="96" t="s">
        <v>1858</v>
      </c>
      <c r="E357" s="96" t="s">
        <v>140</v>
      </c>
      <c r="F357" s="104">
        <v>43724</v>
      </c>
      <c r="G357" s="93">
        <v>1400720</v>
      </c>
      <c r="H357" s="95">
        <v>1.5601</v>
      </c>
      <c r="I357" s="93">
        <v>21.852029999999999</v>
      </c>
      <c r="J357" s="94">
        <v>2.0370595758936245E-4</v>
      </c>
      <c r="K357" s="94">
        <f>I357/'סכום נכסי הקרן'!$C$42</f>
        <v>2.8358304501238112E-7</v>
      </c>
    </row>
    <row r="358" spans="2:11">
      <c r="B358" s="86" t="s">
        <v>2916</v>
      </c>
      <c r="C358" s="83" t="s">
        <v>2920</v>
      </c>
      <c r="D358" s="96" t="s">
        <v>1858</v>
      </c>
      <c r="E358" s="96" t="s">
        <v>140</v>
      </c>
      <c r="F358" s="104">
        <v>43724</v>
      </c>
      <c r="G358" s="93">
        <v>7003600</v>
      </c>
      <c r="H358" s="95">
        <v>1.5601</v>
      </c>
      <c r="I358" s="93">
        <v>109.26013999999999</v>
      </c>
      <c r="J358" s="94">
        <v>1.0185296947262019E-3</v>
      </c>
      <c r="K358" s="94">
        <f>I358/'סכום נכסי הקרן'!$C$42</f>
        <v>1.4179150952876719E-6</v>
      </c>
    </row>
    <row r="359" spans="2:11">
      <c r="B359" s="86" t="s">
        <v>2921</v>
      </c>
      <c r="C359" s="83" t="s">
        <v>2922</v>
      </c>
      <c r="D359" s="96" t="s">
        <v>1858</v>
      </c>
      <c r="E359" s="96" t="s">
        <v>140</v>
      </c>
      <c r="F359" s="104">
        <v>43762</v>
      </c>
      <c r="G359" s="93">
        <v>5253150</v>
      </c>
      <c r="H359" s="95">
        <v>1.4738</v>
      </c>
      <c r="I359" s="93">
        <v>77.422610000000006</v>
      </c>
      <c r="J359" s="94">
        <v>7.2173829658469949E-4</v>
      </c>
      <c r="K359" s="94">
        <f>I359/'סכום נכסי הקרן'!$C$42</f>
        <v>1.0047459891189071E-6</v>
      </c>
    </row>
    <row r="360" spans="2:11">
      <c r="B360" s="86" t="s">
        <v>2921</v>
      </c>
      <c r="C360" s="83" t="s">
        <v>2923</v>
      </c>
      <c r="D360" s="96" t="s">
        <v>1858</v>
      </c>
      <c r="E360" s="96" t="s">
        <v>140</v>
      </c>
      <c r="F360" s="104">
        <v>43762</v>
      </c>
      <c r="G360" s="93">
        <v>21012600</v>
      </c>
      <c r="H360" s="95">
        <v>1.4738</v>
      </c>
      <c r="I360" s="93">
        <v>309.69046000000003</v>
      </c>
      <c r="J360" s="94">
        <v>2.8869533727800189E-3</v>
      </c>
      <c r="K360" s="94">
        <f>I360/'סכום נכסי הקרן'!$C$42</f>
        <v>4.0189842160240959E-6</v>
      </c>
    </row>
    <row r="361" spans="2:11">
      <c r="B361" s="86" t="s">
        <v>2921</v>
      </c>
      <c r="C361" s="83" t="s">
        <v>2924</v>
      </c>
      <c r="D361" s="96" t="s">
        <v>1858</v>
      </c>
      <c r="E361" s="96" t="s">
        <v>140</v>
      </c>
      <c r="F361" s="104">
        <v>43762</v>
      </c>
      <c r="G361" s="93">
        <v>5603360</v>
      </c>
      <c r="H361" s="95">
        <v>1.4738</v>
      </c>
      <c r="I361" s="93">
        <v>82.584119999999999</v>
      </c>
      <c r="J361" s="94">
        <v>7.6985420788250889E-4</v>
      </c>
      <c r="K361" s="94">
        <f>I361/'סכום נכסי הקרן'!$C$42</f>
        <v>1.0717290896666298E-6</v>
      </c>
    </row>
    <row r="362" spans="2:11">
      <c r="B362" s="86" t="s">
        <v>2925</v>
      </c>
      <c r="C362" s="83" t="s">
        <v>2926</v>
      </c>
      <c r="D362" s="96" t="s">
        <v>1858</v>
      </c>
      <c r="E362" s="96" t="s">
        <v>140</v>
      </c>
      <c r="F362" s="104">
        <v>43642</v>
      </c>
      <c r="G362" s="93">
        <v>192615.5</v>
      </c>
      <c r="H362" s="95">
        <v>2.8662000000000001</v>
      </c>
      <c r="I362" s="93">
        <v>5.5208000000000004</v>
      </c>
      <c r="J362" s="94">
        <v>5.1465234610210236E-5</v>
      </c>
      <c r="K362" s="94">
        <f>I362/'סכום נכסי הקרן'!$C$42</f>
        <v>7.1645758993757279E-8</v>
      </c>
    </row>
    <row r="363" spans="2:11">
      <c r="B363" s="86" t="s">
        <v>2925</v>
      </c>
      <c r="C363" s="83" t="s">
        <v>2927</v>
      </c>
      <c r="D363" s="96" t="s">
        <v>1858</v>
      </c>
      <c r="E363" s="96" t="s">
        <v>140</v>
      </c>
      <c r="F363" s="104">
        <v>43642</v>
      </c>
      <c r="G363" s="93">
        <v>12257.35</v>
      </c>
      <c r="H363" s="95">
        <v>2.8662000000000001</v>
      </c>
      <c r="I363" s="93">
        <v>0.35131999999999997</v>
      </c>
      <c r="J363" s="94">
        <v>3.27502648588231E-6</v>
      </c>
      <c r="K363" s="94">
        <f>I363/'סכום נכסי הקרן'!$C$42</f>
        <v>4.5592283816995369E-9</v>
      </c>
    </row>
    <row r="364" spans="2:11">
      <c r="B364" s="86" t="s">
        <v>2925</v>
      </c>
      <c r="C364" s="83" t="s">
        <v>2928</v>
      </c>
      <c r="D364" s="96" t="s">
        <v>1858</v>
      </c>
      <c r="E364" s="96" t="s">
        <v>140</v>
      </c>
      <c r="F364" s="104">
        <v>43642</v>
      </c>
      <c r="G364" s="93">
        <v>70042</v>
      </c>
      <c r="H364" s="95">
        <v>2.8662000000000001</v>
      </c>
      <c r="I364" s="93">
        <v>2.0075599999999998</v>
      </c>
      <c r="J364" s="94">
        <v>1.8714596868945379E-5</v>
      </c>
      <c r="K364" s="94">
        <f>I364/'סכום נכסי הקרן'!$C$42</f>
        <v>2.6052956079826719E-8</v>
      </c>
    </row>
    <row r="365" spans="2:11">
      <c r="B365" s="86" t="s">
        <v>2925</v>
      </c>
      <c r="C365" s="83" t="s">
        <v>2929</v>
      </c>
      <c r="D365" s="96" t="s">
        <v>1858</v>
      </c>
      <c r="E365" s="96" t="s">
        <v>140</v>
      </c>
      <c r="F365" s="104">
        <v>43642</v>
      </c>
      <c r="G365" s="93">
        <v>140084</v>
      </c>
      <c r="H365" s="95">
        <v>2.8662000000000001</v>
      </c>
      <c r="I365" s="93">
        <v>4.0151300000000001</v>
      </c>
      <c r="J365" s="94">
        <v>3.7429286958501202E-5</v>
      </c>
      <c r="K365" s="94">
        <f>I365/'סכום נכסי הקרן'!$C$42</f>
        <v>5.2106041933887236E-8</v>
      </c>
    </row>
    <row r="366" spans="2:11">
      <c r="B366" s="86" t="s">
        <v>2925</v>
      </c>
      <c r="C366" s="83" t="s">
        <v>2930</v>
      </c>
      <c r="D366" s="96" t="s">
        <v>1858</v>
      </c>
      <c r="E366" s="96" t="s">
        <v>140</v>
      </c>
      <c r="F366" s="104">
        <v>43642</v>
      </c>
      <c r="G366" s="93">
        <v>700420</v>
      </c>
      <c r="H366" s="95">
        <v>2.8662000000000001</v>
      </c>
      <c r="I366" s="93">
        <v>20.07564</v>
      </c>
      <c r="J366" s="94">
        <v>1.8714634157189554E-4</v>
      </c>
      <c r="K366" s="94">
        <f>I366/'סכום נכסי הקרן'!$C$42</f>
        <v>2.6053007989520237E-7</v>
      </c>
    </row>
    <row r="367" spans="2:11">
      <c r="B367" s="86" t="s">
        <v>2925</v>
      </c>
      <c r="C367" s="83" t="s">
        <v>2810</v>
      </c>
      <c r="D367" s="96" t="s">
        <v>1858</v>
      </c>
      <c r="E367" s="96" t="s">
        <v>140</v>
      </c>
      <c r="F367" s="104">
        <v>43642</v>
      </c>
      <c r="G367" s="93">
        <v>7004.2</v>
      </c>
      <c r="H367" s="95">
        <v>2.8662999999999998</v>
      </c>
      <c r="I367" s="93">
        <v>0.20075999999999999</v>
      </c>
      <c r="J367" s="94">
        <v>1.8714969751387128E-6</v>
      </c>
      <c r="K367" s="94">
        <f>I367/'סכום נכסי הקרן'!$C$42</f>
        <v>2.6053475176761899E-9</v>
      </c>
    </row>
    <row r="368" spans="2:11">
      <c r="B368" s="86" t="s">
        <v>2925</v>
      </c>
      <c r="C368" s="83" t="s">
        <v>2931</v>
      </c>
      <c r="D368" s="96" t="s">
        <v>1858</v>
      </c>
      <c r="E368" s="96" t="s">
        <v>140</v>
      </c>
      <c r="F368" s="104">
        <v>43642</v>
      </c>
      <c r="G368" s="93">
        <v>10506.3</v>
      </c>
      <c r="H368" s="95">
        <v>2.8662000000000001</v>
      </c>
      <c r="I368" s="93">
        <v>0.30113000000000001</v>
      </c>
      <c r="J368" s="94">
        <v>2.8071522420976322E-6</v>
      </c>
      <c r="K368" s="94">
        <f>I368/'סכום נכסי הקרן'!$C$42</f>
        <v>3.9078915022804901E-9</v>
      </c>
    </row>
    <row r="369" spans="2:11">
      <c r="B369" s="86" t="s">
        <v>2925</v>
      </c>
      <c r="C369" s="83" t="s">
        <v>2810</v>
      </c>
      <c r="D369" s="96" t="s">
        <v>1858</v>
      </c>
      <c r="E369" s="96" t="s">
        <v>140</v>
      </c>
      <c r="F369" s="104">
        <v>43642</v>
      </c>
      <c r="G369" s="93">
        <v>10506.3</v>
      </c>
      <c r="H369" s="95">
        <v>2.8662000000000001</v>
      </c>
      <c r="I369" s="93">
        <v>0.30113000000000001</v>
      </c>
      <c r="J369" s="94">
        <v>2.8071522420976322E-6</v>
      </c>
      <c r="K369" s="94">
        <f>I369/'סכום נכסי הקרן'!$C$42</f>
        <v>3.9078915022804901E-9</v>
      </c>
    </row>
    <row r="370" spans="2:11">
      <c r="B370" s="86" t="s">
        <v>2925</v>
      </c>
      <c r="C370" s="83" t="s">
        <v>2832</v>
      </c>
      <c r="D370" s="96" t="s">
        <v>1858</v>
      </c>
      <c r="E370" s="96" t="s">
        <v>140</v>
      </c>
      <c r="F370" s="104">
        <v>43642</v>
      </c>
      <c r="G370" s="93">
        <v>420252</v>
      </c>
      <c r="H370" s="95">
        <v>2.8662000000000001</v>
      </c>
      <c r="I370" s="93">
        <v>12.045389999999999</v>
      </c>
      <c r="J370" s="94">
        <v>1.1228786087550359E-4</v>
      </c>
      <c r="K370" s="94">
        <f>I370/'סכום נכסי הקרן'!$C$42</f>
        <v>1.5631812580166169E-7</v>
      </c>
    </row>
    <row r="371" spans="2:11">
      <c r="B371" s="86" t="s">
        <v>2925</v>
      </c>
      <c r="C371" s="83" t="s">
        <v>2932</v>
      </c>
      <c r="D371" s="96" t="s">
        <v>1858</v>
      </c>
      <c r="E371" s="96" t="s">
        <v>140</v>
      </c>
      <c r="F371" s="104">
        <v>43642</v>
      </c>
      <c r="G371" s="93">
        <v>45527.3</v>
      </c>
      <c r="H371" s="95">
        <v>2.8662000000000001</v>
      </c>
      <c r="I371" s="93">
        <v>1.3049200000000001</v>
      </c>
      <c r="J371" s="94">
        <v>1.216454389718076E-5</v>
      </c>
      <c r="K371" s="94">
        <f>I371/'סכום נכסי הקרן'!$C$42</f>
        <v>1.6934499316427645E-8</v>
      </c>
    </row>
    <row r="372" spans="2:11">
      <c r="B372" s="86" t="s">
        <v>2925</v>
      </c>
      <c r="C372" s="83" t="s">
        <v>2933</v>
      </c>
      <c r="D372" s="96" t="s">
        <v>1858</v>
      </c>
      <c r="E372" s="96" t="s">
        <v>140</v>
      </c>
      <c r="F372" s="104">
        <v>43642</v>
      </c>
      <c r="G372" s="93">
        <v>2801680</v>
      </c>
      <c r="H372" s="95">
        <v>2.8662000000000001</v>
      </c>
      <c r="I372" s="93">
        <v>80.302580000000006</v>
      </c>
      <c r="J372" s="94">
        <v>7.4858555272880312E-4</v>
      </c>
      <c r="K372" s="94">
        <f>I372/'סכום נכסי הקרן'!$C$42</f>
        <v>1.0421205791292773E-6</v>
      </c>
    </row>
    <row r="373" spans="2:11">
      <c r="B373" s="86" t="s">
        <v>2934</v>
      </c>
      <c r="C373" s="83" t="s">
        <v>2935</v>
      </c>
      <c r="D373" s="96" t="s">
        <v>1858</v>
      </c>
      <c r="E373" s="96" t="s">
        <v>140</v>
      </c>
      <c r="F373" s="104">
        <v>43724</v>
      </c>
      <c r="G373" s="93">
        <v>105090000</v>
      </c>
      <c r="H373" s="95">
        <v>1.5938000000000001</v>
      </c>
      <c r="I373" s="93">
        <v>1674.89004</v>
      </c>
      <c r="J373" s="94">
        <v>1.5613427194411028E-2</v>
      </c>
      <c r="K373" s="94">
        <f>I373/'סכום נכסי הקרן'!$C$42</f>
        <v>2.1735757163252514E-5</v>
      </c>
    </row>
    <row r="374" spans="2:11">
      <c r="B374" s="86" t="s">
        <v>2936</v>
      </c>
      <c r="C374" s="83" t="s">
        <v>2937</v>
      </c>
      <c r="D374" s="96" t="s">
        <v>1858</v>
      </c>
      <c r="E374" s="96" t="s">
        <v>140</v>
      </c>
      <c r="F374" s="104">
        <v>43647</v>
      </c>
      <c r="G374" s="93">
        <v>66576000</v>
      </c>
      <c r="H374" s="95">
        <v>2.1425999999999998</v>
      </c>
      <c r="I374" s="93">
        <v>1426.4393700000001</v>
      </c>
      <c r="J374" s="94">
        <v>1.3297354882316056E-2</v>
      </c>
      <c r="K374" s="94">
        <f>I374/'סכום נכסי הקרן'!$C$42</f>
        <v>1.8511507629732458E-5</v>
      </c>
    </row>
    <row r="375" spans="2:11">
      <c r="B375" s="86" t="s">
        <v>2938</v>
      </c>
      <c r="C375" s="83" t="s">
        <v>2939</v>
      </c>
      <c r="D375" s="96" t="s">
        <v>1858</v>
      </c>
      <c r="E375" s="96" t="s">
        <v>140</v>
      </c>
      <c r="F375" s="104">
        <v>43642</v>
      </c>
      <c r="G375" s="93">
        <v>70084000</v>
      </c>
      <c r="H375" s="95">
        <v>2.8138999999999998</v>
      </c>
      <c r="I375" s="93">
        <v>1972.1091200000001</v>
      </c>
      <c r="J375" s="94">
        <v>1.8384121601531526E-2</v>
      </c>
      <c r="K375" s="94">
        <f>I375/'סכום נכסי הקרן'!$C$42</f>
        <v>2.55928950008895E-5</v>
      </c>
    </row>
    <row r="376" spans="2:11">
      <c r="B376" s="86" t="s">
        <v>2940</v>
      </c>
      <c r="C376" s="83" t="s">
        <v>2941</v>
      </c>
      <c r="D376" s="96" t="s">
        <v>1858</v>
      </c>
      <c r="E376" s="96" t="s">
        <v>140</v>
      </c>
      <c r="F376" s="104">
        <v>43755</v>
      </c>
      <c r="G376" s="93">
        <v>5958330</v>
      </c>
      <c r="H376" s="95">
        <v>1.5754999999999999</v>
      </c>
      <c r="I376" s="93">
        <v>93.875969999999995</v>
      </c>
      <c r="J376" s="94">
        <v>8.7511752287912207E-4</v>
      </c>
      <c r="K376" s="94">
        <f>I376/'סכום נכסי הקרן'!$C$42</f>
        <v>1.218268207854874E-6</v>
      </c>
    </row>
    <row r="377" spans="2:11">
      <c r="B377" s="86" t="s">
        <v>2940</v>
      </c>
      <c r="C377" s="83" t="s">
        <v>2942</v>
      </c>
      <c r="D377" s="96" t="s">
        <v>1858</v>
      </c>
      <c r="E377" s="96" t="s">
        <v>140</v>
      </c>
      <c r="F377" s="104">
        <v>43755</v>
      </c>
      <c r="G377" s="93">
        <v>1927695</v>
      </c>
      <c r="H377" s="95">
        <v>1.5754999999999999</v>
      </c>
      <c r="I377" s="93">
        <v>30.371639999999999</v>
      </c>
      <c r="J377" s="94">
        <v>2.8312628207811285E-4</v>
      </c>
      <c r="K377" s="94">
        <f>I377/'סכום נכסי הקרן'!$C$42</f>
        <v>3.9414563101093287E-7</v>
      </c>
    </row>
    <row r="378" spans="2:11">
      <c r="B378" s="86" t="s">
        <v>2940</v>
      </c>
      <c r="C378" s="83" t="s">
        <v>2943</v>
      </c>
      <c r="D378" s="96" t="s">
        <v>1858</v>
      </c>
      <c r="E378" s="96" t="s">
        <v>140</v>
      </c>
      <c r="F378" s="104">
        <v>43755</v>
      </c>
      <c r="G378" s="93">
        <v>31544100</v>
      </c>
      <c r="H378" s="95">
        <v>1.5754999999999999</v>
      </c>
      <c r="I378" s="93">
        <v>496.99043999999998</v>
      </c>
      <c r="J378" s="94">
        <v>4.6329752198289399E-3</v>
      </c>
      <c r="K378" s="94">
        <f>I378/'סכום נכסי הקרן'!$C$42</f>
        <v>6.4496553554632273E-6</v>
      </c>
    </row>
    <row r="379" spans="2:11">
      <c r="B379" s="86" t="s">
        <v>2940</v>
      </c>
      <c r="C379" s="83" t="s">
        <v>2944</v>
      </c>
      <c r="D379" s="96" t="s">
        <v>1858</v>
      </c>
      <c r="E379" s="96" t="s">
        <v>140</v>
      </c>
      <c r="F379" s="104">
        <v>43755</v>
      </c>
      <c r="G379" s="93">
        <v>5257350</v>
      </c>
      <c r="H379" s="95">
        <v>1.5754999999999999</v>
      </c>
      <c r="I379" s="93">
        <v>82.831740000000011</v>
      </c>
      <c r="J379" s="94">
        <v>7.7216253663815672E-4</v>
      </c>
      <c r="K379" s="94">
        <f>I379/'סכום נכסי הקרן'!$C$42</f>
        <v>1.0749425592438714E-6</v>
      </c>
    </row>
    <row r="380" spans="2:11">
      <c r="B380" s="86" t="s">
        <v>2945</v>
      </c>
      <c r="C380" s="83" t="s">
        <v>2946</v>
      </c>
      <c r="D380" s="96" t="s">
        <v>1858</v>
      </c>
      <c r="E380" s="96" t="s">
        <v>140</v>
      </c>
      <c r="F380" s="104">
        <v>43647</v>
      </c>
      <c r="G380" s="93">
        <v>87625000</v>
      </c>
      <c r="H380" s="95">
        <v>2.1705000000000001</v>
      </c>
      <c r="I380" s="93">
        <v>1901.8758</v>
      </c>
      <c r="J380" s="94">
        <v>1.7729402305187884E-2</v>
      </c>
      <c r="K380" s="94">
        <f>I380/'סכום נכסי הקרן'!$C$42</f>
        <v>2.4681447471898876E-5</v>
      </c>
    </row>
    <row r="381" spans="2:11">
      <c r="B381" s="86" t="s">
        <v>2947</v>
      </c>
      <c r="C381" s="83" t="s">
        <v>2948</v>
      </c>
      <c r="D381" s="96" t="s">
        <v>1858</v>
      </c>
      <c r="E381" s="96" t="s">
        <v>140</v>
      </c>
      <c r="F381" s="104">
        <v>43642</v>
      </c>
      <c r="G381" s="93">
        <v>105150000</v>
      </c>
      <c r="H381" s="95">
        <v>2.8047</v>
      </c>
      <c r="I381" s="93">
        <v>2949.1549100000002</v>
      </c>
      <c r="J381" s="94">
        <v>2.7492202098428391E-2</v>
      </c>
      <c r="K381" s="94">
        <f>I381/'סכום נכסי הקרן'!$C$42</f>
        <v>3.8272431878915363E-5</v>
      </c>
    </row>
    <row r="382" spans="2:11">
      <c r="B382" s="86" t="s">
        <v>2949</v>
      </c>
      <c r="C382" s="83" t="s">
        <v>2950</v>
      </c>
      <c r="D382" s="96" t="s">
        <v>1858</v>
      </c>
      <c r="E382" s="96" t="s">
        <v>140</v>
      </c>
      <c r="F382" s="104">
        <v>43627</v>
      </c>
      <c r="G382" s="93">
        <v>140220</v>
      </c>
      <c r="H382" s="95">
        <v>2.1844000000000001</v>
      </c>
      <c r="I382" s="93">
        <v>3.0629899999999997</v>
      </c>
      <c r="J382" s="94">
        <v>2.8553379756326587E-5</v>
      </c>
      <c r="K382" s="94">
        <f>I382/'סכום נכסי הקרן'!$C$42</f>
        <v>3.9749718037293251E-8</v>
      </c>
    </row>
    <row r="383" spans="2:11">
      <c r="B383" s="86" t="s">
        <v>2949</v>
      </c>
      <c r="C383" s="83" t="s">
        <v>2951</v>
      </c>
      <c r="D383" s="96" t="s">
        <v>1858</v>
      </c>
      <c r="E383" s="96" t="s">
        <v>140</v>
      </c>
      <c r="F383" s="104">
        <v>43627</v>
      </c>
      <c r="G383" s="93">
        <v>7789221</v>
      </c>
      <c r="H383" s="95">
        <v>2.1844000000000001</v>
      </c>
      <c r="I383" s="93">
        <v>170.14892</v>
      </c>
      <c r="J383" s="94">
        <v>1.58613861876429E-3</v>
      </c>
      <c r="K383" s="94">
        <f>I383/'סכום נכסי הקרן'!$C$42</f>
        <v>2.2080945724112606E-6</v>
      </c>
    </row>
    <row r="384" spans="2:11">
      <c r="B384" s="86" t="s">
        <v>2949</v>
      </c>
      <c r="C384" s="83" t="s">
        <v>2854</v>
      </c>
      <c r="D384" s="96" t="s">
        <v>1858</v>
      </c>
      <c r="E384" s="96" t="s">
        <v>140</v>
      </c>
      <c r="F384" s="104">
        <v>43627</v>
      </c>
      <c r="G384" s="93">
        <v>118836.45</v>
      </c>
      <c r="H384" s="95">
        <v>2.1844000000000001</v>
      </c>
      <c r="I384" s="93">
        <v>2.5958800000000002</v>
      </c>
      <c r="J384" s="94">
        <v>2.4198951822191086E-5</v>
      </c>
      <c r="K384" s="94">
        <f>I384/'סכום נכסי הקרן'!$C$42</f>
        <v>3.368783380247693E-8</v>
      </c>
    </row>
    <row r="385" spans="2:11">
      <c r="B385" s="86" t="s">
        <v>2949</v>
      </c>
      <c r="C385" s="83" t="s">
        <v>2952</v>
      </c>
      <c r="D385" s="96" t="s">
        <v>1858</v>
      </c>
      <c r="E385" s="96" t="s">
        <v>140</v>
      </c>
      <c r="F385" s="104">
        <v>43627</v>
      </c>
      <c r="G385" s="93">
        <v>1840387.5</v>
      </c>
      <c r="H385" s="95">
        <v>2.1844000000000001</v>
      </c>
      <c r="I385" s="93">
        <v>40.201699999999995</v>
      </c>
      <c r="J385" s="94">
        <v>3.7476270146161579E-4</v>
      </c>
      <c r="K385" s="94">
        <f>I385/'סכום נכסי הקרן'!$C$42</f>
        <v>5.2171448147720103E-7</v>
      </c>
    </row>
    <row r="386" spans="2:11">
      <c r="B386" s="86" t="s">
        <v>2949</v>
      </c>
      <c r="C386" s="83" t="s">
        <v>2953</v>
      </c>
      <c r="D386" s="96" t="s">
        <v>1858</v>
      </c>
      <c r="E386" s="96" t="s">
        <v>140</v>
      </c>
      <c r="F386" s="104">
        <v>43627</v>
      </c>
      <c r="G386" s="93">
        <v>95700.15</v>
      </c>
      <c r="H386" s="95">
        <v>2.1844000000000001</v>
      </c>
      <c r="I386" s="93">
        <v>2.09049</v>
      </c>
      <c r="J386" s="94">
        <v>1.9487675391301694E-5</v>
      </c>
      <c r="K386" s="94">
        <f>I386/'סכום נכסי הקרן'!$C$42</f>
        <v>2.7129173800691864E-8</v>
      </c>
    </row>
    <row r="387" spans="2:11">
      <c r="B387" s="86" t="s">
        <v>2949</v>
      </c>
      <c r="C387" s="83" t="s">
        <v>2954</v>
      </c>
      <c r="D387" s="96" t="s">
        <v>1858</v>
      </c>
      <c r="E387" s="96" t="s">
        <v>140</v>
      </c>
      <c r="F387" s="104">
        <v>43627</v>
      </c>
      <c r="G387" s="93">
        <v>55386.9</v>
      </c>
      <c r="H387" s="95">
        <v>2.1844000000000001</v>
      </c>
      <c r="I387" s="93">
        <v>1.2098800000000001</v>
      </c>
      <c r="J387" s="94">
        <v>1.1278575215584909E-5</v>
      </c>
      <c r="K387" s="94">
        <f>I387/'סכום נכסי הקרן'!$C$42</f>
        <v>1.5701124998436287E-8</v>
      </c>
    </row>
    <row r="388" spans="2:11">
      <c r="B388" s="86" t="s">
        <v>2949</v>
      </c>
      <c r="C388" s="83" t="s">
        <v>2687</v>
      </c>
      <c r="D388" s="96" t="s">
        <v>1858</v>
      </c>
      <c r="E388" s="96" t="s">
        <v>140</v>
      </c>
      <c r="F388" s="104">
        <v>43627</v>
      </c>
      <c r="G388" s="93">
        <v>78873.75</v>
      </c>
      <c r="H388" s="95">
        <v>2.1844000000000001</v>
      </c>
      <c r="I388" s="93">
        <v>1.7229300000000001</v>
      </c>
      <c r="J388" s="94">
        <v>1.606125863406925E-5</v>
      </c>
      <c r="K388" s="94">
        <f>I388/'סכום נכסי הקרן'!$C$42</f>
        <v>2.2359192063308619E-8</v>
      </c>
    </row>
    <row r="389" spans="2:11">
      <c r="B389" s="86" t="s">
        <v>2949</v>
      </c>
      <c r="C389" s="83" t="s">
        <v>2955</v>
      </c>
      <c r="D389" s="96" t="s">
        <v>1858</v>
      </c>
      <c r="E389" s="96" t="s">
        <v>140</v>
      </c>
      <c r="F389" s="104">
        <v>43627</v>
      </c>
      <c r="G389" s="93">
        <v>1297035</v>
      </c>
      <c r="H389" s="95">
        <v>2.1844000000000001</v>
      </c>
      <c r="I389" s="93">
        <v>28.332630000000002</v>
      </c>
      <c r="J389" s="94">
        <v>2.6411850638934228E-4</v>
      </c>
      <c r="K389" s="94">
        <f>I389/'סכום נכסי הקרן'!$C$42</f>
        <v>3.6768453496581969E-7</v>
      </c>
    </row>
    <row r="390" spans="2:11">
      <c r="B390" s="86" t="s">
        <v>2956</v>
      </c>
      <c r="C390" s="83" t="s">
        <v>2957</v>
      </c>
      <c r="D390" s="96" t="s">
        <v>1858</v>
      </c>
      <c r="E390" s="96" t="s">
        <v>140</v>
      </c>
      <c r="F390" s="104">
        <v>43628</v>
      </c>
      <c r="G390" s="93">
        <v>2453990</v>
      </c>
      <c r="H390" s="95">
        <v>2.19</v>
      </c>
      <c r="I390" s="93">
        <v>53.742170000000002</v>
      </c>
      <c r="J390" s="94">
        <v>5.0098778936237542E-4</v>
      </c>
      <c r="K390" s="94">
        <f>I390/'סכום נכסי הקרן'!$C$42</f>
        <v>6.9743489342514355E-7</v>
      </c>
    </row>
    <row r="391" spans="2:11">
      <c r="B391" s="86" t="s">
        <v>2958</v>
      </c>
      <c r="C391" s="83" t="s">
        <v>2959</v>
      </c>
      <c r="D391" s="96" t="s">
        <v>1858</v>
      </c>
      <c r="E391" s="96" t="s">
        <v>140</v>
      </c>
      <c r="F391" s="104">
        <v>43773</v>
      </c>
      <c r="G391" s="93">
        <v>35068000</v>
      </c>
      <c r="H391" s="95">
        <v>1.6713</v>
      </c>
      <c r="I391" s="93">
        <v>586.09543999999994</v>
      </c>
      <c r="J391" s="94">
        <v>5.4636174691302698E-3</v>
      </c>
      <c r="K391" s="94">
        <f>I391/'סכום נכסי הקרן'!$C$42</f>
        <v>7.6060086656970227E-6</v>
      </c>
    </row>
    <row r="392" spans="2:11">
      <c r="B392" s="86" t="s">
        <v>2960</v>
      </c>
      <c r="C392" s="83" t="s">
        <v>2961</v>
      </c>
      <c r="D392" s="96" t="s">
        <v>1858</v>
      </c>
      <c r="E392" s="96" t="s">
        <v>140</v>
      </c>
      <c r="F392" s="104">
        <v>43642</v>
      </c>
      <c r="G392" s="93">
        <v>4208280</v>
      </c>
      <c r="H392" s="95">
        <v>2.8573</v>
      </c>
      <c r="I392" s="93">
        <v>120.24352999999999</v>
      </c>
      <c r="J392" s="94">
        <v>1.1209175267732669E-3</v>
      </c>
      <c r="K392" s="94">
        <f>I392/'סכום נכסי הקרן'!$C$42</f>
        <v>1.5604511974602633E-6</v>
      </c>
    </row>
    <row r="393" spans="2:11">
      <c r="B393" s="86" t="s">
        <v>2962</v>
      </c>
      <c r="C393" s="83" t="s">
        <v>2963</v>
      </c>
      <c r="D393" s="96" t="s">
        <v>1858</v>
      </c>
      <c r="E393" s="96" t="s">
        <v>140</v>
      </c>
      <c r="F393" s="104">
        <v>43642</v>
      </c>
      <c r="G393" s="93">
        <v>10521.6</v>
      </c>
      <c r="H393" s="95">
        <v>2.8969999999999998</v>
      </c>
      <c r="I393" s="93">
        <v>0.30481000000000003</v>
      </c>
      <c r="J393" s="94">
        <v>2.8414574267385494E-6</v>
      </c>
      <c r="K393" s="94">
        <f>I393/'סכום נכסי הקרן'!$C$42</f>
        <v>3.9556484203171924E-9</v>
      </c>
    </row>
    <row r="394" spans="2:11">
      <c r="B394" s="86" t="s">
        <v>2962</v>
      </c>
      <c r="C394" s="83" t="s">
        <v>2964</v>
      </c>
      <c r="D394" s="96" t="s">
        <v>1858</v>
      </c>
      <c r="E394" s="96" t="s">
        <v>140</v>
      </c>
      <c r="F394" s="104">
        <v>43642</v>
      </c>
      <c r="G394" s="93">
        <v>3507200</v>
      </c>
      <c r="H394" s="95">
        <v>2.8969999999999998</v>
      </c>
      <c r="I394" s="93">
        <v>101.60188000000001</v>
      </c>
      <c r="J394" s="94">
        <v>9.4713892751746619E-4</v>
      </c>
      <c r="K394" s="94">
        <f>I394/'סכום נכסי הקרן'!$C$42</f>
        <v>1.318530612917086E-6</v>
      </c>
    </row>
    <row r="395" spans="2:11">
      <c r="B395" s="86" t="s">
        <v>2962</v>
      </c>
      <c r="C395" s="83" t="s">
        <v>2965</v>
      </c>
      <c r="D395" s="96" t="s">
        <v>1858</v>
      </c>
      <c r="E395" s="96" t="s">
        <v>140</v>
      </c>
      <c r="F395" s="104">
        <v>43642</v>
      </c>
      <c r="G395" s="93">
        <v>21043200</v>
      </c>
      <c r="H395" s="95">
        <v>2.8969999999999998</v>
      </c>
      <c r="I395" s="93">
        <v>609.61128000000008</v>
      </c>
      <c r="J395" s="94">
        <v>5.6828335651047971E-3</v>
      </c>
      <c r="K395" s="94">
        <f>I395/'סכום נכסי הקרן'!$C$42</f>
        <v>7.9111836775025164E-6</v>
      </c>
    </row>
    <row r="396" spans="2:11">
      <c r="B396" s="86" t="s">
        <v>2962</v>
      </c>
      <c r="C396" s="83" t="s">
        <v>2966</v>
      </c>
      <c r="D396" s="96" t="s">
        <v>1858</v>
      </c>
      <c r="E396" s="96" t="s">
        <v>140</v>
      </c>
      <c r="F396" s="104">
        <v>43642</v>
      </c>
      <c r="G396" s="93">
        <v>2805760</v>
      </c>
      <c r="H396" s="95">
        <v>2.8969999999999998</v>
      </c>
      <c r="I396" s="93">
        <v>81.281499999999994</v>
      </c>
      <c r="J396" s="94">
        <v>7.5771110472572863E-4</v>
      </c>
      <c r="K396" s="94">
        <f>I396/'סכום נכסי הקרן'!$C$42</f>
        <v>1.0548244384239751E-6</v>
      </c>
    </row>
    <row r="397" spans="2:11">
      <c r="B397" s="86" t="s">
        <v>2962</v>
      </c>
      <c r="C397" s="83" t="s">
        <v>2967</v>
      </c>
      <c r="D397" s="96" t="s">
        <v>1858</v>
      </c>
      <c r="E397" s="96" t="s">
        <v>140</v>
      </c>
      <c r="F397" s="104">
        <v>43642</v>
      </c>
      <c r="G397" s="93">
        <v>1402880</v>
      </c>
      <c r="H397" s="95">
        <v>2.8969999999999998</v>
      </c>
      <c r="I397" s="93">
        <v>40.640749999999997</v>
      </c>
      <c r="J397" s="94">
        <v>3.7885555236286431E-4</v>
      </c>
      <c r="K397" s="94">
        <f>I397/'סכום נכסי הקרן'!$C$42</f>
        <v>5.2741221921198756E-7</v>
      </c>
    </row>
    <row r="398" spans="2:11">
      <c r="B398" s="86" t="s">
        <v>2968</v>
      </c>
      <c r="C398" s="83" t="s">
        <v>2969</v>
      </c>
      <c r="D398" s="96" t="s">
        <v>1858</v>
      </c>
      <c r="E398" s="96" t="s">
        <v>140</v>
      </c>
      <c r="F398" s="104">
        <v>43755</v>
      </c>
      <c r="G398" s="93">
        <v>140332000</v>
      </c>
      <c r="H398" s="95">
        <v>1.6709000000000001</v>
      </c>
      <c r="I398" s="93">
        <v>2344.8102100000001</v>
      </c>
      <c r="J398" s="94">
        <v>2.1858463913575266E-2</v>
      </c>
      <c r="K398" s="94">
        <f>I398/'סכום נכסי הקרן'!$C$42</f>
        <v>3.0429594839835059E-5</v>
      </c>
    </row>
    <row r="399" spans="2:11">
      <c r="B399" s="86" t="s">
        <v>2970</v>
      </c>
      <c r="C399" s="83" t="s">
        <v>2971</v>
      </c>
      <c r="D399" s="96" t="s">
        <v>1858</v>
      </c>
      <c r="E399" s="96" t="s">
        <v>140</v>
      </c>
      <c r="F399" s="104">
        <v>43718</v>
      </c>
      <c r="G399" s="93">
        <v>105255000</v>
      </c>
      <c r="H399" s="95">
        <v>1.6216999999999999</v>
      </c>
      <c r="I399" s="93">
        <v>1706.8816000000002</v>
      </c>
      <c r="J399" s="94">
        <v>1.5911654469615098E-2</v>
      </c>
      <c r="K399" s="94">
        <f>I399/'סכום נכסי הקרן'!$C$42</f>
        <v>2.2150925181944432E-5</v>
      </c>
    </row>
    <row r="400" spans="2:11">
      <c r="B400" s="86" t="s">
        <v>2972</v>
      </c>
      <c r="C400" s="83" t="s">
        <v>2973</v>
      </c>
      <c r="D400" s="96" t="s">
        <v>1858</v>
      </c>
      <c r="E400" s="96" t="s">
        <v>140</v>
      </c>
      <c r="F400" s="104">
        <v>43626</v>
      </c>
      <c r="G400" s="93">
        <v>24561.599999999999</v>
      </c>
      <c r="H400" s="95">
        <v>2.2764000000000002</v>
      </c>
      <c r="I400" s="93">
        <v>0.55911</v>
      </c>
      <c r="J400" s="94">
        <v>5.2120575501584265E-6</v>
      </c>
      <c r="K400" s="94">
        <f>I400/'סכום נכסי הקרן'!$C$42</f>
        <v>7.2558071857338843E-9</v>
      </c>
    </row>
    <row r="401" spans="2:11">
      <c r="B401" s="86" t="s">
        <v>2972</v>
      </c>
      <c r="C401" s="83" t="s">
        <v>2974</v>
      </c>
      <c r="D401" s="96" t="s">
        <v>1858</v>
      </c>
      <c r="E401" s="96" t="s">
        <v>140</v>
      </c>
      <c r="F401" s="104">
        <v>43626</v>
      </c>
      <c r="G401" s="93">
        <v>3508800</v>
      </c>
      <c r="H401" s="95">
        <v>2.2763</v>
      </c>
      <c r="I401" s="93">
        <v>79.872280000000003</v>
      </c>
      <c r="J401" s="94">
        <v>7.4457426986168716E-4</v>
      </c>
      <c r="K401" s="94">
        <f>I401/'סכום נכסי הקרן'!$C$42</f>
        <v>1.0365363938490617E-6</v>
      </c>
    </row>
    <row r="402" spans="2:11">
      <c r="B402" s="86" t="s">
        <v>2972</v>
      </c>
      <c r="C402" s="83" t="s">
        <v>2975</v>
      </c>
      <c r="D402" s="96" t="s">
        <v>1858</v>
      </c>
      <c r="E402" s="96" t="s">
        <v>140</v>
      </c>
      <c r="F402" s="104">
        <v>43626</v>
      </c>
      <c r="G402" s="93">
        <v>10526.4</v>
      </c>
      <c r="H402" s="95">
        <v>2.2764000000000002</v>
      </c>
      <c r="I402" s="93">
        <v>0.23962</v>
      </c>
      <c r="J402" s="94">
        <v>2.2337522672979598E-6</v>
      </c>
      <c r="K402" s="94">
        <f>I402/'סכום נכסי הקרן'!$C$42</f>
        <v>3.109650190205064E-9</v>
      </c>
    </row>
    <row r="403" spans="2:11">
      <c r="B403" s="86" t="s">
        <v>2976</v>
      </c>
      <c r="C403" s="83" t="s">
        <v>2977</v>
      </c>
      <c r="D403" s="96" t="s">
        <v>1858</v>
      </c>
      <c r="E403" s="96" t="s">
        <v>140</v>
      </c>
      <c r="F403" s="104">
        <v>43626</v>
      </c>
      <c r="G403" s="93">
        <v>35095</v>
      </c>
      <c r="H403" s="95">
        <v>2.2957999999999998</v>
      </c>
      <c r="I403" s="93">
        <v>0.80571999999999999</v>
      </c>
      <c r="J403" s="94">
        <v>7.5109710241520412E-6</v>
      </c>
      <c r="K403" s="94">
        <f>I403/'סכום נכסי הקרן'!$C$42</f>
        <v>1.0456169565361925E-8</v>
      </c>
    </row>
    <row r="404" spans="2:11">
      <c r="B404" s="86" t="s">
        <v>2976</v>
      </c>
      <c r="C404" s="83" t="s">
        <v>2978</v>
      </c>
      <c r="D404" s="96" t="s">
        <v>1858</v>
      </c>
      <c r="E404" s="96" t="s">
        <v>140</v>
      </c>
      <c r="F404" s="104">
        <v>43626</v>
      </c>
      <c r="G404" s="93">
        <v>175475</v>
      </c>
      <c r="H404" s="95">
        <v>2.2957999999999998</v>
      </c>
      <c r="I404" s="93">
        <v>4.0285900000000003</v>
      </c>
      <c r="J404" s="94">
        <v>3.7554761900149768E-5</v>
      </c>
      <c r="K404" s="94">
        <f>I404/'סכום נכסי הקרן'!$C$42</f>
        <v>5.2280718052575831E-8</v>
      </c>
    </row>
    <row r="405" spans="2:11">
      <c r="B405" s="86" t="s">
        <v>2979</v>
      </c>
      <c r="C405" s="83" t="s">
        <v>2980</v>
      </c>
      <c r="D405" s="96" t="s">
        <v>1858</v>
      </c>
      <c r="E405" s="96" t="s">
        <v>140</v>
      </c>
      <c r="F405" s="104">
        <v>43767</v>
      </c>
      <c r="G405" s="93">
        <v>228150000</v>
      </c>
      <c r="H405" s="95">
        <v>1.8349</v>
      </c>
      <c r="I405" s="93">
        <v>4186.3364199999996</v>
      </c>
      <c r="J405" s="94">
        <v>3.9025283656819225E-2</v>
      </c>
      <c r="K405" s="94">
        <f>I405/'סכום נכסי הקרן'!$C$42</f>
        <v>5.4327860131522352E-5</v>
      </c>
    </row>
    <row r="406" spans="2:11">
      <c r="B406" s="86" t="s">
        <v>2981</v>
      </c>
      <c r="C406" s="83" t="s">
        <v>2982</v>
      </c>
      <c r="D406" s="96" t="s">
        <v>1858</v>
      </c>
      <c r="E406" s="96" t="s">
        <v>140</v>
      </c>
      <c r="F406" s="104">
        <v>43628</v>
      </c>
      <c r="G406" s="93">
        <v>1404000</v>
      </c>
      <c r="H406" s="95">
        <v>2.1669999999999998</v>
      </c>
      <c r="I406" s="93">
        <v>30.42483</v>
      </c>
      <c r="J406" s="94">
        <v>2.8362212250502872E-4</v>
      </c>
      <c r="K406" s="94">
        <f>I406/'סכום נכסי הקרן'!$C$42</f>
        <v>3.9483590016049052E-7</v>
      </c>
    </row>
    <row r="407" spans="2:11">
      <c r="B407" s="86" t="s">
        <v>2981</v>
      </c>
      <c r="C407" s="83" t="s">
        <v>2983</v>
      </c>
      <c r="D407" s="96" t="s">
        <v>1858</v>
      </c>
      <c r="E407" s="96" t="s">
        <v>140</v>
      </c>
      <c r="F407" s="104">
        <v>43628</v>
      </c>
      <c r="G407" s="93">
        <v>70200000</v>
      </c>
      <c r="H407" s="95">
        <v>2.1669999999999998</v>
      </c>
      <c r="I407" s="93">
        <v>1521.24134</v>
      </c>
      <c r="J407" s="94">
        <v>1.4181104633721671E-2</v>
      </c>
      <c r="K407" s="94">
        <f>I407/'סכום נכסי הקרן'!$C$42</f>
        <v>1.9741792931636786E-5</v>
      </c>
    </row>
    <row r="408" spans="2:11">
      <c r="B408" s="86" t="s">
        <v>2981</v>
      </c>
      <c r="C408" s="83" t="s">
        <v>2984</v>
      </c>
      <c r="D408" s="96" t="s">
        <v>1858</v>
      </c>
      <c r="E408" s="96" t="s">
        <v>140</v>
      </c>
      <c r="F408" s="104">
        <v>43628</v>
      </c>
      <c r="G408" s="93">
        <v>22815000</v>
      </c>
      <c r="H408" s="95">
        <v>2.1669999999999998</v>
      </c>
      <c r="I408" s="93">
        <v>494.40343000000001</v>
      </c>
      <c r="J408" s="94">
        <v>4.6088589546882074E-3</v>
      </c>
      <c r="K408" s="94">
        <f>I408/'סכום נכסי הקרן'!$C$42</f>
        <v>6.4160826314061274E-6</v>
      </c>
    </row>
    <row r="409" spans="2:11">
      <c r="B409" s="86" t="s">
        <v>2981</v>
      </c>
      <c r="C409" s="83" t="s">
        <v>2985</v>
      </c>
      <c r="D409" s="96" t="s">
        <v>1858</v>
      </c>
      <c r="E409" s="96" t="s">
        <v>140</v>
      </c>
      <c r="F409" s="104">
        <v>43628</v>
      </c>
      <c r="G409" s="93">
        <v>1755000</v>
      </c>
      <c r="H409" s="95">
        <v>2.1669999999999998</v>
      </c>
      <c r="I409" s="93">
        <v>38.031030000000001</v>
      </c>
      <c r="J409" s="94">
        <v>3.5452758321582811E-4</v>
      </c>
      <c r="K409" s="94">
        <f>I409/'סכום נכסי הקרן'!$C$42</f>
        <v>4.9354477786993781E-7</v>
      </c>
    </row>
    <row r="410" spans="2:11">
      <c r="B410" s="86" t="s">
        <v>2981</v>
      </c>
      <c r="C410" s="83" t="s">
        <v>2986</v>
      </c>
      <c r="D410" s="96" t="s">
        <v>1858</v>
      </c>
      <c r="E410" s="96" t="s">
        <v>140</v>
      </c>
      <c r="F410" s="104">
        <v>43628</v>
      </c>
      <c r="G410" s="93">
        <v>4914000</v>
      </c>
      <c r="H410" s="95">
        <v>2.1669999999999998</v>
      </c>
      <c r="I410" s="93">
        <v>106.48689</v>
      </c>
      <c r="J410" s="94">
        <v>9.9267728893668488E-4</v>
      </c>
      <c r="K410" s="94">
        <f>I410/'סכום נכסי הקרן'!$C$42</f>
        <v>1.3819254559003661E-6</v>
      </c>
    </row>
    <row r="411" spans="2:11">
      <c r="B411" s="86" t="s">
        <v>2981</v>
      </c>
      <c r="C411" s="83" t="s">
        <v>2987</v>
      </c>
      <c r="D411" s="96" t="s">
        <v>1858</v>
      </c>
      <c r="E411" s="96" t="s">
        <v>140</v>
      </c>
      <c r="F411" s="104">
        <v>43628</v>
      </c>
      <c r="G411" s="93">
        <v>6142500</v>
      </c>
      <c r="H411" s="95">
        <v>2.1669999999999998</v>
      </c>
      <c r="I411" s="93">
        <v>133.10862</v>
      </c>
      <c r="J411" s="94">
        <v>1.240846681086314E-3</v>
      </c>
      <c r="K411" s="94">
        <f>I411/'סכום נכסי הקרן'!$C$42</f>
        <v>1.7274069172061331E-6</v>
      </c>
    </row>
    <row r="412" spans="2:11">
      <c r="B412" s="86" t="s">
        <v>2988</v>
      </c>
      <c r="C412" s="83" t="s">
        <v>2989</v>
      </c>
      <c r="D412" s="96" t="s">
        <v>1858</v>
      </c>
      <c r="E412" s="96" t="s">
        <v>140</v>
      </c>
      <c r="F412" s="104">
        <v>43767</v>
      </c>
      <c r="G412" s="93">
        <v>702000</v>
      </c>
      <c r="H412" s="95">
        <v>1.6312</v>
      </c>
      <c r="I412" s="93">
        <v>11.45086</v>
      </c>
      <c r="J412" s="94">
        <v>1.0674561592317635E-4</v>
      </c>
      <c r="K412" s="94">
        <f>I412/'סכום נכסי הקרן'!$C$42</f>
        <v>1.4860265827982456E-7</v>
      </c>
    </row>
    <row r="413" spans="2:11">
      <c r="B413" s="86" t="s">
        <v>2988</v>
      </c>
      <c r="C413" s="83" t="s">
        <v>2990</v>
      </c>
      <c r="D413" s="96" t="s">
        <v>1858</v>
      </c>
      <c r="E413" s="96" t="s">
        <v>140</v>
      </c>
      <c r="F413" s="104">
        <v>43767</v>
      </c>
      <c r="G413" s="93">
        <v>52650</v>
      </c>
      <c r="H413" s="95">
        <v>1.6312</v>
      </c>
      <c r="I413" s="93">
        <v>0.85880999999999996</v>
      </c>
      <c r="J413" s="94">
        <v>8.0058792449635292E-6</v>
      </c>
      <c r="K413" s="94">
        <f>I413/'סכום נכסי הקרן'!$C$42</f>
        <v>1.1145140972581633E-8</v>
      </c>
    </row>
    <row r="414" spans="2:11">
      <c r="B414" s="86" t="s">
        <v>2988</v>
      </c>
      <c r="C414" s="83" t="s">
        <v>2991</v>
      </c>
      <c r="D414" s="96" t="s">
        <v>1858</v>
      </c>
      <c r="E414" s="96" t="s">
        <v>140</v>
      </c>
      <c r="F414" s="104">
        <v>43767</v>
      </c>
      <c r="G414" s="93">
        <v>7020</v>
      </c>
      <c r="H414" s="95">
        <v>1.6312</v>
      </c>
      <c r="I414" s="93">
        <v>0.11451</v>
      </c>
      <c r="J414" s="94">
        <v>1.0674692101172246E-6</v>
      </c>
      <c r="K414" s="94">
        <f>I414/'סכום נכסי הקרן'!$C$42</f>
        <v>1.486044751190977E-9</v>
      </c>
    </row>
    <row r="415" spans="2:11">
      <c r="B415" s="86" t="s">
        <v>2988</v>
      </c>
      <c r="C415" s="83" t="s">
        <v>2760</v>
      </c>
      <c r="D415" s="96" t="s">
        <v>1858</v>
      </c>
      <c r="E415" s="96" t="s">
        <v>140</v>
      </c>
      <c r="F415" s="104">
        <v>43767</v>
      </c>
      <c r="G415" s="93">
        <v>70200</v>
      </c>
      <c r="H415" s="95">
        <v>1.6312</v>
      </c>
      <c r="I415" s="93">
        <v>1.1450899999999999</v>
      </c>
      <c r="J415" s="94">
        <v>1.0674598880561809E-5</v>
      </c>
      <c r="K415" s="94">
        <f>I415/'סכום נכסי הקרן'!$C$42</f>
        <v>1.4860317737675973E-8</v>
      </c>
    </row>
    <row r="416" spans="2:11">
      <c r="B416" s="86" t="s">
        <v>2988</v>
      </c>
      <c r="C416" s="83" t="s">
        <v>2992</v>
      </c>
      <c r="D416" s="96" t="s">
        <v>1858</v>
      </c>
      <c r="E416" s="96" t="s">
        <v>140</v>
      </c>
      <c r="F416" s="104">
        <v>43767</v>
      </c>
      <c r="G416" s="93">
        <v>2106000</v>
      </c>
      <c r="H416" s="95">
        <v>1.6312</v>
      </c>
      <c r="I416" s="93">
        <v>34.352589999999999</v>
      </c>
      <c r="J416" s="94">
        <v>3.2023694099013943E-4</v>
      </c>
      <c r="K416" s="94">
        <f>I416/'סכום נכסי הקרן'!$C$42</f>
        <v>4.4580810461370745E-7</v>
      </c>
    </row>
    <row r="417" spans="2:11">
      <c r="B417" s="86" t="s">
        <v>2988</v>
      </c>
      <c r="C417" s="83" t="s">
        <v>2993</v>
      </c>
      <c r="D417" s="96" t="s">
        <v>1858</v>
      </c>
      <c r="E417" s="96" t="s">
        <v>140</v>
      </c>
      <c r="F417" s="104">
        <v>43767</v>
      </c>
      <c r="G417" s="93">
        <v>7020000</v>
      </c>
      <c r="H417" s="95">
        <v>1.6312</v>
      </c>
      <c r="I417" s="93">
        <v>114.50864999999999</v>
      </c>
      <c r="J417" s="94">
        <v>1.0674566253348154E-3</v>
      </c>
      <c r="K417" s="94">
        <f>I417/'סכום נכסי הקרן'!$C$42</f>
        <v>1.4860272316694144E-6</v>
      </c>
    </row>
    <row r="418" spans="2:11">
      <c r="B418" s="86" t="s">
        <v>2988</v>
      </c>
      <c r="C418" s="83" t="s">
        <v>2994</v>
      </c>
      <c r="D418" s="96" t="s">
        <v>1858</v>
      </c>
      <c r="E418" s="96" t="s">
        <v>140</v>
      </c>
      <c r="F418" s="104">
        <v>43767</v>
      </c>
      <c r="G418" s="93">
        <v>52650</v>
      </c>
      <c r="H418" s="95">
        <v>1.6312</v>
      </c>
      <c r="I418" s="93">
        <v>0.85880999999999996</v>
      </c>
      <c r="J418" s="94">
        <v>8.0058792449635292E-6</v>
      </c>
      <c r="K418" s="94">
        <f>I418/'סכום נכסי הקרן'!$C$42</f>
        <v>1.1145140972581633E-8</v>
      </c>
    </row>
    <row r="419" spans="2:11">
      <c r="B419" s="86" t="s">
        <v>2988</v>
      </c>
      <c r="C419" s="83" t="s">
        <v>2995</v>
      </c>
      <c r="D419" s="96" t="s">
        <v>1858</v>
      </c>
      <c r="E419" s="96" t="s">
        <v>140</v>
      </c>
      <c r="F419" s="104">
        <v>43767</v>
      </c>
      <c r="G419" s="93">
        <v>9828000</v>
      </c>
      <c r="H419" s="95">
        <v>1.6312</v>
      </c>
      <c r="I419" s="93">
        <v>160.31210999999999</v>
      </c>
      <c r="J419" s="94">
        <v>1.4944392754687418E-3</v>
      </c>
      <c r="K419" s="94">
        <f>I419/'סכום נכסי הקרן'!$C$42</f>
        <v>2.0804381243371803E-6</v>
      </c>
    </row>
    <row r="420" spans="2:11">
      <c r="B420" s="86" t="s">
        <v>2988</v>
      </c>
      <c r="C420" s="83" t="s">
        <v>2996</v>
      </c>
      <c r="D420" s="96" t="s">
        <v>1858</v>
      </c>
      <c r="E420" s="96" t="s">
        <v>140</v>
      </c>
      <c r="F420" s="104">
        <v>43767</v>
      </c>
      <c r="G420" s="93">
        <v>702000</v>
      </c>
      <c r="H420" s="95">
        <v>1.6312</v>
      </c>
      <c r="I420" s="93">
        <v>11.45086</v>
      </c>
      <c r="J420" s="94">
        <v>1.0674561592317635E-4</v>
      </c>
      <c r="K420" s="94">
        <f>I420/'סכום נכסי הקרן'!$C$42</f>
        <v>1.4860265827982456E-7</v>
      </c>
    </row>
    <row r="421" spans="2:11">
      <c r="B421" s="86" t="s">
        <v>2988</v>
      </c>
      <c r="C421" s="83" t="s">
        <v>2997</v>
      </c>
      <c r="D421" s="96" t="s">
        <v>1858</v>
      </c>
      <c r="E421" s="96" t="s">
        <v>140</v>
      </c>
      <c r="F421" s="104">
        <v>43767</v>
      </c>
      <c r="G421" s="93">
        <v>4212000</v>
      </c>
      <c r="H421" s="95">
        <v>1.6312</v>
      </c>
      <c r="I421" s="93">
        <v>68.705190000000002</v>
      </c>
      <c r="J421" s="94">
        <v>6.4047397520088935E-4</v>
      </c>
      <c r="K421" s="94">
        <f>I421/'סכום נכסי הקרן'!$C$42</f>
        <v>8.916163390016488E-7</v>
      </c>
    </row>
    <row r="422" spans="2:11">
      <c r="B422" s="86" t="s">
        <v>2988</v>
      </c>
      <c r="C422" s="83" t="s">
        <v>2998</v>
      </c>
      <c r="D422" s="96" t="s">
        <v>1858</v>
      </c>
      <c r="E422" s="96" t="s">
        <v>140</v>
      </c>
      <c r="F422" s="104">
        <v>43767</v>
      </c>
      <c r="G422" s="93">
        <v>28080</v>
      </c>
      <c r="H422" s="95">
        <v>1.6312</v>
      </c>
      <c r="I422" s="93">
        <v>0.45802999999999999</v>
      </c>
      <c r="J422" s="94">
        <v>4.2697836198584613E-6</v>
      </c>
      <c r="K422" s="94">
        <f>I422/'סכום נכסי הקרן'!$C$42</f>
        <v>5.9440492305301124E-9</v>
      </c>
    </row>
    <row r="423" spans="2:11">
      <c r="B423" s="86" t="s">
        <v>2999</v>
      </c>
      <c r="C423" s="83" t="s">
        <v>3000</v>
      </c>
      <c r="D423" s="96" t="s">
        <v>1858</v>
      </c>
      <c r="E423" s="96" t="s">
        <v>140</v>
      </c>
      <c r="F423" s="104">
        <v>43767</v>
      </c>
      <c r="G423" s="93">
        <v>52651500</v>
      </c>
      <c r="H423" s="95">
        <v>1.6339999999999999</v>
      </c>
      <c r="I423" s="93">
        <v>860.31464000000005</v>
      </c>
      <c r="J423" s="94">
        <v>8.0199055908923636E-3</v>
      </c>
      <c r="K423" s="94">
        <f>I423/'סכום נכסי הקרן'!$C$42</f>
        <v>1.1164667322895424E-5</v>
      </c>
    </row>
    <row r="424" spans="2:11">
      <c r="B424" s="86" t="s">
        <v>3001</v>
      </c>
      <c r="C424" s="83" t="s">
        <v>3002</v>
      </c>
      <c r="D424" s="96" t="s">
        <v>1858</v>
      </c>
      <c r="E424" s="96" t="s">
        <v>140</v>
      </c>
      <c r="F424" s="104">
        <v>43628</v>
      </c>
      <c r="G424" s="93">
        <v>70206000</v>
      </c>
      <c r="H424" s="95">
        <v>2.1753999999999998</v>
      </c>
      <c r="I424" s="93">
        <v>1527.23767</v>
      </c>
      <c r="J424" s="94">
        <v>1.4237002788020004E-2</v>
      </c>
      <c r="K424" s="94">
        <f>I424/'סכום נכסי הקרן'!$C$42</f>
        <v>1.9819609844770214E-5</v>
      </c>
    </row>
    <row r="425" spans="2:11">
      <c r="B425" s="86" t="s">
        <v>3003</v>
      </c>
      <c r="C425" s="83" t="s">
        <v>3004</v>
      </c>
      <c r="D425" s="96" t="s">
        <v>1858</v>
      </c>
      <c r="E425" s="96" t="s">
        <v>140</v>
      </c>
      <c r="F425" s="104">
        <v>43720</v>
      </c>
      <c r="G425" s="93">
        <v>1053180</v>
      </c>
      <c r="H425" s="95">
        <v>1.7445999999999999</v>
      </c>
      <c r="I425" s="93">
        <v>18.373909999999999</v>
      </c>
      <c r="J425" s="94">
        <v>1.712827106319533E-4</v>
      </c>
      <c r="K425" s="94">
        <f>I425/'סכום נכסי הקרן'!$C$42</f>
        <v>2.3844600920753996E-7</v>
      </c>
    </row>
    <row r="426" spans="2:11">
      <c r="B426" s="86" t="s">
        <v>3003</v>
      </c>
      <c r="C426" s="83" t="s">
        <v>3005</v>
      </c>
      <c r="D426" s="96" t="s">
        <v>1858</v>
      </c>
      <c r="E426" s="96" t="s">
        <v>140</v>
      </c>
      <c r="F426" s="104">
        <v>43720</v>
      </c>
      <c r="G426" s="93">
        <v>3510600</v>
      </c>
      <c r="H426" s="95">
        <v>1.7445999999999999</v>
      </c>
      <c r="I426" s="93">
        <v>61.246379999999995</v>
      </c>
      <c r="J426" s="94">
        <v>5.7094249306732499E-4</v>
      </c>
      <c r="K426" s="94">
        <f>I426/'סכום נכסי הקרן'!$C$42</f>
        <v>7.9482020372411165E-7</v>
      </c>
    </row>
    <row r="427" spans="2:11">
      <c r="B427" s="86" t="s">
        <v>3003</v>
      </c>
      <c r="C427" s="83" t="s">
        <v>3006</v>
      </c>
      <c r="D427" s="96" t="s">
        <v>1858</v>
      </c>
      <c r="E427" s="96" t="s">
        <v>140</v>
      </c>
      <c r="F427" s="104">
        <v>43720</v>
      </c>
      <c r="G427" s="93">
        <v>1755300</v>
      </c>
      <c r="H427" s="95">
        <v>1.7445999999999999</v>
      </c>
      <c r="I427" s="93">
        <v>30.623189999999997</v>
      </c>
      <c r="J427" s="94">
        <v>2.8547124653366249E-4</v>
      </c>
      <c r="K427" s="94">
        <f>I427/'סכום נכסי הקרן'!$C$42</f>
        <v>3.9741010186205582E-7</v>
      </c>
    </row>
    <row r="428" spans="2:11">
      <c r="B428" s="86" t="s">
        <v>3003</v>
      </c>
      <c r="C428" s="83" t="s">
        <v>3007</v>
      </c>
      <c r="D428" s="96" t="s">
        <v>1858</v>
      </c>
      <c r="E428" s="96" t="s">
        <v>140</v>
      </c>
      <c r="F428" s="104">
        <v>43720</v>
      </c>
      <c r="G428" s="93">
        <v>1755300</v>
      </c>
      <c r="H428" s="95">
        <v>1.7445999999999999</v>
      </c>
      <c r="I428" s="93">
        <v>30.623189999999997</v>
      </c>
      <c r="J428" s="94">
        <v>2.8547124653366249E-4</v>
      </c>
      <c r="K428" s="94">
        <f>I428/'סכום נכסי הקרן'!$C$42</f>
        <v>3.9741010186205582E-7</v>
      </c>
    </row>
    <row r="429" spans="2:11">
      <c r="B429" s="86" t="s">
        <v>3003</v>
      </c>
      <c r="C429" s="83" t="s">
        <v>3008</v>
      </c>
      <c r="D429" s="96" t="s">
        <v>1858</v>
      </c>
      <c r="E429" s="96" t="s">
        <v>140</v>
      </c>
      <c r="F429" s="104">
        <v>43720</v>
      </c>
      <c r="G429" s="93">
        <v>17553000</v>
      </c>
      <c r="H429" s="95">
        <v>1.7445999999999999</v>
      </c>
      <c r="I429" s="93">
        <v>306.23190999999997</v>
      </c>
      <c r="J429" s="94">
        <v>2.8547125585572353E-3</v>
      </c>
      <c r="K429" s="94">
        <f>I429/'סכום נכסי הקרן'!$C$42</f>
        <v>3.974101148394792E-6</v>
      </c>
    </row>
    <row r="430" spans="2:11">
      <c r="B430" s="86" t="s">
        <v>3009</v>
      </c>
      <c r="C430" s="83" t="s">
        <v>3010</v>
      </c>
      <c r="D430" s="96" t="s">
        <v>1858</v>
      </c>
      <c r="E430" s="96" t="s">
        <v>140</v>
      </c>
      <c r="F430" s="104">
        <v>43760</v>
      </c>
      <c r="G430" s="93">
        <v>70220000</v>
      </c>
      <c r="H430" s="95">
        <v>1.7190000000000001</v>
      </c>
      <c r="I430" s="93">
        <v>1207.0674799999999</v>
      </c>
      <c r="J430" s="94">
        <v>1.1252356732458203E-2</v>
      </c>
      <c r="K430" s="94">
        <f>I430/'סכום נכסי הקרן'!$C$42</f>
        <v>1.5664625735632866E-5</v>
      </c>
    </row>
    <row r="431" spans="2:11">
      <c r="B431" s="86" t="s">
        <v>3011</v>
      </c>
      <c r="C431" s="83" t="s">
        <v>3012</v>
      </c>
      <c r="D431" s="96" t="s">
        <v>1858</v>
      </c>
      <c r="E431" s="96" t="s">
        <v>140</v>
      </c>
      <c r="F431" s="104">
        <v>43767</v>
      </c>
      <c r="G431" s="93">
        <v>31605300</v>
      </c>
      <c r="H431" s="95">
        <v>1.6788000000000001</v>
      </c>
      <c r="I431" s="93">
        <v>530.58656000000008</v>
      </c>
      <c r="J431" s="94">
        <v>4.9461603013013318E-3</v>
      </c>
      <c r="K431" s="94">
        <f>I431/'סכום נכסי הקרן'!$C$42</f>
        <v>6.8856464286130164E-6</v>
      </c>
    </row>
    <row r="432" spans="2:11">
      <c r="B432" s="86" t="s">
        <v>3013</v>
      </c>
      <c r="C432" s="83" t="s">
        <v>3014</v>
      </c>
      <c r="D432" s="96" t="s">
        <v>1858</v>
      </c>
      <c r="E432" s="96" t="s">
        <v>140</v>
      </c>
      <c r="F432" s="104">
        <v>43773</v>
      </c>
      <c r="G432" s="93">
        <v>5267850</v>
      </c>
      <c r="H432" s="95">
        <v>1.8141</v>
      </c>
      <c r="I432" s="93">
        <v>95.561949999999996</v>
      </c>
      <c r="J432" s="94">
        <v>8.9083433135762565E-4</v>
      </c>
      <c r="K432" s="94">
        <f>I432/'סכום נכסי הקרן'!$C$42</f>
        <v>1.2401478841243085E-6</v>
      </c>
    </row>
    <row r="433" spans="2:11">
      <c r="B433" s="86" t="s">
        <v>3013</v>
      </c>
      <c r="C433" s="83" t="s">
        <v>3015</v>
      </c>
      <c r="D433" s="96" t="s">
        <v>1858</v>
      </c>
      <c r="E433" s="96" t="s">
        <v>140</v>
      </c>
      <c r="F433" s="104">
        <v>43773</v>
      </c>
      <c r="G433" s="93">
        <v>35119000</v>
      </c>
      <c r="H433" s="95">
        <v>1.8141</v>
      </c>
      <c r="I433" s="93">
        <v>637.0797</v>
      </c>
      <c r="J433" s="94">
        <v>5.938895853119539E-3</v>
      </c>
      <c r="K433" s="94">
        <f>I433/'סכום נכסי הקרן'!$C$42</f>
        <v>8.2676529934095028E-6</v>
      </c>
    </row>
    <row r="434" spans="2:11">
      <c r="B434" s="86" t="s">
        <v>3013</v>
      </c>
      <c r="C434" s="83" t="s">
        <v>3016</v>
      </c>
      <c r="D434" s="96" t="s">
        <v>1858</v>
      </c>
      <c r="E434" s="96" t="s">
        <v>140</v>
      </c>
      <c r="F434" s="104">
        <v>43773</v>
      </c>
      <c r="G434" s="93">
        <v>10711295</v>
      </c>
      <c r="H434" s="95">
        <v>1.8141</v>
      </c>
      <c r="I434" s="93">
        <v>194.30931000000001</v>
      </c>
      <c r="J434" s="94">
        <v>1.8113632491845511E-3</v>
      </c>
      <c r="K434" s="94">
        <f>I434/'סכום נכסי הקרן'!$C$42</f>
        <v>2.5216341824560339E-6</v>
      </c>
    </row>
    <row r="435" spans="2:11">
      <c r="B435" s="86" t="s">
        <v>3013</v>
      </c>
      <c r="C435" s="83" t="s">
        <v>3017</v>
      </c>
      <c r="D435" s="96" t="s">
        <v>1858</v>
      </c>
      <c r="E435" s="96" t="s">
        <v>140</v>
      </c>
      <c r="F435" s="104">
        <v>43773</v>
      </c>
      <c r="G435" s="93">
        <v>4565470</v>
      </c>
      <c r="H435" s="95">
        <v>1.8141</v>
      </c>
      <c r="I435" s="93">
        <v>82.820359999999994</v>
      </c>
      <c r="J435" s="94">
        <v>7.7205645158347897E-4</v>
      </c>
      <c r="K435" s="94">
        <f>I435/'סכום נכסי הקרן'!$C$42</f>
        <v>1.0747948761658119E-6</v>
      </c>
    </row>
    <row r="436" spans="2:11">
      <c r="B436" s="86" t="s">
        <v>3018</v>
      </c>
      <c r="C436" s="83" t="s">
        <v>3019</v>
      </c>
      <c r="D436" s="96" t="s">
        <v>1858</v>
      </c>
      <c r="E436" s="96" t="s">
        <v>140</v>
      </c>
      <c r="F436" s="104">
        <v>43773</v>
      </c>
      <c r="G436" s="93">
        <v>42153600</v>
      </c>
      <c r="H436" s="95">
        <v>1.8391999999999999</v>
      </c>
      <c r="I436" s="93">
        <v>775.29231000000004</v>
      </c>
      <c r="J436" s="94">
        <v>7.2273222405524274E-3</v>
      </c>
      <c r="K436" s="94">
        <f>I436/'סכום נכסי הקרן'!$C$42</f>
        <v>1.0061296549770569E-5</v>
      </c>
    </row>
    <row r="437" spans="2:11">
      <c r="B437" s="86" t="s">
        <v>3020</v>
      </c>
      <c r="C437" s="83" t="s">
        <v>3021</v>
      </c>
      <c r="D437" s="96" t="s">
        <v>1858</v>
      </c>
      <c r="E437" s="96" t="s">
        <v>140</v>
      </c>
      <c r="F437" s="104">
        <v>43767</v>
      </c>
      <c r="G437" s="93">
        <v>1405200</v>
      </c>
      <c r="H437" s="95">
        <v>1.9187000000000001</v>
      </c>
      <c r="I437" s="93">
        <v>26.96163</v>
      </c>
      <c r="J437" s="94">
        <v>2.5133796069839201E-4</v>
      </c>
      <c r="K437" s="94">
        <f>I437/'סכום נכסי הקרן'!$C$42</f>
        <v>3.4989248751247207E-7</v>
      </c>
    </row>
    <row r="438" spans="2:11">
      <c r="B438" s="86" t="s">
        <v>3020</v>
      </c>
      <c r="C438" s="83" t="s">
        <v>3022</v>
      </c>
      <c r="D438" s="96" t="s">
        <v>1858</v>
      </c>
      <c r="E438" s="96" t="s">
        <v>140</v>
      </c>
      <c r="F438" s="104">
        <v>43767</v>
      </c>
      <c r="G438" s="93">
        <v>5269500</v>
      </c>
      <c r="H438" s="95">
        <v>1.9187000000000001</v>
      </c>
      <c r="I438" s="93">
        <v>101.10611</v>
      </c>
      <c r="J438" s="94">
        <v>9.4251732931381735E-4</v>
      </c>
      <c r="K438" s="94">
        <f>I438/'סכום נכסי הקרן'!$C$42</f>
        <v>1.312096795728212E-6</v>
      </c>
    </row>
    <row r="439" spans="2:11">
      <c r="B439" s="86" t="s">
        <v>3020</v>
      </c>
      <c r="C439" s="83" t="s">
        <v>3023</v>
      </c>
      <c r="D439" s="96" t="s">
        <v>1858</v>
      </c>
      <c r="E439" s="96" t="s">
        <v>140</v>
      </c>
      <c r="F439" s="104">
        <v>43767</v>
      </c>
      <c r="G439" s="93">
        <v>4566900</v>
      </c>
      <c r="H439" s="95">
        <v>1.9187000000000001</v>
      </c>
      <c r="I439" s="93">
        <v>87.625289999999993</v>
      </c>
      <c r="J439" s="94">
        <v>8.1684830235431607E-4</v>
      </c>
      <c r="K439" s="94">
        <f>I439/'סכום נכסי הקרן'!$C$42</f>
        <v>1.1371504870848589E-6</v>
      </c>
    </row>
    <row r="440" spans="2:11">
      <c r="B440" s="86" t="s">
        <v>3024</v>
      </c>
      <c r="C440" s="83" t="s">
        <v>3025</v>
      </c>
      <c r="D440" s="96" t="s">
        <v>1858</v>
      </c>
      <c r="E440" s="96" t="s">
        <v>140</v>
      </c>
      <c r="F440" s="104">
        <v>43767</v>
      </c>
      <c r="G440" s="93">
        <v>105390000</v>
      </c>
      <c r="H440" s="95">
        <v>1.9187000000000001</v>
      </c>
      <c r="I440" s="93">
        <v>2022.12213</v>
      </c>
      <c r="J440" s="94">
        <v>1.8850345933732075E-2</v>
      </c>
      <c r="K440" s="94">
        <f>I440/'סכום נכסי הקרן'!$C$42</f>
        <v>2.62419350061446E-5</v>
      </c>
    </row>
    <row r="441" spans="2:11">
      <c r="B441" s="86" t="s">
        <v>3026</v>
      </c>
      <c r="C441" s="83" t="s">
        <v>3027</v>
      </c>
      <c r="D441" s="96" t="s">
        <v>1858</v>
      </c>
      <c r="E441" s="96" t="s">
        <v>140</v>
      </c>
      <c r="F441" s="104">
        <v>43773</v>
      </c>
      <c r="G441" s="93">
        <v>147546000</v>
      </c>
      <c r="H441" s="95">
        <v>1.8448</v>
      </c>
      <c r="I441" s="93">
        <v>2721.92047</v>
      </c>
      <c r="J441" s="94">
        <v>2.5373908777511178E-2</v>
      </c>
      <c r="K441" s="94">
        <f>I441/'סכום נכסי הקרן'!$C$42</f>
        <v>3.5323514344622978E-5</v>
      </c>
    </row>
    <row r="442" spans="2:11">
      <c r="B442" s="86" t="s">
        <v>3028</v>
      </c>
      <c r="C442" s="83" t="s">
        <v>3029</v>
      </c>
      <c r="D442" s="96" t="s">
        <v>1858</v>
      </c>
      <c r="E442" s="96" t="s">
        <v>140</v>
      </c>
      <c r="F442" s="104">
        <v>43767</v>
      </c>
      <c r="G442" s="93">
        <v>140520000</v>
      </c>
      <c r="H442" s="95">
        <v>1.7152000000000001</v>
      </c>
      <c r="I442" s="93">
        <v>2410.1544199999998</v>
      </c>
      <c r="J442" s="94">
        <v>2.2467606628049405E-2</v>
      </c>
      <c r="K442" s="94">
        <f>I442/'סכום נכסי הקרן'!$C$42</f>
        <v>3.127759431840654E-5</v>
      </c>
    </row>
    <row r="443" spans="2:11">
      <c r="B443" s="86" t="s">
        <v>3030</v>
      </c>
      <c r="C443" s="83" t="s">
        <v>3031</v>
      </c>
      <c r="D443" s="96" t="s">
        <v>1858</v>
      </c>
      <c r="E443" s="96" t="s">
        <v>140</v>
      </c>
      <c r="F443" s="104">
        <v>43626</v>
      </c>
      <c r="G443" s="93">
        <v>3513600</v>
      </c>
      <c r="H443" s="95">
        <v>2.3003999999999998</v>
      </c>
      <c r="I443" s="93">
        <v>80.827520000000007</v>
      </c>
      <c r="J443" s="94">
        <v>7.5347907545309737E-4</v>
      </c>
      <c r="K443" s="94">
        <f>I443/'סכום נכסי הקרן'!$C$42</f>
        <v>1.0489329477581322E-6</v>
      </c>
    </row>
    <row r="444" spans="2:11">
      <c r="B444" s="86" t="s">
        <v>3030</v>
      </c>
      <c r="C444" s="83" t="s">
        <v>3032</v>
      </c>
      <c r="D444" s="96" t="s">
        <v>1858</v>
      </c>
      <c r="E444" s="96" t="s">
        <v>140</v>
      </c>
      <c r="F444" s="104">
        <v>43626</v>
      </c>
      <c r="G444" s="93">
        <v>1405440</v>
      </c>
      <c r="H444" s="95">
        <v>2.3003999999999998</v>
      </c>
      <c r="I444" s="93">
        <v>32.331009999999999</v>
      </c>
      <c r="J444" s="94">
        <v>3.0139164882536103E-4</v>
      </c>
      <c r="K444" s="94">
        <f>I444/'סכום נכסי הקרן'!$C$42</f>
        <v>4.195732050580996E-7</v>
      </c>
    </row>
    <row r="445" spans="2:11">
      <c r="B445" s="86" t="s">
        <v>3030</v>
      </c>
      <c r="C445" s="83" t="s">
        <v>3033</v>
      </c>
      <c r="D445" s="96" t="s">
        <v>1858</v>
      </c>
      <c r="E445" s="96" t="s">
        <v>140</v>
      </c>
      <c r="F445" s="104">
        <v>43626</v>
      </c>
      <c r="G445" s="93">
        <v>3513600</v>
      </c>
      <c r="H445" s="95">
        <v>2.3003999999999998</v>
      </c>
      <c r="I445" s="93">
        <v>80.827520000000007</v>
      </c>
      <c r="J445" s="94">
        <v>7.5347907545309737E-4</v>
      </c>
      <c r="K445" s="94">
        <f>I445/'סכום נכסי הקרן'!$C$42</f>
        <v>1.0489329477581322E-6</v>
      </c>
    </row>
    <row r="446" spans="2:11">
      <c r="B446" s="86" t="s">
        <v>3034</v>
      </c>
      <c r="C446" s="83" t="s">
        <v>3035</v>
      </c>
      <c r="D446" s="96" t="s">
        <v>1858</v>
      </c>
      <c r="E446" s="96" t="s">
        <v>140</v>
      </c>
      <c r="F446" s="104">
        <v>43767</v>
      </c>
      <c r="G446" s="93">
        <v>6044252</v>
      </c>
      <c r="H446" s="95">
        <v>1.9494</v>
      </c>
      <c r="I446" s="93">
        <v>117.82630999999999</v>
      </c>
      <c r="J446" s="94">
        <v>1.0983840543771482E-3</v>
      </c>
      <c r="K446" s="94">
        <f>I446/'סכום נכסי הקרן'!$C$42</f>
        <v>1.5290819101187749E-6</v>
      </c>
    </row>
    <row r="447" spans="2:11">
      <c r="B447" s="86" t="s">
        <v>3036</v>
      </c>
      <c r="C447" s="83" t="s">
        <v>3037</v>
      </c>
      <c r="D447" s="96" t="s">
        <v>1858</v>
      </c>
      <c r="E447" s="96" t="s">
        <v>140</v>
      </c>
      <c r="F447" s="104">
        <v>43720</v>
      </c>
      <c r="G447" s="93">
        <v>105459000</v>
      </c>
      <c r="H447" s="95">
        <v>1.8758999999999999</v>
      </c>
      <c r="I447" s="93">
        <v>1978.3525099999999</v>
      </c>
      <c r="J447" s="94">
        <v>1.8442322864231322E-2</v>
      </c>
      <c r="K447" s="94">
        <f>I447/'סכום נכסי הקרן'!$C$42</f>
        <v>2.5673918116243076E-5</v>
      </c>
    </row>
    <row r="448" spans="2:11">
      <c r="B448" s="86" t="s">
        <v>3038</v>
      </c>
      <c r="C448" s="83" t="s">
        <v>3039</v>
      </c>
      <c r="D448" s="96" t="s">
        <v>1858</v>
      </c>
      <c r="E448" s="96" t="s">
        <v>140</v>
      </c>
      <c r="F448" s="104">
        <v>43711</v>
      </c>
      <c r="G448" s="93">
        <v>26367750</v>
      </c>
      <c r="H448" s="95">
        <v>1.8458000000000001</v>
      </c>
      <c r="I448" s="93">
        <v>486.69988000000001</v>
      </c>
      <c r="J448" s="94">
        <v>4.5370459913348007E-3</v>
      </c>
      <c r="K448" s="94">
        <f>I448/'סכום נכסי הקרן'!$C$42</f>
        <v>6.3161104015306817E-6</v>
      </c>
    </row>
    <row r="449" spans="2:11">
      <c r="B449" s="86" t="s">
        <v>3040</v>
      </c>
      <c r="C449" s="83" t="s">
        <v>3041</v>
      </c>
      <c r="D449" s="96" t="s">
        <v>1858</v>
      </c>
      <c r="E449" s="96" t="s">
        <v>140</v>
      </c>
      <c r="F449" s="104">
        <v>43711</v>
      </c>
      <c r="G449" s="93">
        <v>140656000</v>
      </c>
      <c r="H449" s="95">
        <v>1.8653</v>
      </c>
      <c r="I449" s="93">
        <v>2623.7262400000004</v>
      </c>
      <c r="J449" s="94">
        <v>2.4458536171309372E-2</v>
      </c>
      <c r="K449" s="94">
        <f>I449/'סכום נכסי הקרן'!$C$42</f>
        <v>3.4049206248485181E-5</v>
      </c>
    </row>
    <row r="450" spans="2:11">
      <c r="B450" s="86" t="s">
        <v>3042</v>
      </c>
      <c r="C450" s="83" t="s">
        <v>3043</v>
      </c>
      <c r="D450" s="96" t="s">
        <v>1858</v>
      </c>
      <c r="E450" s="96" t="s">
        <v>140</v>
      </c>
      <c r="F450" s="104">
        <v>43760</v>
      </c>
      <c r="G450" s="93">
        <v>14066000</v>
      </c>
      <c r="H450" s="95">
        <v>1.8727</v>
      </c>
      <c r="I450" s="93">
        <v>263.40833000000003</v>
      </c>
      <c r="J450" s="94">
        <v>2.4555085316862917E-3</v>
      </c>
      <c r="K450" s="94">
        <f>I450/'סכום נכסי הקרן'!$C$42</f>
        <v>3.4183614201072466E-6</v>
      </c>
    </row>
    <row r="451" spans="2:11">
      <c r="B451" s="86" t="s">
        <v>3044</v>
      </c>
      <c r="C451" s="83" t="s">
        <v>3045</v>
      </c>
      <c r="D451" s="96" t="s">
        <v>1858</v>
      </c>
      <c r="E451" s="96" t="s">
        <v>140</v>
      </c>
      <c r="F451" s="104">
        <v>43754</v>
      </c>
      <c r="G451" s="93">
        <v>5978560</v>
      </c>
      <c r="H451" s="95">
        <v>1.849</v>
      </c>
      <c r="I451" s="93">
        <v>110.54602</v>
      </c>
      <c r="J451" s="94">
        <v>1.0305167465811101E-3</v>
      </c>
      <c r="K451" s="94">
        <f>I451/'סכום נכסי הקרן'!$C$42</f>
        <v>1.434602504462953E-6</v>
      </c>
    </row>
    <row r="452" spans="2:11">
      <c r="B452" s="86" t="s">
        <v>3044</v>
      </c>
      <c r="C452" s="83" t="s">
        <v>3046</v>
      </c>
      <c r="D452" s="96" t="s">
        <v>1858</v>
      </c>
      <c r="E452" s="96" t="s">
        <v>140</v>
      </c>
      <c r="F452" s="104">
        <v>43754</v>
      </c>
      <c r="G452" s="93">
        <v>5275200</v>
      </c>
      <c r="H452" s="95">
        <v>1.849</v>
      </c>
      <c r="I452" s="93">
        <v>97.540610000000001</v>
      </c>
      <c r="J452" s="94">
        <v>9.0927952066240732E-4</v>
      </c>
      <c r="K452" s="94">
        <f>I452/'סכום נכסי הקרן'!$C$42</f>
        <v>1.2658257926684667E-6</v>
      </c>
    </row>
    <row r="453" spans="2:11">
      <c r="B453" s="86" t="s">
        <v>3044</v>
      </c>
      <c r="C453" s="83" t="s">
        <v>3047</v>
      </c>
      <c r="D453" s="96" t="s">
        <v>1858</v>
      </c>
      <c r="E453" s="96" t="s">
        <v>140</v>
      </c>
      <c r="F453" s="104">
        <v>43754</v>
      </c>
      <c r="G453" s="93">
        <v>3481632</v>
      </c>
      <c r="H453" s="95">
        <v>1.849</v>
      </c>
      <c r="I453" s="93">
        <v>64.376800000000003</v>
      </c>
      <c r="J453" s="94">
        <v>6.0012445939983019E-4</v>
      </c>
      <c r="K453" s="94">
        <f>I453/'סכום נכסי הקרן'!$C$42</f>
        <v>8.3544498941988727E-7</v>
      </c>
    </row>
    <row r="454" spans="2:11">
      <c r="B454" s="86" t="s">
        <v>3044</v>
      </c>
      <c r="C454" s="83" t="s">
        <v>3048</v>
      </c>
      <c r="D454" s="96" t="s">
        <v>1858</v>
      </c>
      <c r="E454" s="96" t="s">
        <v>140</v>
      </c>
      <c r="F454" s="104">
        <v>43754</v>
      </c>
      <c r="G454" s="93">
        <v>31651200</v>
      </c>
      <c r="H454" s="95">
        <v>1.849</v>
      </c>
      <c r="I454" s="93">
        <v>585.24363000000005</v>
      </c>
      <c r="J454" s="94">
        <v>5.4556768443126133E-3</v>
      </c>
      <c r="K454" s="94">
        <f>I454/'סכום נכסי הקרן'!$C$42</f>
        <v>7.594954366688099E-6</v>
      </c>
    </row>
    <row r="455" spans="2:11">
      <c r="B455" s="86" t="s">
        <v>3044</v>
      </c>
      <c r="C455" s="83" t="s">
        <v>3049</v>
      </c>
      <c r="D455" s="96" t="s">
        <v>1858</v>
      </c>
      <c r="E455" s="96" t="s">
        <v>140</v>
      </c>
      <c r="F455" s="104">
        <v>43754</v>
      </c>
      <c r="G455" s="93">
        <v>1934240</v>
      </c>
      <c r="H455" s="95">
        <v>1.849</v>
      </c>
      <c r="I455" s="93">
        <v>35.764890000000001</v>
      </c>
      <c r="J455" s="94">
        <v>3.3340248780219567E-4</v>
      </c>
      <c r="K455" s="94">
        <f>I455/'סכום נכסי הקרן'!$C$42</f>
        <v>4.6413611965263002E-7</v>
      </c>
    </row>
    <row r="456" spans="2:11">
      <c r="B456" s="86" t="s">
        <v>3050</v>
      </c>
      <c r="C456" s="83" t="s">
        <v>3051</v>
      </c>
      <c r="D456" s="96" t="s">
        <v>1858</v>
      </c>
      <c r="E456" s="96" t="s">
        <v>140</v>
      </c>
      <c r="F456" s="104">
        <v>43626</v>
      </c>
      <c r="G456" s="93">
        <v>119578000</v>
      </c>
      <c r="H456" s="95">
        <v>2.3948</v>
      </c>
      <c r="I456" s="93">
        <v>2863.6620699999999</v>
      </c>
      <c r="J456" s="94">
        <v>2.6695232625146767E-2</v>
      </c>
      <c r="K456" s="94">
        <f>I456/'סכום נכסי הקרן'!$C$42</f>
        <v>3.7162955098316198E-5</v>
      </c>
    </row>
    <row r="457" spans="2:11">
      <c r="B457" s="86" t="s">
        <v>3052</v>
      </c>
      <c r="C457" s="83" t="s">
        <v>3053</v>
      </c>
      <c r="D457" s="96" t="s">
        <v>1858</v>
      </c>
      <c r="E457" s="96" t="s">
        <v>140</v>
      </c>
      <c r="F457" s="104">
        <v>43754</v>
      </c>
      <c r="G457" s="93">
        <v>140680000</v>
      </c>
      <c r="H457" s="95">
        <v>1.8546</v>
      </c>
      <c r="I457" s="93">
        <v>2609.0812500000002</v>
      </c>
      <c r="J457" s="94">
        <v>2.4322014680544592E-2</v>
      </c>
      <c r="K457" s="94">
        <f>I457/'סכום נכסי הקרן'!$C$42</f>
        <v>3.3859152012866069E-5</v>
      </c>
    </row>
    <row r="458" spans="2:11">
      <c r="B458" s="86" t="s">
        <v>3054</v>
      </c>
      <c r="C458" s="83" t="s">
        <v>3055</v>
      </c>
      <c r="D458" s="96" t="s">
        <v>1858</v>
      </c>
      <c r="E458" s="96" t="s">
        <v>140</v>
      </c>
      <c r="F458" s="104">
        <v>43711</v>
      </c>
      <c r="G458" s="93">
        <v>21367597.5</v>
      </c>
      <c r="H458" s="95">
        <v>1.8905000000000001</v>
      </c>
      <c r="I458" s="93">
        <v>403.94466999999997</v>
      </c>
      <c r="J458" s="94">
        <v>3.7655968720283202E-3</v>
      </c>
      <c r="K458" s="94">
        <f>I458/'סכום נכסי הקרן'!$C$42</f>
        <v>5.242161004498046E-6</v>
      </c>
    </row>
    <row r="459" spans="2:11">
      <c r="B459" s="86" t="s">
        <v>3056</v>
      </c>
      <c r="C459" s="83" t="s">
        <v>3057</v>
      </c>
      <c r="D459" s="96" t="s">
        <v>1858</v>
      </c>
      <c r="E459" s="96" t="s">
        <v>140</v>
      </c>
      <c r="F459" s="104">
        <v>43621</v>
      </c>
      <c r="G459" s="93">
        <v>5285100</v>
      </c>
      <c r="H459" s="95">
        <v>2.7046999999999999</v>
      </c>
      <c r="I459" s="93">
        <v>142.94631000000001</v>
      </c>
      <c r="J459" s="94">
        <v>1.3325542277955807E-3</v>
      </c>
      <c r="K459" s="94">
        <f>I459/'סכום נכסי הקרן'!$C$42</f>
        <v>1.8550747854127873E-6</v>
      </c>
    </row>
    <row r="460" spans="2:11">
      <c r="B460" s="86" t="s">
        <v>3058</v>
      </c>
      <c r="C460" s="83" t="s">
        <v>3059</v>
      </c>
      <c r="D460" s="96" t="s">
        <v>1858</v>
      </c>
      <c r="E460" s="96" t="s">
        <v>140</v>
      </c>
      <c r="F460" s="104">
        <v>43621</v>
      </c>
      <c r="G460" s="93">
        <v>38757400</v>
      </c>
      <c r="H460" s="95">
        <v>2.7046999999999999</v>
      </c>
      <c r="I460" s="93">
        <v>1048.27295</v>
      </c>
      <c r="J460" s="94">
        <v>9.7720644303882012E-3</v>
      </c>
      <c r="K460" s="94">
        <f>I460/'סכום נכסי הקרן'!$C$42</f>
        <v>1.3603881889468007E-5</v>
      </c>
    </row>
    <row r="461" spans="2:11">
      <c r="B461" s="86" t="s">
        <v>3058</v>
      </c>
      <c r="C461" s="83" t="s">
        <v>3060</v>
      </c>
      <c r="D461" s="96" t="s">
        <v>1858</v>
      </c>
      <c r="E461" s="96" t="s">
        <v>140</v>
      </c>
      <c r="F461" s="104">
        <v>43621</v>
      </c>
      <c r="G461" s="93">
        <v>3523400</v>
      </c>
      <c r="H461" s="95">
        <v>2.7046999999999999</v>
      </c>
      <c r="I461" s="93">
        <v>95.297539999999998</v>
      </c>
      <c r="J461" s="94">
        <v>8.8836948519705372E-4</v>
      </c>
      <c r="K461" s="94">
        <f>I461/'סכום נכסי הקרן'!$C$42</f>
        <v>1.2367165236085248E-6</v>
      </c>
    </row>
    <row r="462" spans="2:11">
      <c r="B462" s="86" t="s">
        <v>3058</v>
      </c>
      <c r="C462" s="83" t="s">
        <v>3061</v>
      </c>
      <c r="D462" s="96" t="s">
        <v>1858</v>
      </c>
      <c r="E462" s="96" t="s">
        <v>140</v>
      </c>
      <c r="F462" s="104">
        <v>43621</v>
      </c>
      <c r="G462" s="93">
        <v>11274880</v>
      </c>
      <c r="H462" s="95">
        <v>2.7046999999999999</v>
      </c>
      <c r="I462" s="93">
        <v>304.95213000000001</v>
      </c>
      <c r="J462" s="94">
        <v>2.842782371274694E-3</v>
      </c>
      <c r="K462" s="94">
        <f>I462/'סכום נכסי הקרן'!$C$42</f>
        <v>3.9574929015021264E-6</v>
      </c>
    </row>
    <row r="463" spans="2:11">
      <c r="B463" s="86" t="s">
        <v>3058</v>
      </c>
      <c r="C463" s="83" t="s">
        <v>3062</v>
      </c>
      <c r="D463" s="96" t="s">
        <v>1858</v>
      </c>
      <c r="E463" s="96" t="s">
        <v>140</v>
      </c>
      <c r="F463" s="104">
        <v>43621</v>
      </c>
      <c r="G463" s="93">
        <v>9513180</v>
      </c>
      <c r="H463" s="95">
        <v>2.7046999999999999</v>
      </c>
      <c r="I463" s="93">
        <v>257.30336</v>
      </c>
      <c r="J463" s="94">
        <v>2.3985976286761673E-3</v>
      </c>
      <c r="K463" s="94">
        <f>I463/'סכום נכסי הקרן'!$C$42</f>
        <v>3.3391346396978636E-6</v>
      </c>
    </row>
    <row r="464" spans="2:11">
      <c r="B464" s="86" t="s">
        <v>3063</v>
      </c>
      <c r="C464" s="83" t="s">
        <v>3064</v>
      </c>
      <c r="D464" s="96" t="s">
        <v>1858</v>
      </c>
      <c r="E464" s="96" t="s">
        <v>140</v>
      </c>
      <c r="F464" s="104">
        <v>43621</v>
      </c>
      <c r="G464" s="93">
        <v>70512000</v>
      </c>
      <c r="H464" s="95">
        <v>2.7654000000000001</v>
      </c>
      <c r="I464" s="93">
        <v>1949.91814</v>
      </c>
      <c r="J464" s="94">
        <v>1.8177255931351392E-2</v>
      </c>
      <c r="K464" s="94">
        <f>I464/'סכום נכסי הקרן'!$C$42</f>
        <v>2.5304913258222623E-5</v>
      </c>
    </row>
    <row r="465" spans="2:11">
      <c r="B465" s="86" t="s">
        <v>3065</v>
      </c>
      <c r="C465" s="83" t="s">
        <v>3066</v>
      </c>
      <c r="D465" s="96" t="s">
        <v>1858</v>
      </c>
      <c r="E465" s="96" t="s">
        <v>140</v>
      </c>
      <c r="F465" s="104">
        <v>43641</v>
      </c>
      <c r="G465" s="93">
        <v>7060000</v>
      </c>
      <c r="H465" s="95">
        <v>2.8959000000000001</v>
      </c>
      <c r="I465" s="93">
        <v>204.45405</v>
      </c>
      <c r="J465" s="94">
        <v>1.9059331347372941E-3</v>
      </c>
      <c r="K465" s="94">
        <f>I465/'סכום נכסי הקרן'!$C$42</f>
        <v>2.6532867685113749E-6</v>
      </c>
    </row>
    <row r="466" spans="2:11">
      <c r="B466" s="86" t="s">
        <v>3065</v>
      </c>
      <c r="C466" s="83" t="s">
        <v>3067</v>
      </c>
      <c r="D466" s="96" t="s">
        <v>1858</v>
      </c>
      <c r="E466" s="96" t="s">
        <v>140</v>
      </c>
      <c r="F466" s="104">
        <v>43641</v>
      </c>
      <c r="G466" s="93">
        <v>3530000</v>
      </c>
      <c r="H466" s="95">
        <v>2.8959000000000001</v>
      </c>
      <c r="I466" s="93">
        <v>102.22702000000001</v>
      </c>
      <c r="J466" s="94">
        <v>9.5296652075834191E-4</v>
      </c>
      <c r="K466" s="94">
        <f>I466/'סכום נכסי הקרן'!$C$42</f>
        <v>1.3266433193685708E-6</v>
      </c>
    </row>
    <row r="467" spans="2:11">
      <c r="B467" s="86" t="s">
        <v>3065</v>
      </c>
      <c r="C467" s="83" t="s">
        <v>3068</v>
      </c>
      <c r="D467" s="96" t="s">
        <v>1858</v>
      </c>
      <c r="E467" s="96" t="s">
        <v>140</v>
      </c>
      <c r="F467" s="104">
        <v>43641</v>
      </c>
      <c r="G467" s="93">
        <v>1059000</v>
      </c>
      <c r="H467" s="95">
        <v>2.8959000000000001</v>
      </c>
      <c r="I467" s="93">
        <v>30.668110000000002</v>
      </c>
      <c r="J467" s="94">
        <v>2.8588999351574678E-4</v>
      </c>
      <c r="K467" s="94">
        <f>I467/'סכום נכסי הקרן'!$C$42</f>
        <v>3.9799304772026475E-7</v>
      </c>
    </row>
    <row r="468" spans="2:11">
      <c r="B468" s="86" t="s">
        <v>3065</v>
      </c>
      <c r="C468" s="83" t="s">
        <v>3069</v>
      </c>
      <c r="D468" s="96" t="s">
        <v>1858</v>
      </c>
      <c r="E468" s="96" t="s">
        <v>140</v>
      </c>
      <c r="F468" s="104">
        <v>43641</v>
      </c>
      <c r="G468" s="93">
        <v>1059000</v>
      </c>
      <c r="H468" s="95">
        <v>2.8959000000000001</v>
      </c>
      <c r="I468" s="93">
        <v>30.668110000000002</v>
      </c>
      <c r="J468" s="94">
        <v>2.8588999351574678E-4</v>
      </c>
      <c r="K468" s="94">
        <f>I468/'סכום נכסי הקרן'!$C$42</f>
        <v>3.9799304772026475E-7</v>
      </c>
    </row>
    <row r="469" spans="2:11">
      <c r="B469" s="86" t="s">
        <v>3065</v>
      </c>
      <c r="C469" s="83" t="s">
        <v>3070</v>
      </c>
      <c r="D469" s="96" t="s">
        <v>1858</v>
      </c>
      <c r="E469" s="96" t="s">
        <v>140</v>
      </c>
      <c r="F469" s="104">
        <v>43641</v>
      </c>
      <c r="G469" s="93">
        <v>56480000</v>
      </c>
      <c r="H469" s="95">
        <v>2.8959000000000001</v>
      </c>
      <c r="I469" s="93">
        <v>1635.6323799999998</v>
      </c>
      <c r="J469" s="94">
        <v>1.5247464891457131E-2</v>
      </c>
      <c r="K469" s="94">
        <f>I469/'סכום נכסי הקרן'!$C$42</f>
        <v>2.122629388854253E-5</v>
      </c>
    </row>
    <row r="470" spans="2:11">
      <c r="B470" s="86" t="s">
        <v>3065</v>
      </c>
      <c r="C470" s="83" t="s">
        <v>3071</v>
      </c>
      <c r="D470" s="96" t="s">
        <v>1858</v>
      </c>
      <c r="E470" s="96" t="s">
        <v>140</v>
      </c>
      <c r="F470" s="104">
        <v>43641</v>
      </c>
      <c r="G470" s="93">
        <v>706000</v>
      </c>
      <c r="H470" s="95">
        <v>2.8959000000000001</v>
      </c>
      <c r="I470" s="93">
        <v>20.445400000000003</v>
      </c>
      <c r="J470" s="94">
        <v>1.9059326686342423E-4</v>
      </c>
      <c r="K470" s="94">
        <f>I470/'סכום נכסי הקרן'!$C$42</f>
        <v>2.6532861196402064E-7</v>
      </c>
    </row>
    <row r="471" spans="2:11">
      <c r="B471" s="86" t="s">
        <v>3065</v>
      </c>
      <c r="C471" s="83" t="s">
        <v>3072</v>
      </c>
      <c r="D471" s="96" t="s">
        <v>1858</v>
      </c>
      <c r="E471" s="96" t="s">
        <v>140</v>
      </c>
      <c r="F471" s="104">
        <v>43641</v>
      </c>
      <c r="G471" s="93">
        <v>1412000</v>
      </c>
      <c r="H471" s="95">
        <v>2.8959000000000001</v>
      </c>
      <c r="I471" s="93">
        <v>40.890809999999995</v>
      </c>
      <c r="J471" s="94">
        <v>3.8118662694745878E-4</v>
      </c>
      <c r="K471" s="94">
        <f>I471/'סכום נכסי הקרן'!$C$42</f>
        <v>5.3065735370227496E-7</v>
      </c>
    </row>
    <row r="472" spans="2:11">
      <c r="B472" s="86" t="s">
        <v>3065</v>
      </c>
      <c r="C472" s="83" t="s">
        <v>3073</v>
      </c>
      <c r="D472" s="96" t="s">
        <v>1858</v>
      </c>
      <c r="E472" s="96" t="s">
        <v>140</v>
      </c>
      <c r="F472" s="104">
        <v>43641</v>
      </c>
      <c r="G472" s="93">
        <v>1412000</v>
      </c>
      <c r="H472" s="95">
        <v>2.8959000000000001</v>
      </c>
      <c r="I472" s="93">
        <v>40.890809999999995</v>
      </c>
      <c r="J472" s="94">
        <v>3.8118662694745878E-4</v>
      </c>
      <c r="K472" s="94">
        <f>I472/'סכום נכסי הקרן'!$C$42</f>
        <v>5.3065735370227496E-7</v>
      </c>
    </row>
    <row r="473" spans="2:11">
      <c r="B473" s="86" t="s">
        <v>3074</v>
      </c>
      <c r="C473" s="83" t="s">
        <v>3075</v>
      </c>
      <c r="D473" s="96" t="s">
        <v>1858</v>
      </c>
      <c r="E473" s="96" t="s">
        <v>140</v>
      </c>
      <c r="F473" s="104">
        <v>43621</v>
      </c>
      <c r="G473" s="93">
        <v>2224089</v>
      </c>
      <c r="H473" s="95">
        <v>2.8946999999999998</v>
      </c>
      <c r="I473" s="93">
        <v>64.381219999999999</v>
      </c>
      <c r="J473" s="94">
        <v>6.0016566290964335E-4</v>
      </c>
      <c r="K473" s="94">
        <f>I473/'סכום נכסי הקרן'!$C$42</f>
        <v>8.3550234963122476E-7</v>
      </c>
    </row>
    <row r="474" spans="2:11">
      <c r="B474" s="86" t="s">
        <v>3076</v>
      </c>
      <c r="C474" s="83" t="s">
        <v>3077</v>
      </c>
      <c r="D474" s="96" t="s">
        <v>1858</v>
      </c>
      <c r="E474" s="96" t="s">
        <v>140</v>
      </c>
      <c r="F474" s="104">
        <v>43621</v>
      </c>
      <c r="G474" s="93">
        <v>45901700</v>
      </c>
      <c r="H474" s="95">
        <v>2.9112</v>
      </c>
      <c r="I474" s="93">
        <v>1336.2956200000001</v>
      </c>
      <c r="J474" s="94">
        <v>1.2457029342105555E-2</v>
      </c>
      <c r="K474" s="94">
        <f>I474/'סכום נכסי הקרן'!$C$42</f>
        <v>1.734167402096317E-5</v>
      </c>
    </row>
    <row r="475" spans="2:11">
      <c r="B475" s="86" t="s">
        <v>3078</v>
      </c>
      <c r="C475" s="83" t="s">
        <v>3079</v>
      </c>
      <c r="D475" s="96" t="s">
        <v>1858</v>
      </c>
      <c r="E475" s="96" t="s">
        <v>140</v>
      </c>
      <c r="F475" s="104">
        <v>43621</v>
      </c>
      <c r="G475" s="93">
        <v>67089</v>
      </c>
      <c r="H475" s="95">
        <v>2.8902999999999999</v>
      </c>
      <c r="I475" s="93">
        <v>1.9390699999999998</v>
      </c>
      <c r="J475" s="94">
        <v>1.807612890806049E-5</v>
      </c>
      <c r="K475" s="94">
        <f>I475/'סכום נכסי הקרן'!$C$42</f>
        <v>2.5164132352562114E-8</v>
      </c>
    </row>
    <row r="476" spans="2:11">
      <c r="B476" s="86" t="s">
        <v>3078</v>
      </c>
      <c r="C476" s="83" t="s">
        <v>3080</v>
      </c>
      <c r="D476" s="96" t="s">
        <v>1858</v>
      </c>
      <c r="E476" s="96" t="s">
        <v>140</v>
      </c>
      <c r="F476" s="104">
        <v>43621</v>
      </c>
      <c r="G476" s="93">
        <v>3531</v>
      </c>
      <c r="H476" s="95">
        <v>2.8904000000000001</v>
      </c>
      <c r="I476" s="93">
        <v>0.10206</v>
      </c>
      <c r="J476" s="94">
        <v>9.5140955012281843E-7</v>
      </c>
      <c r="K476" s="94">
        <f>I476/'סכום נכסי הקרן'!$C$42</f>
        <v>1.3244758301157201E-9</v>
      </c>
    </row>
    <row r="477" spans="2:11">
      <c r="B477" s="86" t="s">
        <v>3078</v>
      </c>
      <c r="C477" s="83" t="s">
        <v>2805</v>
      </c>
      <c r="D477" s="96" t="s">
        <v>1858</v>
      </c>
      <c r="E477" s="96" t="s">
        <v>140</v>
      </c>
      <c r="F477" s="104">
        <v>43621</v>
      </c>
      <c r="G477" s="93">
        <v>582615</v>
      </c>
      <c r="H477" s="95">
        <v>2.8902999999999999</v>
      </c>
      <c r="I477" s="93">
        <v>16.839269999999999</v>
      </c>
      <c r="J477" s="94">
        <v>1.5697670287180749E-4</v>
      </c>
      <c r="K477" s="94">
        <f>I477/'סכום נכסי הקרן'!$C$42</f>
        <v>2.1853033619236469E-7</v>
      </c>
    </row>
    <row r="478" spans="2:11">
      <c r="B478" s="86" t="s">
        <v>3078</v>
      </c>
      <c r="C478" s="83" t="s">
        <v>3081</v>
      </c>
      <c r="D478" s="96" t="s">
        <v>1858</v>
      </c>
      <c r="E478" s="96" t="s">
        <v>140</v>
      </c>
      <c r="F478" s="104">
        <v>43621</v>
      </c>
      <c r="G478" s="93">
        <v>1532454</v>
      </c>
      <c r="H478" s="95">
        <v>2.8902999999999999</v>
      </c>
      <c r="I478" s="93">
        <v>44.292389999999997</v>
      </c>
      <c r="J478" s="94">
        <v>4.1289636335258104E-4</v>
      </c>
      <c r="K478" s="94">
        <f>I478/'סכום נכסי הקרן'!$C$42</f>
        <v>5.7480109752164624E-7</v>
      </c>
    </row>
    <row r="479" spans="2:11">
      <c r="B479" s="86" t="s">
        <v>3078</v>
      </c>
      <c r="C479" s="83" t="s">
        <v>3082</v>
      </c>
      <c r="D479" s="96" t="s">
        <v>1858</v>
      </c>
      <c r="E479" s="96" t="s">
        <v>140</v>
      </c>
      <c r="F479" s="104">
        <v>43621</v>
      </c>
      <c r="G479" s="93">
        <v>194205</v>
      </c>
      <c r="H479" s="95">
        <v>2.8902999999999999</v>
      </c>
      <c r="I479" s="93">
        <v>5.6130900000000006</v>
      </c>
      <c r="J479" s="94">
        <v>5.2325567623935842E-5</v>
      </c>
      <c r="K479" s="94">
        <f>I479/'סכום נכסי הקרן'!$C$42</f>
        <v>7.284344539745491E-8</v>
      </c>
    </row>
    <row r="480" spans="2:11">
      <c r="B480" s="86" t="s">
        <v>3078</v>
      </c>
      <c r="C480" s="83" t="s">
        <v>3083</v>
      </c>
      <c r="D480" s="96" t="s">
        <v>1858</v>
      </c>
      <c r="E480" s="96" t="s">
        <v>140</v>
      </c>
      <c r="F480" s="104">
        <v>43621</v>
      </c>
      <c r="G480" s="93">
        <v>218922</v>
      </c>
      <c r="H480" s="95">
        <v>2.8902999999999999</v>
      </c>
      <c r="I480" s="93">
        <v>6.3274799999999995</v>
      </c>
      <c r="J480" s="94">
        <v>5.8985154812964245E-5</v>
      </c>
      <c r="K480" s="94">
        <f>I480/'סכום נכסי הקרן'!$C$42</f>
        <v>8.211438688556355E-8</v>
      </c>
    </row>
    <row r="481" spans="2:11">
      <c r="B481" s="86" t="s">
        <v>3078</v>
      </c>
      <c r="C481" s="83" t="s">
        <v>2687</v>
      </c>
      <c r="D481" s="96" t="s">
        <v>1858</v>
      </c>
      <c r="E481" s="96" t="s">
        <v>140</v>
      </c>
      <c r="F481" s="104">
        <v>43621</v>
      </c>
      <c r="G481" s="93">
        <v>10593</v>
      </c>
      <c r="H481" s="95">
        <v>2.8902999999999999</v>
      </c>
      <c r="I481" s="93">
        <v>0.30617</v>
      </c>
      <c r="J481" s="94">
        <v>2.8541354297580183E-6</v>
      </c>
      <c r="K481" s="94">
        <f>I481/'סכום נכסי הקרן'!$C$42</f>
        <v>3.973297716113365E-9</v>
      </c>
    </row>
    <row r="482" spans="2:11">
      <c r="B482" s="86" t="s">
        <v>3084</v>
      </c>
      <c r="C482" s="83" t="s">
        <v>3085</v>
      </c>
      <c r="D482" s="96" t="s">
        <v>1858</v>
      </c>
      <c r="E482" s="96" t="s">
        <v>140</v>
      </c>
      <c r="F482" s="104">
        <v>43621</v>
      </c>
      <c r="G482" s="93">
        <v>7062.6</v>
      </c>
      <c r="H482" s="95">
        <v>2.8984999999999999</v>
      </c>
      <c r="I482" s="93">
        <v>0.20471</v>
      </c>
      <c r="J482" s="94">
        <v>1.9083191162614362E-6</v>
      </c>
      <c r="K482" s="94">
        <f>I482/'סכום נכסי הקרן'!$C$42</f>
        <v>2.656608340025368E-9</v>
      </c>
    </row>
    <row r="483" spans="2:11">
      <c r="B483" s="86" t="s">
        <v>3086</v>
      </c>
      <c r="C483" s="83" t="s">
        <v>3087</v>
      </c>
      <c r="D483" s="96" t="s">
        <v>1858</v>
      </c>
      <c r="E483" s="96" t="s">
        <v>140</v>
      </c>
      <c r="F483" s="104">
        <v>43641</v>
      </c>
      <c r="G483" s="93">
        <v>63567</v>
      </c>
      <c r="H483" s="95">
        <v>2.9039999999999999</v>
      </c>
      <c r="I483" s="93">
        <v>1.8460099999999999</v>
      </c>
      <c r="J483" s="94">
        <v>1.7208617907331217E-5</v>
      </c>
      <c r="K483" s="94">
        <f>I483/'סכום נכסי הקרן'!$C$42</f>
        <v>2.3956453332862241E-8</v>
      </c>
    </row>
    <row r="484" spans="2:11">
      <c r="B484" s="86" t="s">
        <v>3088</v>
      </c>
      <c r="C484" s="83" t="s">
        <v>3089</v>
      </c>
      <c r="D484" s="96" t="s">
        <v>1858</v>
      </c>
      <c r="E484" s="96" t="s">
        <v>140</v>
      </c>
      <c r="F484" s="104">
        <v>43621</v>
      </c>
      <c r="G484" s="93">
        <v>5297250</v>
      </c>
      <c r="H484" s="95">
        <v>2.9277000000000002</v>
      </c>
      <c r="I484" s="93">
        <v>155.08729</v>
      </c>
      <c r="J484" s="94">
        <v>1.445733184486254E-3</v>
      </c>
      <c r="K484" s="94">
        <f>I484/'סכום נכסי הקרן'!$C$42</f>
        <v>2.0126334231152988E-6</v>
      </c>
    </row>
    <row r="485" spans="2:11">
      <c r="B485" s="86" t="s">
        <v>3090</v>
      </c>
      <c r="C485" s="83" t="s">
        <v>3091</v>
      </c>
      <c r="D485" s="96" t="s">
        <v>1858</v>
      </c>
      <c r="E485" s="96" t="s">
        <v>140</v>
      </c>
      <c r="F485" s="104">
        <v>43635</v>
      </c>
      <c r="G485" s="93">
        <v>123620000</v>
      </c>
      <c r="H485" s="95">
        <v>2.8515999999999999</v>
      </c>
      <c r="I485" s="93">
        <v>3525.1090899999999</v>
      </c>
      <c r="J485" s="94">
        <v>3.2861282122778349E-2</v>
      </c>
      <c r="K485" s="94">
        <f>I485/'סכום נכסי הקרן'!$C$42</f>
        <v>4.57468331199904E-5</v>
      </c>
    </row>
    <row r="486" spans="2:11">
      <c r="B486" s="86" t="s">
        <v>3092</v>
      </c>
      <c r="C486" s="83" t="s">
        <v>3093</v>
      </c>
      <c r="D486" s="96" t="s">
        <v>1858</v>
      </c>
      <c r="E486" s="96" t="s">
        <v>140</v>
      </c>
      <c r="F486" s="104">
        <v>43620</v>
      </c>
      <c r="G486" s="93">
        <v>35324000</v>
      </c>
      <c r="H486" s="95">
        <v>2.8956</v>
      </c>
      <c r="I486" s="93">
        <v>1022.8581899999999</v>
      </c>
      <c r="J486" s="94">
        <v>9.535146486256519E-3</v>
      </c>
      <c r="K486" s="94">
        <f>I486/'סכום נכסי הקרן'!$C$42</f>
        <v>1.3274063788858641E-5</v>
      </c>
    </row>
    <row r="487" spans="2:11">
      <c r="B487" s="86" t="s">
        <v>3094</v>
      </c>
      <c r="C487" s="83" t="s">
        <v>3095</v>
      </c>
      <c r="D487" s="96" t="s">
        <v>1858</v>
      </c>
      <c r="E487" s="96" t="s">
        <v>140</v>
      </c>
      <c r="F487" s="104">
        <v>43620</v>
      </c>
      <c r="G487" s="93">
        <v>100704750</v>
      </c>
      <c r="H487" s="95">
        <v>2.9258999999999999</v>
      </c>
      <c r="I487" s="93">
        <v>2946.4739399999999</v>
      </c>
      <c r="J487" s="94">
        <v>2.7467209932431985E-2</v>
      </c>
      <c r="K487" s="94">
        <f>I487/'סכום נכסי הקרן'!$C$42</f>
        <v>3.8237639796157521E-5</v>
      </c>
    </row>
    <row r="488" spans="2:11">
      <c r="B488" s="86" t="s">
        <v>3096</v>
      </c>
      <c r="C488" s="83" t="s">
        <v>3097</v>
      </c>
      <c r="D488" s="96" t="s">
        <v>1858</v>
      </c>
      <c r="E488" s="96" t="s">
        <v>140</v>
      </c>
      <c r="F488" s="104">
        <v>43620</v>
      </c>
      <c r="G488" s="93">
        <v>53002500</v>
      </c>
      <c r="H488" s="95">
        <v>2.9258999999999999</v>
      </c>
      <c r="I488" s="93">
        <v>1550.77576</v>
      </c>
      <c r="J488" s="94">
        <v>1.4456426299852753E-2</v>
      </c>
      <c r="K488" s="94">
        <f>I488/'סכום נכסי הקרן'!$C$42</f>
        <v>2.0125073604245902E-5</v>
      </c>
    </row>
    <row r="489" spans="2:11">
      <c r="B489" s="86" t="s">
        <v>3096</v>
      </c>
      <c r="C489" s="83" t="s">
        <v>3098</v>
      </c>
      <c r="D489" s="96" t="s">
        <v>1858</v>
      </c>
      <c r="E489" s="96" t="s">
        <v>140</v>
      </c>
      <c r="F489" s="104">
        <v>43620</v>
      </c>
      <c r="G489" s="93">
        <v>5759605</v>
      </c>
      <c r="H489" s="95">
        <v>2.9258999999999999</v>
      </c>
      <c r="I489" s="93">
        <v>168.51763</v>
      </c>
      <c r="J489" s="94">
        <v>1.5709316338042678E-3</v>
      </c>
      <c r="K489" s="94">
        <f>I489/'סכום נכסי הקרן'!$C$42</f>
        <v>2.186924631426453E-6</v>
      </c>
    </row>
    <row r="490" spans="2:11">
      <c r="B490" s="86" t="s">
        <v>3099</v>
      </c>
      <c r="C490" s="83" t="s">
        <v>3100</v>
      </c>
      <c r="D490" s="96" t="s">
        <v>1858</v>
      </c>
      <c r="E490" s="96" t="s">
        <v>140</v>
      </c>
      <c r="F490" s="104">
        <v>43635</v>
      </c>
      <c r="G490" s="93">
        <v>3250820</v>
      </c>
      <c r="H490" s="95">
        <v>2.8927999999999998</v>
      </c>
      <c r="I490" s="93">
        <v>94.039079999999998</v>
      </c>
      <c r="J490" s="94">
        <v>8.7663804425596446E-4</v>
      </c>
      <c r="K490" s="94">
        <f>I490/'סכום נכסי הקרן'!$C$42</f>
        <v>1.2203849553823106E-6</v>
      </c>
    </row>
    <row r="491" spans="2:11">
      <c r="B491" s="86" t="s">
        <v>3099</v>
      </c>
      <c r="C491" s="83" t="s">
        <v>3101</v>
      </c>
      <c r="D491" s="96" t="s">
        <v>1858</v>
      </c>
      <c r="E491" s="96" t="s">
        <v>140</v>
      </c>
      <c r="F491" s="104">
        <v>43635</v>
      </c>
      <c r="G491" s="93">
        <v>4275535</v>
      </c>
      <c r="H491" s="95">
        <v>2.8927999999999998</v>
      </c>
      <c r="I491" s="93">
        <v>123.68183999999999</v>
      </c>
      <c r="J491" s="94">
        <v>1.1529696624805253E-3</v>
      </c>
      <c r="K491" s="94">
        <f>I491/'סכום נכסי הקרן'!$C$42</f>
        <v>1.6050716020403651E-6</v>
      </c>
    </row>
    <row r="492" spans="2:11">
      <c r="B492" s="86" t="s">
        <v>3099</v>
      </c>
      <c r="C492" s="83" t="s">
        <v>3102</v>
      </c>
      <c r="D492" s="96" t="s">
        <v>1858</v>
      </c>
      <c r="E492" s="96" t="s">
        <v>140</v>
      </c>
      <c r="F492" s="104">
        <v>43635</v>
      </c>
      <c r="G492" s="93">
        <v>3180150</v>
      </c>
      <c r="H492" s="95">
        <v>2.8927999999999998</v>
      </c>
      <c r="I492" s="93">
        <v>91.994749999999996</v>
      </c>
      <c r="J492" s="94">
        <v>8.575806752024412E-4</v>
      </c>
      <c r="K492" s="94">
        <f>I492/'סכום נכסי הקרן'!$C$42</f>
        <v>1.1938548194448181E-6</v>
      </c>
    </row>
    <row r="493" spans="2:11">
      <c r="B493" s="86" t="s">
        <v>3103</v>
      </c>
      <c r="C493" s="83" t="s">
        <v>3104</v>
      </c>
      <c r="D493" s="96" t="s">
        <v>1858</v>
      </c>
      <c r="E493" s="96" t="s">
        <v>140</v>
      </c>
      <c r="F493" s="104">
        <v>43635</v>
      </c>
      <c r="G493" s="93">
        <v>102573000</v>
      </c>
      <c r="H493" s="95">
        <v>2.9558</v>
      </c>
      <c r="I493" s="93">
        <v>3031.83853</v>
      </c>
      <c r="J493" s="94">
        <v>2.8262983851384749E-2</v>
      </c>
      <c r="K493" s="94">
        <f>I493/'סכום נכסי הקרן'!$C$42</f>
        <v>3.9345452222208258E-5</v>
      </c>
    </row>
    <row r="494" spans="2:11">
      <c r="B494" s="86" t="s">
        <v>3105</v>
      </c>
      <c r="C494" s="83" t="s">
        <v>3106</v>
      </c>
      <c r="D494" s="96" t="s">
        <v>1858</v>
      </c>
      <c r="E494" s="96" t="s">
        <v>140</v>
      </c>
      <c r="F494" s="104">
        <v>43633</v>
      </c>
      <c r="G494" s="93">
        <v>318348</v>
      </c>
      <c r="H494" s="95">
        <v>3.0604</v>
      </c>
      <c r="I494" s="93">
        <v>9.7426499999999994</v>
      </c>
      <c r="J494" s="94">
        <v>9.0821578027670748E-5</v>
      </c>
      <c r="K494" s="94">
        <f>I494/'סכום נכסי הקרן'!$C$42</f>
        <v>1.2643449388866273E-7</v>
      </c>
    </row>
    <row r="495" spans="2:11">
      <c r="B495" s="86" t="s">
        <v>3107</v>
      </c>
      <c r="C495" s="83" t="s">
        <v>3108</v>
      </c>
      <c r="D495" s="96" t="s">
        <v>1858</v>
      </c>
      <c r="E495" s="96" t="s">
        <v>140</v>
      </c>
      <c r="F495" s="104">
        <v>43633</v>
      </c>
      <c r="G495" s="93">
        <v>24780000</v>
      </c>
      <c r="H495" s="95">
        <v>3.0049999999999999</v>
      </c>
      <c r="I495" s="93">
        <v>744.63966000000005</v>
      </c>
      <c r="J495" s="94">
        <v>6.941576366100417E-3</v>
      </c>
      <c r="K495" s="94">
        <f>I495/'סכום נכסי הקרן'!$C$42</f>
        <v>9.6635041330157526E-6</v>
      </c>
    </row>
    <row r="496" spans="2:11">
      <c r="B496" s="86" t="s">
        <v>3109</v>
      </c>
      <c r="C496" s="83" t="s">
        <v>3110</v>
      </c>
      <c r="D496" s="96" t="s">
        <v>1858</v>
      </c>
      <c r="E496" s="96" t="s">
        <v>140</v>
      </c>
      <c r="F496" s="104">
        <v>43634</v>
      </c>
      <c r="G496" s="93">
        <v>4956.28</v>
      </c>
      <c r="H496" s="95">
        <v>3.1425000000000001</v>
      </c>
      <c r="I496" s="93">
        <v>0.15575</v>
      </c>
      <c r="J496" s="94">
        <v>1.4519110075605427E-6</v>
      </c>
      <c r="K496" s="94">
        <f>I496/'סכום נכסי הקרן'!$C$42</f>
        <v>2.0212336913631533E-9</v>
      </c>
    </row>
    <row r="497" spans="2:11">
      <c r="B497" s="86" t="s">
        <v>3109</v>
      </c>
      <c r="C497" s="83" t="s">
        <v>3111</v>
      </c>
      <c r="D497" s="96" t="s">
        <v>1858</v>
      </c>
      <c r="E497" s="96" t="s">
        <v>140</v>
      </c>
      <c r="F497" s="104">
        <v>43634</v>
      </c>
      <c r="G497" s="93">
        <v>7788.44</v>
      </c>
      <c r="H497" s="95">
        <v>3.1425000000000001</v>
      </c>
      <c r="I497" s="93">
        <v>0.24475</v>
      </c>
      <c r="J497" s="94">
        <v>2.2815744404522812E-6</v>
      </c>
      <c r="K497" s="94">
        <f>I497/'סכום נכסי הקרן'!$C$42</f>
        <v>3.1762243721420978E-9</v>
      </c>
    </row>
    <row r="498" spans="2:11">
      <c r="B498" s="86" t="s">
        <v>3109</v>
      </c>
      <c r="C498" s="83" t="s">
        <v>3112</v>
      </c>
      <c r="D498" s="96" t="s">
        <v>1858</v>
      </c>
      <c r="E498" s="96" t="s">
        <v>140</v>
      </c>
      <c r="F498" s="104">
        <v>43634</v>
      </c>
      <c r="G498" s="93">
        <v>53103</v>
      </c>
      <c r="H498" s="95">
        <v>3.1425000000000001</v>
      </c>
      <c r="I498" s="93">
        <v>1.6687400000000001</v>
      </c>
      <c r="J498" s="94">
        <v>1.5556096146109664E-5</v>
      </c>
      <c r="K498" s="94">
        <f>I498/'סכום נכסי הקרן'!$C$42</f>
        <v>2.1655945490371419E-8</v>
      </c>
    </row>
    <row r="499" spans="2:11">
      <c r="B499" s="86" t="s">
        <v>3113</v>
      </c>
      <c r="C499" s="83" t="s">
        <v>3114</v>
      </c>
      <c r="D499" s="96" t="s">
        <v>1858</v>
      </c>
      <c r="E499" s="96" t="s">
        <v>140</v>
      </c>
      <c r="F499" s="104">
        <v>43633</v>
      </c>
      <c r="G499" s="93">
        <v>3541350</v>
      </c>
      <c r="H499" s="95">
        <v>3.0419999999999998</v>
      </c>
      <c r="I499" s="93">
        <v>107.72626</v>
      </c>
      <c r="J499" s="94">
        <v>1.0042307717324493E-3</v>
      </c>
      <c r="K499" s="94">
        <f>I499/'סכום נכסי הקרן'!$C$42</f>
        <v>1.3980092851142651E-6</v>
      </c>
    </row>
    <row r="500" spans="2:11">
      <c r="B500" s="86" t="s">
        <v>3113</v>
      </c>
      <c r="C500" s="83" t="s">
        <v>3115</v>
      </c>
      <c r="D500" s="96" t="s">
        <v>1858</v>
      </c>
      <c r="E500" s="96" t="s">
        <v>140</v>
      </c>
      <c r="F500" s="104">
        <v>43633</v>
      </c>
      <c r="G500" s="93">
        <v>31872150</v>
      </c>
      <c r="H500" s="95">
        <v>3.0419999999999998</v>
      </c>
      <c r="I500" s="93">
        <v>969.53634</v>
      </c>
      <c r="J500" s="94">
        <v>9.0380769455920447E-3</v>
      </c>
      <c r="K500" s="94">
        <f>I500/'סכום נכסי הקרן'!$C$42</f>
        <v>1.2582083566028386E-5</v>
      </c>
    </row>
    <row r="501" spans="2:11">
      <c r="B501" s="86" t="s">
        <v>3116</v>
      </c>
      <c r="C501" s="83" t="s">
        <v>3117</v>
      </c>
      <c r="D501" s="96" t="s">
        <v>1858</v>
      </c>
      <c r="E501" s="96" t="s">
        <v>140</v>
      </c>
      <c r="F501" s="104">
        <v>43640</v>
      </c>
      <c r="G501" s="93">
        <v>53130000</v>
      </c>
      <c r="H501" s="95">
        <v>3.0268000000000002</v>
      </c>
      <c r="I501" s="93">
        <v>1608.14201</v>
      </c>
      <c r="J501" s="94">
        <v>1.4991197984202479E-2</v>
      </c>
      <c r="K501" s="94">
        <f>I501/'סכום נכסי הקרן'!$C$42</f>
        <v>2.0869539718192366E-5</v>
      </c>
    </row>
    <row r="502" spans="2:11">
      <c r="B502" s="86" t="s">
        <v>3118</v>
      </c>
      <c r="C502" s="83" t="s">
        <v>3119</v>
      </c>
      <c r="D502" s="96" t="s">
        <v>1858</v>
      </c>
      <c r="E502" s="96" t="s">
        <v>140</v>
      </c>
      <c r="F502" s="104">
        <v>43633</v>
      </c>
      <c r="G502" s="93">
        <v>141680000</v>
      </c>
      <c r="H502" s="95">
        <v>3.0596999999999999</v>
      </c>
      <c r="I502" s="93">
        <v>4335.0343300000004</v>
      </c>
      <c r="J502" s="94">
        <v>4.0411454650913919E-2</v>
      </c>
      <c r="K502" s="94">
        <f>I502/'סכום נכסי הקרן'!$C$42</f>
        <v>5.6257575865244908E-5</v>
      </c>
    </row>
    <row r="503" spans="2:11">
      <c r="B503" s="86" t="s">
        <v>3120</v>
      </c>
      <c r="C503" s="83" t="s">
        <v>3121</v>
      </c>
      <c r="D503" s="96" t="s">
        <v>1858</v>
      </c>
      <c r="E503" s="96" t="s">
        <v>140</v>
      </c>
      <c r="F503" s="104">
        <v>43640</v>
      </c>
      <c r="G503" s="93">
        <v>3723825</v>
      </c>
      <c r="H503" s="95">
        <v>3.1497999999999999</v>
      </c>
      <c r="I503" s="93">
        <v>117.29214999999999</v>
      </c>
      <c r="J503" s="94">
        <v>1.0934045822500308E-3</v>
      </c>
      <c r="K503" s="94">
        <f>I503/'סכום נכסי הקרן'!$C$42</f>
        <v>1.5221498896463605E-6</v>
      </c>
    </row>
    <row r="504" spans="2:11">
      <c r="B504" s="86" t="s">
        <v>3122</v>
      </c>
      <c r="C504" s="83" t="s">
        <v>3123</v>
      </c>
      <c r="D504" s="96" t="s">
        <v>1858</v>
      </c>
      <c r="E504" s="96" t="s">
        <v>140</v>
      </c>
      <c r="F504" s="104">
        <v>43640</v>
      </c>
      <c r="G504" s="93">
        <v>53220000</v>
      </c>
      <c r="H504" s="95">
        <v>3.1907000000000001</v>
      </c>
      <c r="I504" s="93">
        <v>1698.08887</v>
      </c>
      <c r="J504" s="94">
        <v>1.5829688103814084E-2</v>
      </c>
      <c r="K504" s="94">
        <f>I504/'סכום נכסי הקרן'!$C$42</f>
        <v>2.2036818202072461E-5</v>
      </c>
    </row>
    <row r="505" spans="2:11">
      <c r="B505" s="86" t="s">
        <v>3124</v>
      </c>
      <c r="C505" s="83" t="s">
        <v>3125</v>
      </c>
      <c r="D505" s="96" t="s">
        <v>1858</v>
      </c>
      <c r="E505" s="96" t="s">
        <v>140</v>
      </c>
      <c r="F505" s="104">
        <v>43640</v>
      </c>
      <c r="G505" s="93">
        <v>7384000</v>
      </c>
      <c r="H505" s="95">
        <v>3.2452000000000001</v>
      </c>
      <c r="I505" s="93">
        <v>239.62586999999999</v>
      </c>
      <c r="J505" s="94">
        <v>2.2338069877962862E-3</v>
      </c>
      <c r="K505" s="94">
        <f>I505/'סכום נכסי הקרן'!$C$42</f>
        <v>3.1097263676803018E-6</v>
      </c>
    </row>
    <row r="506" spans="2:11">
      <c r="B506" s="86" t="s">
        <v>3124</v>
      </c>
      <c r="C506" s="83" t="s">
        <v>3126</v>
      </c>
      <c r="D506" s="96" t="s">
        <v>1858</v>
      </c>
      <c r="E506" s="96" t="s">
        <v>140</v>
      </c>
      <c r="F506" s="104">
        <v>43640</v>
      </c>
      <c r="G506" s="93">
        <v>106500000</v>
      </c>
      <c r="H506" s="95">
        <v>3.2452000000000001</v>
      </c>
      <c r="I506" s="93">
        <v>3456.1423</v>
      </c>
      <c r="J506" s="94">
        <v>3.2218369496408418E-2</v>
      </c>
      <c r="K506" s="94">
        <f>I506/'סכום נכסי הקרן'!$C$42</f>
        <v>4.4851821887032669E-5</v>
      </c>
    </row>
    <row r="507" spans="2:11">
      <c r="B507" s="86" t="s">
        <v>3127</v>
      </c>
      <c r="C507" s="83" t="s">
        <v>3128</v>
      </c>
      <c r="D507" s="96" t="s">
        <v>1858</v>
      </c>
      <c r="E507" s="96" t="s">
        <v>140</v>
      </c>
      <c r="F507" s="104">
        <v>43619</v>
      </c>
      <c r="G507" s="93">
        <v>127836000</v>
      </c>
      <c r="H507" s="95">
        <v>3.4274</v>
      </c>
      <c r="I507" s="93">
        <v>4381.4761500000004</v>
      </c>
      <c r="J507" s="94">
        <v>4.0844388131935715E-2</v>
      </c>
      <c r="K507" s="94">
        <f>I507/'סכום נכסי הקרן'!$C$42</f>
        <v>5.6860271025901233E-5</v>
      </c>
    </row>
    <row r="508" spans="2:11">
      <c r="B508" s="86" t="s">
        <v>3129</v>
      </c>
      <c r="C508" s="83" t="s">
        <v>3130</v>
      </c>
      <c r="D508" s="96" t="s">
        <v>1858</v>
      </c>
      <c r="E508" s="96" t="s">
        <v>140</v>
      </c>
      <c r="F508" s="104">
        <v>43619</v>
      </c>
      <c r="G508" s="93">
        <v>53280000</v>
      </c>
      <c r="H508" s="95">
        <v>3.4217</v>
      </c>
      <c r="I508" s="93">
        <v>1823.0744</v>
      </c>
      <c r="J508" s="94">
        <v>1.6994810844056706E-2</v>
      </c>
      <c r="K508" s="94">
        <f>I508/'סכום נכסי הקרן'!$C$42</f>
        <v>2.3658808341198495E-5</v>
      </c>
    </row>
    <row r="509" spans="2:11">
      <c r="B509" s="86" t="s">
        <v>3129</v>
      </c>
      <c r="C509" s="83" t="s">
        <v>3131</v>
      </c>
      <c r="D509" s="96" t="s">
        <v>1858</v>
      </c>
      <c r="E509" s="96" t="s">
        <v>140</v>
      </c>
      <c r="F509" s="104">
        <v>43619</v>
      </c>
      <c r="G509" s="93">
        <v>3552000</v>
      </c>
      <c r="H509" s="95">
        <v>3.4217</v>
      </c>
      <c r="I509" s="93">
        <v>121.53828999999999</v>
      </c>
      <c r="J509" s="94">
        <v>1.1329873585302435E-3</v>
      </c>
      <c r="K509" s="94">
        <f>I509/'סכום נכסי הקרן'!$C$42</f>
        <v>1.5772538461551548E-6</v>
      </c>
    </row>
    <row r="510" spans="2:11">
      <c r="B510" s="86" t="s">
        <v>3132</v>
      </c>
      <c r="C510" s="83" t="s">
        <v>3133</v>
      </c>
      <c r="D510" s="96" t="s">
        <v>1858</v>
      </c>
      <c r="E510" s="96" t="s">
        <v>140</v>
      </c>
      <c r="F510" s="104">
        <v>43823</v>
      </c>
      <c r="G510" s="93">
        <v>6912</v>
      </c>
      <c r="H510" s="95">
        <v>-0.318</v>
      </c>
      <c r="I510" s="93">
        <v>-2.198E-2</v>
      </c>
      <c r="J510" s="94">
        <v>-2.0489890174112826E-7</v>
      </c>
      <c r="K510" s="94">
        <f>I510/'סכום נכסי הקרן'!$C$42</f>
        <v>-2.8524376588226072E-10</v>
      </c>
    </row>
    <row r="511" spans="2:11">
      <c r="B511" s="86" t="s">
        <v>3134</v>
      </c>
      <c r="C511" s="83" t="s">
        <v>3135</v>
      </c>
      <c r="D511" s="96" t="s">
        <v>1858</v>
      </c>
      <c r="E511" s="96" t="s">
        <v>140</v>
      </c>
      <c r="F511" s="104">
        <v>43811</v>
      </c>
      <c r="G511" s="93">
        <v>190080000</v>
      </c>
      <c r="H511" s="95">
        <v>-0.23430000000000001</v>
      </c>
      <c r="I511" s="93">
        <v>-445.41490000000005</v>
      </c>
      <c r="J511" s="94">
        <v>-4.1521848875857364E-3</v>
      </c>
      <c r="K511" s="94">
        <f>I511/'סכום נכסי הקרן'!$C$42</f>
        <v>-5.7803377368548943E-6</v>
      </c>
    </row>
    <row r="512" spans="2:11">
      <c r="B512" s="86" t="s">
        <v>3136</v>
      </c>
      <c r="C512" s="83" t="s">
        <v>3137</v>
      </c>
      <c r="D512" s="96" t="s">
        <v>1858</v>
      </c>
      <c r="E512" s="96" t="s">
        <v>140</v>
      </c>
      <c r="F512" s="104">
        <v>43684</v>
      </c>
      <c r="G512" s="93">
        <v>2937600</v>
      </c>
      <c r="H512" s="95">
        <v>0.23910000000000001</v>
      </c>
      <c r="I512" s="93">
        <v>7.0242500000000003</v>
      </c>
      <c r="J512" s="94">
        <v>6.5480487286402191E-5</v>
      </c>
      <c r="K512" s="94">
        <f>I512/'סכום נכסי הקרן'!$C$42</f>
        <v>9.1156666173724743E-8</v>
      </c>
    </row>
    <row r="513" spans="2:11">
      <c r="B513" s="86" t="s">
        <v>3138</v>
      </c>
      <c r="C513" s="83" t="s">
        <v>3139</v>
      </c>
      <c r="D513" s="96" t="s">
        <v>1858</v>
      </c>
      <c r="E513" s="96" t="s">
        <v>140</v>
      </c>
      <c r="F513" s="104">
        <v>43811</v>
      </c>
      <c r="G513" s="93">
        <v>172800000</v>
      </c>
      <c r="H513" s="95">
        <v>-0.33550000000000002</v>
      </c>
      <c r="I513" s="93">
        <v>-579.73577999999998</v>
      </c>
      <c r="J513" s="94">
        <v>-5.4043323303929183E-3</v>
      </c>
      <c r="K513" s="94">
        <f>I513/'סכום נכסי הקרן'!$C$42</f>
        <v>-7.5234766653271059E-6</v>
      </c>
    </row>
    <row r="514" spans="2:11">
      <c r="B514" s="86" t="s">
        <v>3140</v>
      </c>
      <c r="C514" s="83" t="s">
        <v>3141</v>
      </c>
      <c r="D514" s="96" t="s">
        <v>1858</v>
      </c>
      <c r="E514" s="96" t="s">
        <v>140</v>
      </c>
      <c r="F514" s="104">
        <v>43733</v>
      </c>
      <c r="G514" s="93">
        <v>38016</v>
      </c>
      <c r="H514" s="95">
        <v>-0.74</v>
      </c>
      <c r="I514" s="93">
        <v>-0.28131</v>
      </c>
      <c r="J514" s="94">
        <v>-2.6223889922109552E-6</v>
      </c>
      <c r="K514" s="94">
        <f>I514/'סכום נכסי הקרן'!$C$42</f>
        <v>-3.6506789708980326E-9</v>
      </c>
    </row>
    <row r="515" spans="2:11">
      <c r="B515" s="86" t="s">
        <v>3142</v>
      </c>
      <c r="C515" s="83" t="s">
        <v>3143</v>
      </c>
      <c r="D515" s="96" t="s">
        <v>1858</v>
      </c>
      <c r="E515" s="96" t="s">
        <v>140</v>
      </c>
      <c r="F515" s="104">
        <v>43689</v>
      </c>
      <c r="G515" s="93">
        <v>103680</v>
      </c>
      <c r="H515" s="95">
        <v>2.52E-2</v>
      </c>
      <c r="I515" s="93">
        <v>2.6079999999999999E-2</v>
      </c>
      <c r="J515" s="94">
        <v>2.4311935202041058E-7</v>
      </c>
      <c r="K515" s="94">
        <f>I515/'סכום נכסי הקרן'!$C$42</f>
        <v>3.384512017383694E-10</v>
      </c>
    </row>
    <row r="516" spans="2:11">
      <c r="B516" s="86" t="s">
        <v>3144</v>
      </c>
      <c r="C516" s="83" t="s">
        <v>3145</v>
      </c>
      <c r="D516" s="96" t="s">
        <v>1858</v>
      </c>
      <c r="E516" s="96" t="s">
        <v>140</v>
      </c>
      <c r="F516" s="104">
        <v>43677</v>
      </c>
      <c r="G516" s="93">
        <v>2073600</v>
      </c>
      <c r="H516" s="95">
        <v>-0.22059999999999999</v>
      </c>
      <c r="I516" s="93">
        <v>-4.5747900000000001</v>
      </c>
      <c r="J516" s="94">
        <v>-4.2646471642233675E-5</v>
      </c>
      <c r="K516" s="94">
        <f>I516/'סכום נכסי הקרן'!$C$42</f>
        <v>-5.9368986702479869E-8</v>
      </c>
    </row>
    <row r="517" spans="2:11">
      <c r="B517" s="86" t="s">
        <v>3146</v>
      </c>
      <c r="C517" s="83" t="s">
        <v>3147</v>
      </c>
      <c r="D517" s="96" t="s">
        <v>1858</v>
      </c>
      <c r="E517" s="96" t="s">
        <v>140</v>
      </c>
      <c r="F517" s="104">
        <v>43740</v>
      </c>
      <c r="G517" s="93">
        <v>69120</v>
      </c>
      <c r="H517" s="95">
        <v>-0.32469999999999999</v>
      </c>
      <c r="I517" s="93">
        <v>-0.22444</v>
      </c>
      <c r="J517" s="94">
        <v>-2.0922433806541778E-6</v>
      </c>
      <c r="K517" s="94">
        <f>I517/'סכום נכסי הקרן'!$C$42</f>
        <v>-2.9126529033036667E-9</v>
      </c>
    </row>
    <row r="518" spans="2:11">
      <c r="B518" s="86" t="s">
        <v>3148</v>
      </c>
      <c r="C518" s="83" t="s">
        <v>2717</v>
      </c>
      <c r="D518" s="96" t="s">
        <v>1858</v>
      </c>
      <c r="E518" s="96" t="s">
        <v>140</v>
      </c>
      <c r="F518" s="104">
        <v>43811</v>
      </c>
      <c r="G518" s="93">
        <v>34560</v>
      </c>
      <c r="H518" s="95">
        <v>-0.40279999999999999</v>
      </c>
      <c r="I518" s="93">
        <v>-0.13919999999999999</v>
      </c>
      <c r="J518" s="94">
        <v>-1.2976308972868541E-6</v>
      </c>
      <c r="K518" s="94">
        <f>I518/'סכום נכסי הקרן'!$C$42</f>
        <v>-1.8064573344317875E-9</v>
      </c>
    </row>
    <row r="519" spans="2:11">
      <c r="B519" s="86" t="s">
        <v>3148</v>
      </c>
      <c r="C519" s="83" t="s">
        <v>3149</v>
      </c>
      <c r="D519" s="96" t="s">
        <v>1858</v>
      </c>
      <c r="E519" s="96" t="s">
        <v>140</v>
      </c>
      <c r="F519" s="104">
        <v>43811</v>
      </c>
      <c r="G519" s="93">
        <v>5184000</v>
      </c>
      <c r="H519" s="95">
        <v>-0.40279999999999999</v>
      </c>
      <c r="I519" s="93">
        <v>-20.880140000000001</v>
      </c>
      <c r="J519" s="94">
        <v>-1.9464593968157424E-4</v>
      </c>
      <c r="K519" s="94">
        <f>I519/'סכום נכסי הקרן'!$C$42</f>
        <v>-2.7097041700404127E-7</v>
      </c>
    </row>
    <row r="520" spans="2:11">
      <c r="B520" s="86" t="s">
        <v>3150</v>
      </c>
      <c r="C520" s="83" t="s">
        <v>3151</v>
      </c>
      <c r="D520" s="96" t="s">
        <v>1858</v>
      </c>
      <c r="E520" s="96" t="s">
        <v>140</v>
      </c>
      <c r="F520" s="104">
        <v>43741</v>
      </c>
      <c r="G520" s="93">
        <v>518400</v>
      </c>
      <c r="H520" s="95">
        <v>-0.42299999999999999</v>
      </c>
      <c r="I520" s="93">
        <v>-2.1929400000000001</v>
      </c>
      <c r="J520" s="94">
        <v>-2.0442720545231566E-5</v>
      </c>
      <c r="K520" s="94">
        <f>I520/'סכום נכסי הקרן'!$C$42</f>
        <v>-2.8458710825925605E-8</v>
      </c>
    </row>
    <row r="521" spans="2:11">
      <c r="B521" s="86" t="s">
        <v>3152</v>
      </c>
      <c r="C521" s="83" t="s">
        <v>3153</v>
      </c>
      <c r="D521" s="96" t="s">
        <v>1858</v>
      </c>
      <c r="E521" s="96" t="s">
        <v>140</v>
      </c>
      <c r="F521" s="104">
        <v>43740</v>
      </c>
      <c r="G521" s="93">
        <v>14515.2</v>
      </c>
      <c r="H521" s="95">
        <v>-0.504</v>
      </c>
      <c r="I521" s="93">
        <v>-7.3150000000000007E-2</v>
      </c>
      <c r="J521" s="94">
        <v>-6.8190876534865942E-7</v>
      </c>
      <c r="K521" s="94">
        <f>I521/'סכום נכסי הקרן'!$C$42</f>
        <v>-9.4929852021325631E-10</v>
      </c>
    </row>
    <row r="522" spans="2:11">
      <c r="B522" s="86" t="s">
        <v>3154</v>
      </c>
      <c r="C522" s="83" t="s">
        <v>2690</v>
      </c>
      <c r="D522" s="96" t="s">
        <v>1858</v>
      </c>
      <c r="E522" s="96" t="s">
        <v>140</v>
      </c>
      <c r="F522" s="104">
        <v>43790</v>
      </c>
      <c r="G522" s="93">
        <v>10022.4</v>
      </c>
      <c r="H522" s="95">
        <v>0.13700000000000001</v>
      </c>
      <c r="I522" s="93">
        <v>1.3730000000000001E-2</v>
      </c>
      <c r="J522" s="94">
        <v>1.2799189813037722E-7</v>
      </c>
      <c r="K522" s="94">
        <f>I522/'סכום נכסי הקרן'!$C$42</f>
        <v>1.7818002300106641E-10</v>
      </c>
    </row>
    <row r="523" spans="2:11">
      <c r="B523" s="86" t="s">
        <v>3155</v>
      </c>
      <c r="C523" s="83" t="s">
        <v>3156</v>
      </c>
      <c r="D523" s="96" t="s">
        <v>1858</v>
      </c>
      <c r="E523" s="96" t="s">
        <v>140</v>
      </c>
      <c r="F523" s="104">
        <v>43741</v>
      </c>
      <c r="G523" s="93">
        <v>11750.4</v>
      </c>
      <c r="H523" s="95">
        <v>-0.75549999999999995</v>
      </c>
      <c r="I523" s="93">
        <v>-8.8779999999999998E-2</v>
      </c>
      <c r="J523" s="94">
        <v>-8.2761257946211865E-7</v>
      </c>
      <c r="K523" s="94">
        <f>I523/'סכום נכסי הקרן'!$C$42</f>
        <v>-1.1521356476354461E-9</v>
      </c>
    </row>
    <row r="524" spans="2:11">
      <c r="B524" s="86" t="s">
        <v>3157</v>
      </c>
      <c r="C524" s="83" t="s">
        <v>3158</v>
      </c>
      <c r="D524" s="96" t="s">
        <v>1858</v>
      </c>
      <c r="E524" s="96" t="s">
        <v>140</v>
      </c>
      <c r="F524" s="104">
        <v>43706</v>
      </c>
      <c r="G524" s="93">
        <v>41472</v>
      </c>
      <c r="H524" s="95">
        <v>-1.0186999999999999</v>
      </c>
      <c r="I524" s="93">
        <v>-0.42246</v>
      </c>
      <c r="J524" s="94">
        <v>-3.9381979085330779E-6</v>
      </c>
      <c r="K524" s="94">
        <f>I524/'סכום נכסי הקרן'!$C$42</f>
        <v>-5.4824422809199206E-9</v>
      </c>
    </row>
    <row r="525" spans="2:11">
      <c r="B525" s="86" t="s">
        <v>3159</v>
      </c>
      <c r="C525" s="83" t="s">
        <v>3160</v>
      </c>
      <c r="D525" s="96" t="s">
        <v>1858</v>
      </c>
      <c r="E525" s="96" t="s">
        <v>140</v>
      </c>
      <c r="F525" s="104">
        <v>43704</v>
      </c>
      <c r="G525" s="93">
        <v>6912</v>
      </c>
      <c r="H525" s="95">
        <v>-1.0388999999999999</v>
      </c>
      <c r="I525" s="93">
        <v>-7.1809999999999999E-2</v>
      </c>
      <c r="J525" s="94">
        <v>-6.6941720355006461E-7</v>
      </c>
      <c r="K525" s="94">
        <f>I525/'סכום נכסי הקרן'!$C$42</f>
        <v>-9.3190877288467435E-10</v>
      </c>
    </row>
    <row r="526" spans="2:11">
      <c r="B526" s="86" t="s">
        <v>3161</v>
      </c>
      <c r="C526" s="83" t="s">
        <v>3162</v>
      </c>
      <c r="D526" s="96" t="s">
        <v>1858</v>
      </c>
      <c r="E526" s="96" t="s">
        <v>140</v>
      </c>
      <c r="F526" s="104">
        <v>43783</v>
      </c>
      <c r="G526" s="93">
        <v>10368000</v>
      </c>
      <c r="H526" s="95">
        <v>-0.44159999999999999</v>
      </c>
      <c r="I526" s="93">
        <v>-45.782470000000004</v>
      </c>
      <c r="J526" s="94">
        <v>-4.2678698007261846E-4</v>
      </c>
      <c r="K526" s="94">
        <f>I526/'סכום נכסי הקרן'!$C$42</f>
        <v>-5.9413849655102939E-7</v>
      </c>
    </row>
    <row r="527" spans="2:11">
      <c r="B527" s="86" t="s">
        <v>3163</v>
      </c>
      <c r="C527" s="83" t="s">
        <v>3164</v>
      </c>
      <c r="D527" s="96" t="s">
        <v>1858</v>
      </c>
      <c r="E527" s="96" t="s">
        <v>140</v>
      </c>
      <c r="F527" s="104">
        <v>43697</v>
      </c>
      <c r="G527" s="93">
        <v>10368</v>
      </c>
      <c r="H527" s="95">
        <v>-1.2037</v>
      </c>
      <c r="I527" s="93">
        <v>-0.12479999999999999</v>
      </c>
      <c r="J527" s="94">
        <v>-1.1633932182571794E-6</v>
      </c>
      <c r="K527" s="94">
        <f>I527/'סכום נכסי הקרן'!$C$42</f>
        <v>-1.6195824377664302E-9</v>
      </c>
    </row>
    <row r="528" spans="2:11">
      <c r="B528" s="86" t="s">
        <v>3165</v>
      </c>
      <c r="C528" s="83" t="s">
        <v>3166</v>
      </c>
      <c r="D528" s="96" t="s">
        <v>1858</v>
      </c>
      <c r="E528" s="96" t="s">
        <v>140</v>
      </c>
      <c r="F528" s="104">
        <v>43720</v>
      </c>
      <c r="G528" s="93">
        <v>51840</v>
      </c>
      <c r="H528" s="95">
        <v>-1.649</v>
      </c>
      <c r="I528" s="93">
        <v>-0.85483000000000009</v>
      </c>
      <c r="J528" s="94">
        <v>-7.9687774420094943E-6</v>
      </c>
      <c r="K528" s="94">
        <f>I528/'סכום נכסי הקרן'!$C$42</f>
        <v>-1.1093490827531072E-8</v>
      </c>
    </row>
    <row r="529" spans="2:11">
      <c r="B529" s="86" t="s">
        <v>3167</v>
      </c>
      <c r="C529" s="83" t="s">
        <v>3168</v>
      </c>
      <c r="D529" s="96" t="s">
        <v>1858</v>
      </c>
      <c r="E529" s="96" t="s">
        <v>140</v>
      </c>
      <c r="F529" s="104">
        <v>43711</v>
      </c>
      <c r="G529" s="93">
        <v>6912</v>
      </c>
      <c r="H529" s="95">
        <v>-1.7907</v>
      </c>
      <c r="I529" s="93">
        <v>-0.12376999999999999</v>
      </c>
      <c r="J529" s="94">
        <v>-1.1537914953821402E-6</v>
      </c>
      <c r="K529" s="94">
        <f>I529/'סכום נכסי הקרן'!$C$42</f>
        <v>-1.6062156916855053E-9</v>
      </c>
    </row>
    <row r="530" spans="2:11">
      <c r="B530" s="86" t="s">
        <v>3167</v>
      </c>
      <c r="C530" s="83" t="s">
        <v>3169</v>
      </c>
      <c r="D530" s="96" t="s">
        <v>1858</v>
      </c>
      <c r="E530" s="96" t="s">
        <v>140</v>
      </c>
      <c r="F530" s="104">
        <v>43711</v>
      </c>
      <c r="G530" s="93">
        <v>24192</v>
      </c>
      <c r="H530" s="95">
        <v>-1.7907</v>
      </c>
      <c r="I530" s="93">
        <v>-0.43319999999999997</v>
      </c>
      <c r="J530" s="94">
        <v>-4.0383168441427094E-6</v>
      </c>
      <c r="K530" s="94">
        <f>I530/'סכום נכסי הקרן'!$C$42</f>
        <v>-5.6218198080161662E-9</v>
      </c>
    </row>
    <row r="531" spans="2:11">
      <c r="B531" s="86" t="s">
        <v>3170</v>
      </c>
      <c r="C531" s="83" t="s">
        <v>3171</v>
      </c>
      <c r="D531" s="96" t="s">
        <v>1858</v>
      </c>
      <c r="E531" s="96" t="s">
        <v>140</v>
      </c>
      <c r="F531" s="104">
        <v>43773</v>
      </c>
      <c r="G531" s="93">
        <v>120960</v>
      </c>
      <c r="H531" s="95">
        <v>-1.6133</v>
      </c>
      <c r="I531" s="93">
        <v>-1.9514100000000001</v>
      </c>
      <c r="J531" s="94">
        <v>-1.8191163141340087E-5</v>
      </c>
      <c r="K531" s="94">
        <f>I531/'סכום נכסי הקרן'!$C$42</f>
        <v>-2.5324273757065624E-8</v>
      </c>
    </row>
    <row r="532" spans="2:11">
      <c r="B532" s="86" t="s">
        <v>3170</v>
      </c>
      <c r="C532" s="83" t="s">
        <v>2832</v>
      </c>
      <c r="D532" s="96" t="s">
        <v>1858</v>
      </c>
      <c r="E532" s="96" t="s">
        <v>140</v>
      </c>
      <c r="F532" s="104">
        <v>43773</v>
      </c>
      <c r="G532" s="93">
        <v>8640</v>
      </c>
      <c r="H532" s="95">
        <v>-1.6133</v>
      </c>
      <c r="I532" s="93">
        <v>-0.13938999999999999</v>
      </c>
      <c r="J532" s="94">
        <v>-1.2994020888851623E-6</v>
      </c>
      <c r="K532" s="94">
        <f>I532/'סכום נכסי הקרן'!$C$42</f>
        <v>-1.8089230448738996E-9</v>
      </c>
    </row>
    <row r="533" spans="2:11">
      <c r="B533" s="86" t="s">
        <v>3172</v>
      </c>
      <c r="C533" s="83" t="s">
        <v>2927</v>
      </c>
      <c r="D533" s="96" t="s">
        <v>1858</v>
      </c>
      <c r="E533" s="96" t="s">
        <v>140</v>
      </c>
      <c r="F533" s="104">
        <v>43768</v>
      </c>
      <c r="G533" s="93">
        <v>3456</v>
      </c>
      <c r="H533" s="95">
        <v>-1.7028000000000001</v>
      </c>
      <c r="I533" s="93">
        <v>-5.885E-2</v>
      </c>
      <c r="J533" s="94">
        <v>-5.4860329242335756E-7</v>
      </c>
      <c r="K533" s="94">
        <f>I533/'סכום נכסי הקרן'!$C$42</f>
        <v>-7.6372136588585275E-10</v>
      </c>
    </row>
    <row r="534" spans="2:11">
      <c r="B534" s="86" t="s">
        <v>3172</v>
      </c>
      <c r="C534" s="83" t="s">
        <v>3173</v>
      </c>
      <c r="D534" s="96" t="s">
        <v>1858</v>
      </c>
      <c r="E534" s="96" t="s">
        <v>140</v>
      </c>
      <c r="F534" s="104">
        <v>43768</v>
      </c>
      <c r="G534" s="93">
        <v>10368000</v>
      </c>
      <c r="H534" s="95">
        <v>-1.7030000000000001</v>
      </c>
      <c r="I534" s="93">
        <v>-176.56223</v>
      </c>
      <c r="J534" s="94">
        <v>-1.6459238860766373E-3</v>
      </c>
      <c r="K534" s="94">
        <f>I534/'סכום נכסי הקרן'!$C$42</f>
        <v>-2.2913228115454899E-6</v>
      </c>
    </row>
    <row r="535" spans="2:11">
      <c r="B535" s="86" t="s">
        <v>3172</v>
      </c>
      <c r="C535" s="83" t="s">
        <v>2805</v>
      </c>
      <c r="D535" s="96" t="s">
        <v>1858</v>
      </c>
      <c r="E535" s="96" t="s">
        <v>140</v>
      </c>
      <c r="F535" s="104">
        <v>43768</v>
      </c>
      <c r="G535" s="93">
        <v>48384</v>
      </c>
      <c r="H535" s="95">
        <v>-1.7030000000000001</v>
      </c>
      <c r="I535" s="93">
        <v>-0.82396000000000003</v>
      </c>
      <c r="J535" s="94">
        <v>-7.6810054175896284E-6</v>
      </c>
      <c r="K535" s="94">
        <f>I535/'סכום נכסי הקרן'!$C$42</f>
        <v>-1.069287776780471E-8</v>
      </c>
    </row>
    <row r="536" spans="2:11">
      <c r="B536" s="86" t="s">
        <v>3174</v>
      </c>
      <c r="C536" s="83" t="s">
        <v>3175</v>
      </c>
      <c r="D536" s="96" t="s">
        <v>1858</v>
      </c>
      <c r="E536" s="96" t="s">
        <v>140</v>
      </c>
      <c r="F536" s="104">
        <v>43769</v>
      </c>
      <c r="G536" s="93">
        <v>3456</v>
      </c>
      <c r="H536" s="95">
        <v>-1.8186</v>
      </c>
      <c r="I536" s="93">
        <v>-6.2850000000000003E-2</v>
      </c>
      <c r="J536" s="94">
        <v>-5.8589153659826718E-7</v>
      </c>
      <c r="K536" s="94">
        <f>I536/'סכום נכסי הקרן'!$C$42</f>
        <v>-8.1563105940400755E-10</v>
      </c>
    </row>
    <row r="537" spans="2:11">
      <c r="B537" s="82"/>
      <c r="C537" s="83"/>
      <c r="D537" s="83"/>
      <c r="E537" s="83"/>
      <c r="F537" s="83"/>
      <c r="G537" s="93"/>
      <c r="H537" s="95"/>
      <c r="I537" s="83"/>
      <c r="J537" s="94"/>
      <c r="K537" s="83"/>
    </row>
    <row r="538" spans="2:11">
      <c r="B538" s="99" t="s">
        <v>205</v>
      </c>
      <c r="C538" s="81"/>
      <c r="D538" s="81"/>
      <c r="E538" s="81"/>
      <c r="F538" s="81"/>
      <c r="G538" s="90"/>
      <c r="H538" s="92"/>
      <c r="I538" s="90">
        <v>-35276.199960151032</v>
      </c>
      <c r="J538" s="91">
        <v>-0.32884688941926205</v>
      </c>
      <c r="K538" s="91">
        <f>I538/'סכום נכסי הקרן'!$C$42</f>
        <v>-4.577941821041463E-4</v>
      </c>
    </row>
    <row r="539" spans="2:11">
      <c r="B539" s="86" t="s">
        <v>3176</v>
      </c>
      <c r="C539" s="83" t="s">
        <v>3177</v>
      </c>
      <c r="D539" s="96" t="s">
        <v>1858</v>
      </c>
      <c r="E539" s="96" t="s">
        <v>142</v>
      </c>
      <c r="F539" s="104">
        <v>43810</v>
      </c>
      <c r="G539" s="93">
        <v>51708530.874946006</v>
      </c>
      <c r="H539" s="95">
        <v>1.0920000000000001</v>
      </c>
      <c r="I539" s="93">
        <v>564.66683278200003</v>
      </c>
      <c r="J539" s="94">
        <v>5.263858684562017E-3</v>
      </c>
      <c r="K539" s="94">
        <f>I539/'סכום נכסי הקרן'!$C$42</f>
        <v>7.327920557395199E-6</v>
      </c>
    </row>
    <row r="540" spans="2:11">
      <c r="B540" s="86" t="s">
        <v>3178</v>
      </c>
      <c r="C540" s="83" t="s">
        <v>3179</v>
      </c>
      <c r="D540" s="96" t="s">
        <v>1858</v>
      </c>
      <c r="E540" s="96" t="s">
        <v>142</v>
      </c>
      <c r="F540" s="104">
        <v>43699</v>
      </c>
      <c r="G540" s="93">
        <v>20644875.249513</v>
      </c>
      <c r="H540" s="95">
        <v>6.5600000000000006E-2</v>
      </c>
      <c r="I540" s="93">
        <v>13.535206504</v>
      </c>
      <c r="J540" s="94">
        <v>1.2617602126974414E-4</v>
      </c>
      <c r="K540" s="94">
        <f>I540/'סכום נכסי הקרן'!$C$42</f>
        <v>1.7565210533189393E-7</v>
      </c>
    </row>
    <row r="541" spans="2:11">
      <c r="B541" s="86" t="s">
        <v>3180</v>
      </c>
      <c r="C541" s="83" t="s">
        <v>3181</v>
      </c>
      <c r="D541" s="96" t="s">
        <v>1858</v>
      </c>
      <c r="E541" s="96" t="s">
        <v>142</v>
      </c>
      <c r="F541" s="104">
        <v>43704</v>
      </c>
      <c r="G541" s="93">
        <v>13763250.166341998</v>
      </c>
      <c r="H541" s="95">
        <v>-4.2200000000000001E-2</v>
      </c>
      <c r="I541" s="93">
        <v>-5.8023125809999998</v>
      </c>
      <c r="J541" s="94">
        <v>-5.4089512074869483E-5</v>
      </c>
      <c r="K541" s="94">
        <f>I541/'סכום נכסי הקרן'!$C$42</f>
        <v>-7.5299066944060961E-8</v>
      </c>
    </row>
    <row r="542" spans="2:11">
      <c r="B542" s="86" t="s">
        <v>3182</v>
      </c>
      <c r="C542" s="83" t="s">
        <v>3183</v>
      </c>
      <c r="D542" s="96" t="s">
        <v>1858</v>
      </c>
      <c r="E542" s="96" t="s">
        <v>142</v>
      </c>
      <c r="F542" s="104">
        <v>43741</v>
      </c>
      <c r="G542" s="93">
        <v>54301193.186094999</v>
      </c>
      <c r="H542" s="95">
        <v>-1.8286</v>
      </c>
      <c r="I542" s="93">
        <v>-992.96430106900004</v>
      </c>
      <c r="J542" s="94">
        <v>-9.2564738288073312E-3</v>
      </c>
      <c r="K542" s="94">
        <f>I542/'סכום נכסי הקרן'!$C$42</f>
        <v>-1.288611813574015E-5</v>
      </c>
    </row>
    <row r="543" spans="2:11">
      <c r="B543" s="86" t="s">
        <v>3184</v>
      </c>
      <c r="C543" s="83" t="s">
        <v>3185</v>
      </c>
      <c r="D543" s="96" t="s">
        <v>1858</v>
      </c>
      <c r="E543" s="96" t="s">
        <v>142</v>
      </c>
      <c r="F543" s="104">
        <v>43745</v>
      </c>
      <c r="G543" s="93">
        <v>27179051.195382997</v>
      </c>
      <c r="H543" s="95">
        <v>-1.7223999999999999</v>
      </c>
      <c r="I543" s="93">
        <v>-468.13335438399997</v>
      </c>
      <c r="J543" s="94">
        <v>-4.3639677061725196E-3</v>
      </c>
      <c r="K543" s="94">
        <f>I543/'סכום נכסי הקרן'!$C$42</f>
        <v>-6.0751647379247984E-6</v>
      </c>
    </row>
    <row r="544" spans="2:11">
      <c r="B544" s="86" t="s">
        <v>3186</v>
      </c>
      <c r="C544" s="83" t="s">
        <v>3187</v>
      </c>
      <c r="D544" s="96" t="s">
        <v>1858</v>
      </c>
      <c r="E544" s="96" t="s">
        <v>142</v>
      </c>
      <c r="F544" s="104">
        <v>43754</v>
      </c>
      <c r="G544" s="93">
        <v>20430281.827034999</v>
      </c>
      <c r="H544" s="95">
        <v>-1.1773</v>
      </c>
      <c r="I544" s="93">
        <v>-240.51673945599998</v>
      </c>
      <c r="J544" s="94">
        <v>-2.2421117272471104E-3</v>
      </c>
      <c r="K544" s="94">
        <f>I544/'סכום נכסי הקרן'!$C$42</f>
        <v>-3.1212875577867133E-6</v>
      </c>
    </row>
    <row r="545" spans="2:11">
      <c r="B545" s="86" t="s">
        <v>3188</v>
      </c>
      <c r="C545" s="83" t="s">
        <v>3189</v>
      </c>
      <c r="D545" s="96" t="s">
        <v>1858</v>
      </c>
      <c r="E545" s="96" t="s">
        <v>142</v>
      </c>
      <c r="F545" s="104">
        <v>43754</v>
      </c>
      <c r="G545" s="93">
        <v>20435801.038693</v>
      </c>
      <c r="H545" s="95">
        <v>-1.1499999999999999</v>
      </c>
      <c r="I545" s="93">
        <v>-235.00301790899999</v>
      </c>
      <c r="J545" s="94">
        <v>-2.1907124784078615E-3</v>
      </c>
      <c r="K545" s="94">
        <f>I545/'סכום נכסי הקרן'!$C$42</f>
        <v>-3.0497336588744092E-6</v>
      </c>
    </row>
    <row r="546" spans="2:11">
      <c r="B546" s="86" t="s">
        <v>3190</v>
      </c>
      <c r="C546" s="83" t="s">
        <v>3191</v>
      </c>
      <c r="D546" s="96" t="s">
        <v>1858</v>
      </c>
      <c r="E546" s="96" t="s">
        <v>142</v>
      </c>
      <c r="F546" s="104">
        <v>43745</v>
      </c>
      <c r="G546" s="93">
        <v>27284529.462655999</v>
      </c>
      <c r="H546" s="95">
        <v>-1.45</v>
      </c>
      <c r="I546" s="93">
        <v>-395.63551398200002</v>
      </c>
      <c r="J546" s="94">
        <v>-3.6881384124066697E-3</v>
      </c>
      <c r="K546" s="94">
        <f>I546/'סכום נכסי הקרן'!$C$42</f>
        <v>-5.1343295689258187E-6</v>
      </c>
    </row>
    <row r="547" spans="2:11">
      <c r="B547" s="86" t="s">
        <v>3192</v>
      </c>
      <c r="C547" s="83" t="s">
        <v>3193</v>
      </c>
      <c r="D547" s="96" t="s">
        <v>1858</v>
      </c>
      <c r="E547" s="96" t="s">
        <v>142</v>
      </c>
      <c r="F547" s="104">
        <v>43745</v>
      </c>
      <c r="G547" s="93">
        <v>27284529.462655999</v>
      </c>
      <c r="H547" s="95">
        <v>-1.45</v>
      </c>
      <c r="I547" s="93">
        <v>-395.63551398200002</v>
      </c>
      <c r="J547" s="94">
        <v>-3.6881384124066697E-3</v>
      </c>
      <c r="K547" s="94">
        <f>I547/'סכום נכסי הקרן'!$C$42</f>
        <v>-5.1343295689258187E-6</v>
      </c>
    </row>
    <row r="548" spans="2:11">
      <c r="B548" s="86" t="s">
        <v>3194</v>
      </c>
      <c r="C548" s="83" t="s">
        <v>3195</v>
      </c>
      <c r="D548" s="96" t="s">
        <v>1858</v>
      </c>
      <c r="E548" s="96" t="s">
        <v>142</v>
      </c>
      <c r="F548" s="104">
        <v>43753</v>
      </c>
      <c r="G548" s="93">
        <v>34118539.988857999</v>
      </c>
      <c r="H548" s="95">
        <v>-1.2925</v>
      </c>
      <c r="I548" s="93">
        <v>-440.97885786000001</v>
      </c>
      <c r="J548" s="94">
        <v>-4.1108318319641084E-3</v>
      </c>
      <c r="K548" s="94">
        <f>I548/'סכום נכסי הקרן'!$C$42</f>
        <v>-5.7227693398746389E-6</v>
      </c>
    </row>
    <row r="549" spans="2:11">
      <c r="B549" s="86" t="s">
        <v>3196</v>
      </c>
      <c r="C549" s="83" t="s">
        <v>3197</v>
      </c>
      <c r="D549" s="96" t="s">
        <v>1858</v>
      </c>
      <c r="E549" s="96" t="s">
        <v>142</v>
      </c>
      <c r="F549" s="104">
        <v>43766</v>
      </c>
      <c r="G549" s="93">
        <v>25534985.973913997</v>
      </c>
      <c r="H549" s="95">
        <v>-0.64859999999999995</v>
      </c>
      <c r="I549" s="93">
        <v>-165.60883974800001</v>
      </c>
      <c r="J549" s="94">
        <v>-1.5438157135117248E-3</v>
      </c>
      <c r="K549" s="94">
        <f>I549/'סכום נכסי הקרן'!$C$42</f>
        <v>-2.149176028803974E-6</v>
      </c>
    </row>
    <row r="550" spans="2:11">
      <c r="B550" s="86" t="s">
        <v>3198</v>
      </c>
      <c r="C550" s="83" t="s">
        <v>3199</v>
      </c>
      <c r="D550" s="96" t="s">
        <v>1858</v>
      </c>
      <c r="E550" s="96" t="s">
        <v>142</v>
      </c>
      <c r="F550" s="104">
        <v>43719</v>
      </c>
      <c r="G550" s="93">
        <v>34396953.554803997</v>
      </c>
      <c r="H550" s="95">
        <v>-0.59650000000000003</v>
      </c>
      <c r="I550" s="93">
        <v>-205.17091588</v>
      </c>
      <c r="J550" s="94">
        <v>-1.9126158022308194E-3</v>
      </c>
      <c r="K550" s="94">
        <f>I550/'סכום נכסי הקרן'!$C$42</f>
        <v>-2.6625898405424807E-6</v>
      </c>
    </row>
    <row r="551" spans="2:11">
      <c r="B551" s="86" t="s">
        <v>3200</v>
      </c>
      <c r="C551" s="83" t="s">
        <v>3201</v>
      </c>
      <c r="D551" s="96" t="s">
        <v>1858</v>
      </c>
      <c r="E551" s="96" t="s">
        <v>142</v>
      </c>
      <c r="F551" s="104">
        <v>43719</v>
      </c>
      <c r="G551" s="93">
        <v>34399099.914894</v>
      </c>
      <c r="H551" s="95">
        <v>-0.59019999999999995</v>
      </c>
      <c r="I551" s="93">
        <v>-203.03868741300002</v>
      </c>
      <c r="J551" s="94">
        <v>-1.8927390383022724E-3</v>
      </c>
      <c r="K551" s="94">
        <f>I551/'סכום נכסי הקרן'!$C$42</f>
        <v>-2.634919008984317E-6</v>
      </c>
    </row>
    <row r="552" spans="2:11">
      <c r="B552" s="86" t="s">
        <v>3202</v>
      </c>
      <c r="C552" s="83" t="s">
        <v>3203</v>
      </c>
      <c r="D552" s="96" t="s">
        <v>1858</v>
      </c>
      <c r="E552" s="96" t="s">
        <v>142</v>
      </c>
      <c r="F552" s="104">
        <v>43760</v>
      </c>
      <c r="G552" s="93">
        <v>41311299.272945002</v>
      </c>
      <c r="H552" s="95">
        <v>-0.34300000000000003</v>
      </c>
      <c r="I552" s="93">
        <v>-141.69199682200002</v>
      </c>
      <c r="J552" s="94">
        <v>-1.320861443782313E-3</v>
      </c>
      <c r="K552" s="94">
        <f>I552/'סכום נכסי הקרן'!$C$42</f>
        <v>-1.8387970322513468E-6</v>
      </c>
    </row>
    <row r="553" spans="2:11">
      <c r="B553" s="86" t="s">
        <v>3204</v>
      </c>
      <c r="C553" s="83" t="s">
        <v>3205</v>
      </c>
      <c r="D553" s="96" t="s">
        <v>1858</v>
      </c>
      <c r="E553" s="96" t="s">
        <v>142</v>
      </c>
      <c r="F553" s="104">
        <v>43762</v>
      </c>
      <c r="G553" s="93">
        <v>41736647.132141002</v>
      </c>
      <c r="H553" s="95">
        <v>-0.3286</v>
      </c>
      <c r="I553" s="93">
        <v>-137.14817238399996</v>
      </c>
      <c r="J553" s="94">
        <v>-1.278503634999296E-3</v>
      </c>
      <c r="K553" s="94">
        <f>I553/'סכום נכסי הקרן'!$C$42</f>
        <v>-1.7798298987571254E-6</v>
      </c>
    </row>
    <row r="554" spans="2:11">
      <c r="B554" s="86" t="s">
        <v>3206</v>
      </c>
      <c r="C554" s="83" t="s">
        <v>3207</v>
      </c>
      <c r="D554" s="96" t="s">
        <v>1858</v>
      </c>
      <c r="E554" s="96" t="s">
        <v>142</v>
      </c>
      <c r="F554" s="104">
        <v>43760</v>
      </c>
      <c r="G554" s="93">
        <v>34450612.557053</v>
      </c>
      <c r="H554" s="95">
        <v>-0.27179999999999999</v>
      </c>
      <c r="I554" s="93">
        <v>-93.628510614999996</v>
      </c>
      <c r="J554" s="94">
        <v>-8.728106913863089E-4</v>
      </c>
      <c r="K554" s="94">
        <f>I554/'סכום נכסי הקרן'!$C$42</f>
        <v>-1.2150568226464887E-6</v>
      </c>
    </row>
    <row r="555" spans="2:11">
      <c r="B555" s="86" t="s">
        <v>3208</v>
      </c>
      <c r="C555" s="83" t="s">
        <v>3209</v>
      </c>
      <c r="D555" s="96" t="s">
        <v>1858</v>
      </c>
      <c r="E555" s="96" t="s">
        <v>142</v>
      </c>
      <c r="F555" s="104">
        <v>43768</v>
      </c>
      <c r="G555" s="93">
        <v>15178506.634521</v>
      </c>
      <c r="H555" s="95">
        <v>-0.30780000000000002</v>
      </c>
      <c r="I555" s="93">
        <v>-46.716879476999992</v>
      </c>
      <c r="J555" s="94">
        <v>-4.354976022570497E-4</v>
      </c>
      <c r="K555" s="94">
        <f>I555/'סכום נכסי הקרן'!$C$42</f>
        <v>-6.0626472394391156E-7</v>
      </c>
    </row>
    <row r="556" spans="2:11">
      <c r="B556" s="86" t="s">
        <v>3210</v>
      </c>
      <c r="C556" s="83" t="s">
        <v>2848</v>
      </c>
      <c r="D556" s="96" t="s">
        <v>1858</v>
      </c>
      <c r="E556" s="96" t="s">
        <v>142</v>
      </c>
      <c r="F556" s="104">
        <v>43675</v>
      </c>
      <c r="G556" s="93">
        <v>41482394.834394008</v>
      </c>
      <c r="H556" s="95">
        <v>0.33789999999999998</v>
      </c>
      <c r="I556" s="93">
        <v>140.17913945500001</v>
      </c>
      <c r="J556" s="94">
        <v>1.3067584950566863E-3</v>
      </c>
      <c r="K556" s="94">
        <f>I556/'סכום נכסי הקרן'!$C$42</f>
        <v>1.8191640416869335E-6</v>
      </c>
    </row>
    <row r="557" spans="2:11">
      <c r="B557" s="86" t="s">
        <v>3211</v>
      </c>
      <c r="C557" s="83" t="s">
        <v>3212</v>
      </c>
      <c r="D557" s="96" t="s">
        <v>1858</v>
      </c>
      <c r="E557" s="96" t="s">
        <v>142</v>
      </c>
      <c r="F557" s="104">
        <v>43677</v>
      </c>
      <c r="G557" s="93">
        <v>27711348.497674</v>
      </c>
      <c r="H557" s="95">
        <v>0.54059999999999997</v>
      </c>
      <c r="I557" s="93">
        <v>149.81524579200001</v>
      </c>
      <c r="J557" s="94">
        <v>1.3965868665540488E-3</v>
      </c>
      <c r="K557" s="94">
        <f>I557/'סכום נכסי הקרן'!$C$42</f>
        <v>1.9442158733524384E-6</v>
      </c>
    </row>
    <row r="558" spans="2:11">
      <c r="B558" s="86" t="s">
        <v>3213</v>
      </c>
      <c r="C558" s="83" t="s">
        <v>3214</v>
      </c>
      <c r="D558" s="96" t="s">
        <v>1858</v>
      </c>
      <c r="E558" s="96" t="s">
        <v>142</v>
      </c>
      <c r="F558" s="104">
        <v>43677</v>
      </c>
      <c r="G558" s="93">
        <v>27711348.497674</v>
      </c>
      <c r="H558" s="95">
        <v>0.54059999999999997</v>
      </c>
      <c r="I558" s="93">
        <v>149.81524579200001</v>
      </c>
      <c r="J558" s="94">
        <v>1.3965868665540488E-3</v>
      </c>
      <c r="K558" s="94">
        <f>I558/'סכום נכסי הקרן'!$C$42</f>
        <v>1.9442158733524384E-6</v>
      </c>
    </row>
    <row r="559" spans="2:11">
      <c r="B559" s="86" t="s">
        <v>3215</v>
      </c>
      <c r="C559" s="83" t="s">
        <v>3216</v>
      </c>
      <c r="D559" s="96" t="s">
        <v>1858</v>
      </c>
      <c r="E559" s="96" t="s">
        <v>142</v>
      </c>
      <c r="F559" s="104">
        <v>43676</v>
      </c>
      <c r="G559" s="93">
        <v>48507738.031469002</v>
      </c>
      <c r="H559" s="95">
        <v>0.56699999999999995</v>
      </c>
      <c r="I559" s="93">
        <v>275.04203101000002</v>
      </c>
      <c r="J559" s="94">
        <v>2.5639586026659847E-3</v>
      </c>
      <c r="K559" s="94">
        <f>I559/'סכום נכסי הקרן'!$C$42</f>
        <v>3.5693368835849833E-6</v>
      </c>
    </row>
    <row r="560" spans="2:11">
      <c r="B560" s="86" t="s">
        <v>3217</v>
      </c>
      <c r="C560" s="83" t="s">
        <v>3218</v>
      </c>
      <c r="D560" s="96" t="s">
        <v>1858</v>
      </c>
      <c r="E560" s="96" t="s">
        <v>142</v>
      </c>
      <c r="F560" s="104">
        <v>43823</v>
      </c>
      <c r="G560" s="93">
        <v>4653.84</v>
      </c>
      <c r="H560" s="95">
        <v>1.1538999999999999</v>
      </c>
      <c r="I560" s="93">
        <v>5.3700000000000005E-2</v>
      </c>
      <c r="J560" s="94">
        <v>5.0059467804816143E-7</v>
      </c>
      <c r="K560" s="94">
        <f>I560/'סכום נכסי הקרן'!$C$42</f>
        <v>6.9688763548122842E-10</v>
      </c>
    </row>
    <row r="561" spans="2:11">
      <c r="B561" s="86" t="s">
        <v>3219</v>
      </c>
      <c r="C561" s="83" t="s">
        <v>3220</v>
      </c>
      <c r="D561" s="96" t="s">
        <v>1858</v>
      </c>
      <c r="E561" s="96" t="s">
        <v>142</v>
      </c>
      <c r="F561" s="104">
        <v>43732</v>
      </c>
      <c r="G561" s="93">
        <v>571258.86</v>
      </c>
      <c r="H561" s="95">
        <v>1.2446999999999999</v>
      </c>
      <c r="I561" s="93">
        <v>7.1107299999999993</v>
      </c>
      <c r="J561" s="94">
        <v>6.6286659125463731E-5</v>
      </c>
      <c r="K561" s="94">
        <f>I561/'סכום נכסי הקרן'!$C$42</f>
        <v>9.2278953747587233E-8</v>
      </c>
    </row>
    <row r="562" spans="2:11">
      <c r="B562" s="86" t="s">
        <v>3221</v>
      </c>
      <c r="C562" s="83" t="s">
        <v>3222</v>
      </c>
      <c r="D562" s="96" t="s">
        <v>1858</v>
      </c>
      <c r="E562" s="96" t="s">
        <v>142</v>
      </c>
      <c r="F562" s="104">
        <v>43796</v>
      </c>
      <c r="G562" s="93">
        <v>7756.4</v>
      </c>
      <c r="H562" s="95">
        <v>1.6904999999999999</v>
      </c>
      <c r="I562" s="93">
        <v>0.13112000000000001</v>
      </c>
      <c r="J562" s="94">
        <v>1.2223086440535369E-6</v>
      </c>
      <c r="K562" s="94">
        <f>I562/'סכום נכסי הקרן'!$C$42</f>
        <v>1.7015997535251151E-9</v>
      </c>
    </row>
    <row r="563" spans="2:11">
      <c r="B563" s="86" t="s">
        <v>3221</v>
      </c>
      <c r="C563" s="83" t="s">
        <v>2590</v>
      </c>
      <c r="D563" s="96" t="s">
        <v>1858</v>
      </c>
      <c r="E563" s="96" t="s">
        <v>142</v>
      </c>
      <c r="F563" s="104">
        <v>43796</v>
      </c>
      <c r="G563" s="93">
        <v>7756.4</v>
      </c>
      <c r="H563" s="95">
        <v>1.6904999999999999</v>
      </c>
      <c r="I563" s="93">
        <v>0.13112000000000001</v>
      </c>
      <c r="J563" s="94">
        <v>1.2223086440535369E-6</v>
      </c>
      <c r="K563" s="94">
        <f>I563/'סכום נכסי הקרן'!$C$42</f>
        <v>1.7015997535251151E-9</v>
      </c>
    </row>
    <row r="564" spans="2:11">
      <c r="B564" s="86" t="s">
        <v>3223</v>
      </c>
      <c r="C564" s="83" t="s">
        <v>3224</v>
      </c>
      <c r="D564" s="96" t="s">
        <v>1858</v>
      </c>
      <c r="E564" s="96" t="s">
        <v>142</v>
      </c>
      <c r="F564" s="104">
        <v>43796</v>
      </c>
      <c r="G564" s="93">
        <v>321.89</v>
      </c>
      <c r="H564" s="95">
        <v>1.7118</v>
      </c>
      <c r="I564" s="93">
        <v>5.5100000000000001E-3</v>
      </c>
      <c r="J564" s="94">
        <v>5.136455635093798E-8</v>
      </c>
      <c r="K564" s="94">
        <f>I564/'סכום נכסי הקרן'!$C$42</f>
        <v>7.1505602821258259E-11</v>
      </c>
    </row>
    <row r="565" spans="2:11">
      <c r="B565" s="86" t="s">
        <v>3225</v>
      </c>
      <c r="C565" s="83" t="s">
        <v>3226</v>
      </c>
      <c r="D565" s="96" t="s">
        <v>1858</v>
      </c>
      <c r="E565" s="96" t="s">
        <v>142</v>
      </c>
      <c r="F565" s="104">
        <v>43732</v>
      </c>
      <c r="G565" s="93">
        <v>11246.78</v>
      </c>
      <c r="H565" s="95">
        <v>1.2027000000000001</v>
      </c>
      <c r="I565" s="93">
        <v>0.13525999999999999</v>
      </c>
      <c r="J565" s="94">
        <v>1.2609019767745681E-6</v>
      </c>
      <c r="K565" s="94">
        <f>I565/'סכום נכסי הקרן'!$C$42</f>
        <v>1.7553262863164049E-9</v>
      </c>
    </row>
    <row r="566" spans="2:11">
      <c r="B566" s="86" t="s">
        <v>3225</v>
      </c>
      <c r="C566" s="83" t="s">
        <v>3227</v>
      </c>
      <c r="D566" s="96" t="s">
        <v>1858</v>
      </c>
      <c r="E566" s="96" t="s">
        <v>142</v>
      </c>
      <c r="F566" s="104">
        <v>43732</v>
      </c>
      <c r="G566" s="93">
        <v>77564</v>
      </c>
      <c r="H566" s="95">
        <v>1.2025999999999999</v>
      </c>
      <c r="I566" s="93">
        <v>0.93280999999999992</v>
      </c>
      <c r="J566" s="94">
        <v>8.6957117621993557E-6</v>
      </c>
      <c r="K566" s="94">
        <f>I566/'סכום נכסי הקרן'!$C$42</f>
        <v>1.2105470302667496E-8</v>
      </c>
    </row>
    <row r="567" spans="2:11">
      <c r="B567" s="86" t="s">
        <v>3225</v>
      </c>
      <c r="C567" s="83" t="s">
        <v>3228</v>
      </c>
      <c r="D567" s="96" t="s">
        <v>1858</v>
      </c>
      <c r="E567" s="96" t="s">
        <v>142</v>
      </c>
      <c r="F567" s="104">
        <v>43732</v>
      </c>
      <c r="G567" s="93">
        <v>27147.4</v>
      </c>
      <c r="H567" s="95">
        <v>1.2025999999999999</v>
      </c>
      <c r="I567" s="93">
        <v>0.32647999999999999</v>
      </c>
      <c r="J567" s="94">
        <v>3.0434664895561216E-6</v>
      </c>
      <c r="K567" s="94">
        <f>I567/'סכום נכסי הקרן'!$C$42</f>
        <v>4.2368691849517961E-9</v>
      </c>
    </row>
    <row r="568" spans="2:11">
      <c r="B568" s="86" t="s">
        <v>3225</v>
      </c>
      <c r="C568" s="83" t="s">
        <v>2494</v>
      </c>
      <c r="D568" s="96" t="s">
        <v>1858</v>
      </c>
      <c r="E568" s="96" t="s">
        <v>142</v>
      </c>
      <c r="F568" s="104">
        <v>43732</v>
      </c>
      <c r="G568" s="93">
        <v>116346</v>
      </c>
      <c r="H568" s="95">
        <v>1.2025999999999999</v>
      </c>
      <c r="I568" s="93">
        <v>1.3992100000000001</v>
      </c>
      <c r="J568" s="94">
        <v>1.3043521032993816E-5</v>
      </c>
      <c r="K568" s="94">
        <f>I568/'סכום נכסי הקרן'!$C$42</f>
        <v>1.8158140566884352E-8</v>
      </c>
    </row>
    <row r="569" spans="2:11">
      <c r="B569" s="86" t="s">
        <v>3225</v>
      </c>
      <c r="C569" s="83" t="s">
        <v>2730</v>
      </c>
      <c r="D569" s="96" t="s">
        <v>1858</v>
      </c>
      <c r="E569" s="96" t="s">
        <v>142</v>
      </c>
      <c r="F569" s="104">
        <v>43732</v>
      </c>
      <c r="G569" s="93">
        <v>7756.4</v>
      </c>
      <c r="H569" s="95">
        <v>1.2025999999999999</v>
      </c>
      <c r="I569" s="93">
        <v>9.3280000000000002E-2</v>
      </c>
      <c r="J569" s="94">
        <v>8.6956185415889196E-7</v>
      </c>
      <c r="K569" s="94">
        <f>I569/'סכום נכסי הקרן'!$C$42</f>
        <v>1.2105340528433703E-9</v>
      </c>
    </row>
    <row r="570" spans="2:11">
      <c r="B570" s="86" t="s">
        <v>3229</v>
      </c>
      <c r="C570" s="83" t="s">
        <v>3230</v>
      </c>
      <c r="D570" s="96" t="s">
        <v>1858</v>
      </c>
      <c r="E570" s="96" t="s">
        <v>142</v>
      </c>
      <c r="F570" s="104">
        <v>43810</v>
      </c>
      <c r="G570" s="93">
        <v>3451598</v>
      </c>
      <c r="H570" s="95">
        <v>0.98089999999999999</v>
      </c>
      <c r="I570" s="93">
        <v>33.85548</v>
      </c>
      <c r="J570" s="94">
        <v>3.1560285122469214E-4</v>
      </c>
      <c r="K570" s="94">
        <f>I570/'סכום נכסי הקרן'!$C$42</f>
        <v>4.3935689767750497E-7</v>
      </c>
    </row>
    <row r="571" spans="2:11">
      <c r="B571" s="86" t="s">
        <v>3231</v>
      </c>
      <c r="C571" s="83" t="s">
        <v>3232</v>
      </c>
      <c r="D571" s="96" t="s">
        <v>1858</v>
      </c>
      <c r="E571" s="96" t="s">
        <v>142</v>
      </c>
      <c r="F571" s="104">
        <v>43790</v>
      </c>
      <c r="G571" s="93">
        <v>7756.4</v>
      </c>
      <c r="H571" s="95">
        <v>0.93030000000000002</v>
      </c>
      <c r="I571" s="93">
        <v>7.2160000000000002E-2</v>
      </c>
      <c r="J571" s="94">
        <v>6.7267992491536929E-7</v>
      </c>
      <c r="K571" s="94">
        <f>I571/'סכום נכסי הקרן'!$C$42</f>
        <v>9.3645087106751293E-10</v>
      </c>
    </row>
    <row r="572" spans="2:11">
      <c r="B572" s="86" t="s">
        <v>3233</v>
      </c>
      <c r="C572" s="83" t="s">
        <v>3234</v>
      </c>
      <c r="D572" s="96" t="s">
        <v>1858</v>
      </c>
      <c r="E572" s="96" t="s">
        <v>142</v>
      </c>
      <c r="F572" s="104">
        <v>43697</v>
      </c>
      <c r="G572" s="93">
        <v>1085896</v>
      </c>
      <c r="H572" s="95">
        <v>0.30869999999999997</v>
      </c>
      <c r="I572" s="93">
        <v>3.35242</v>
      </c>
      <c r="J572" s="94">
        <v>3.1251463884212614E-5</v>
      </c>
      <c r="K572" s="94">
        <f>I572/'סכום נכסי הקרן'!$C$42</f>
        <v>4.3505773686033143E-8</v>
      </c>
    </row>
    <row r="573" spans="2:11">
      <c r="B573" s="86" t="s">
        <v>3235</v>
      </c>
      <c r="C573" s="83" t="s">
        <v>3236</v>
      </c>
      <c r="D573" s="96" t="s">
        <v>1858</v>
      </c>
      <c r="E573" s="96" t="s">
        <v>142</v>
      </c>
      <c r="F573" s="104">
        <v>43766</v>
      </c>
      <c r="G573" s="93">
        <v>16676.259999999998</v>
      </c>
      <c r="H573" s="95">
        <v>0.7228</v>
      </c>
      <c r="I573" s="93">
        <v>0.12053</v>
      </c>
      <c r="J573" s="94">
        <v>1.1235880176004635E-6</v>
      </c>
      <c r="K573" s="94">
        <f>I573/'סכום נכסי הקרן'!$C$42</f>
        <v>1.5641688399358E-9</v>
      </c>
    </row>
    <row r="574" spans="2:11">
      <c r="B574" s="86" t="s">
        <v>3235</v>
      </c>
      <c r="C574" s="83" t="s">
        <v>3237</v>
      </c>
      <c r="D574" s="96" t="s">
        <v>1858</v>
      </c>
      <c r="E574" s="96" t="s">
        <v>142</v>
      </c>
      <c r="F574" s="104">
        <v>43766</v>
      </c>
      <c r="G574" s="93">
        <v>2908.65</v>
      </c>
      <c r="H574" s="95">
        <v>0.72230000000000005</v>
      </c>
      <c r="I574" s="93">
        <v>2.1010000000000001E-2</v>
      </c>
      <c r="J574" s="94">
        <v>1.958565025287127E-7</v>
      </c>
      <c r="K574" s="94">
        <f>I574/'סכום נכסי הקרן'!$C$42</f>
        <v>2.7265566520410815E-10</v>
      </c>
    </row>
    <row r="575" spans="2:11">
      <c r="B575" s="86" t="s">
        <v>3235</v>
      </c>
      <c r="C575" s="83" t="s">
        <v>3238</v>
      </c>
      <c r="D575" s="96" t="s">
        <v>1858</v>
      </c>
      <c r="E575" s="96" t="s">
        <v>142</v>
      </c>
      <c r="F575" s="104">
        <v>43766</v>
      </c>
      <c r="G575" s="93">
        <v>41884.559999999998</v>
      </c>
      <c r="H575" s="95">
        <v>0.72270000000000001</v>
      </c>
      <c r="I575" s="93">
        <v>0.30269999999999997</v>
      </c>
      <c r="J575" s="94">
        <v>2.8217878779362837E-6</v>
      </c>
      <c r="K575" s="94">
        <f>I575/'סכום נכסי הקרן'!$C$42</f>
        <v>3.9282660569863651E-9</v>
      </c>
    </row>
    <row r="576" spans="2:11">
      <c r="B576" s="86" t="s">
        <v>3235</v>
      </c>
      <c r="C576" s="83" t="s">
        <v>3239</v>
      </c>
      <c r="D576" s="96" t="s">
        <v>1858</v>
      </c>
      <c r="E576" s="96" t="s">
        <v>142</v>
      </c>
      <c r="F576" s="104">
        <v>43766</v>
      </c>
      <c r="G576" s="93">
        <v>19391</v>
      </c>
      <c r="H576" s="95">
        <v>0.72270000000000001</v>
      </c>
      <c r="I576" s="93">
        <v>0.14013999999999999</v>
      </c>
      <c r="J576" s="94">
        <v>1.3063936346679578E-6</v>
      </c>
      <c r="K576" s="94">
        <f>I576/'סכום נכסי הקרן'!$C$42</f>
        <v>1.8186561124085537E-9</v>
      </c>
    </row>
    <row r="577" spans="2:11">
      <c r="B577" s="86" t="s">
        <v>3235</v>
      </c>
      <c r="C577" s="83" t="s">
        <v>3240</v>
      </c>
      <c r="D577" s="96" t="s">
        <v>1858</v>
      </c>
      <c r="E577" s="96" t="s">
        <v>142</v>
      </c>
      <c r="F577" s="104">
        <v>43766</v>
      </c>
      <c r="G577" s="93">
        <v>2714.74</v>
      </c>
      <c r="H577" s="95">
        <v>0.72240000000000004</v>
      </c>
      <c r="I577" s="93">
        <v>1.9609999999999999E-2</v>
      </c>
      <c r="J577" s="94">
        <v>1.8280561706749433E-7</v>
      </c>
      <c r="K577" s="94">
        <f>I577/'סכום נכסי הקרן'!$C$42</f>
        <v>2.5448727247275398E-10</v>
      </c>
    </row>
    <row r="578" spans="2:11">
      <c r="B578" s="86" t="s">
        <v>3241</v>
      </c>
      <c r="C578" s="83" t="s">
        <v>3242</v>
      </c>
      <c r="D578" s="96" t="s">
        <v>1858</v>
      </c>
      <c r="E578" s="96" t="s">
        <v>142</v>
      </c>
      <c r="F578" s="104">
        <v>43829</v>
      </c>
      <c r="G578" s="93">
        <v>156291.46</v>
      </c>
      <c r="H578" s="95">
        <v>0.17449999999999999</v>
      </c>
      <c r="I578" s="93">
        <v>0.27277999999999997</v>
      </c>
      <c r="J578" s="94">
        <v>2.5428718115079599E-6</v>
      </c>
      <c r="K578" s="94">
        <f>I578/'סכום נכסי הקרן'!$C$42</f>
        <v>3.5399815494705673E-9</v>
      </c>
    </row>
    <row r="579" spans="2:11">
      <c r="B579" s="86" t="s">
        <v>3243</v>
      </c>
      <c r="C579" s="83" t="s">
        <v>3244</v>
      </c>
      <c r="D579" s="96" t="s">
        <v>1858</v>
      </c>
      <c r="E579" s="96" t="s">
        <v>142</v>
      </c>
      <c r="F579" s="104">
        <v>43761</v>
      </c>
      <c r="G579" s="93">
        <v>42637849.157760002</v>
      </c>
      <c r="H579" s="95">
        <v>0.3574</v>
      </c>
      <c r="I579" s="93">
        <v>152.38360996999995</v>
      </c>
      <c r="J579" s="94">
        <v>1.4205293142038869E-3</v>
      </c>
      <c r="K579" s="94">
        <f>I579/'סכום נכסי הקרן'!$C$42</f>
        <v>1.9775466226831846E-6</v>
      </c>
    </row>
    <row r="580" spans="2:11">
      <c r="B580" s="86" t="s">
        <v>3245</v>
      </c>
      <c r="C580" s="83" t="s">
        <v>3177</v>
      </c>
      <c r="D580" s="96" t="s">
        <v>1858</v>
      </c>
      <c r="E580" s="96" t="s">
        <v>142</v>
      </c>
      <c r="F580" s="104">
        <v>43697</v>
      </c>
      <c r="G580" s="93">
        <v>96.96</v>
      </c>
      <c r="H580" s="95">
        <v>0.23719999999999999</v>
      </c>
      <c r="I580" s="93">
        <v>2.3000000000000001E-4</v>
      </c>
      <c r="J580" s="94">
        <v>2.1440740400573023E-9</v>
      </c>
      <c r="K580" s="94">
        <f>I580/'סכום נכסי הקרן'!$C$42</f>
        <v>2.9848073772939021E-12</v>
      </c>
    </row>
    <row r="581" spans="2:11">
      <c r="B581" s="86" t="s">
        <v>3246</v>
      </c>
      <c r="C581" s="83" t="s">
        <v>3247</v>
      </c>
      <c r="D581" s="96" t="s">
        <v>1858</v>
      </c>
      <c r="E581" s="96" t="s">
        <v>142</v>
      </c>
      <c r="F581" s="104">
        <v>43706</v>
      </c>
      <c r="G581" s="93">
        <v>88422.96</v>
      </c>
      <c r="H581" s="95">
        <v>0.2301</v>
      </c>
      <c r="I581" s="93">
        <v>0.20349</v>
      </c>
      <c r="J581" s="94">
        <v>1.8969462017880888E-6</v>
      </c>
      <c r="K581" s="94">
        <f>I581/'סכום נכסי הקרן'!$C$42</f>
        <v>2.640775883502331E-9</v>
      </c>
    </row>
    <row r="582" spans="2:11">
      <c r="B582" s="86" t="s">
        <v>3248</v>
      </c>
      <c r="C582" s="83" t="s">
        <v>3249</v>
      </c>
      <c r="D582" s="96" t="s">
        <v>1858</v>
      </c>
      <c r="E582" s="96" t="s">
        <v>142</v>
      </c>
      <c r="F582" s="104">
        <v>43829</v>
      </c>
      <c r="G582" s="93">
        <v>1396152</v>
      </c>
      <c r="H582" s="95">
        <v>0.18690000000000001</v>
      </c>
      <c r="I582" s="93">
        <v>2.61002</v>
      </c>
      <c r="J582" s="94">
        <v>2.4330765765349391E-5</v>
      </c>
      <c r="K582" s="94">
        <f>I582/'סכום נכסי הקרן'!$C$42</f>
        <v>3.3871334569063607E-8</v>
      </c>
    </row>
    <row r="583" spans="2:11">
      <c r="B583" s="86" t="s">
        <v>3250</v>
      </c>
      <c r="C583" s="83" t="s">
        <v>2522</v>
      </c>
      <c r="D583" s="96" t="s">
        <v>1858</v>
      </c>
      <c r="E583" s="96" t="s">
        <v>142</v>
      </c>
      <c r="F583" s="104">
        <v>43699</v>
      </c>
      <c r="G583" s="93">
        <v>143493.4</v>
      </c>
      <c r="H583" s="95">
        <v>0.15210000000000001</v>
      </c>
      <c r="I583" s="93">
        <v>0.21831</v>
      </c>
      <c r="J583" s="94">
        <v>2.0350991464561288E-6</v>
      </c>
      <c r="K583" s="94">
        <f>I583/'סכום נכסי הקרן'!$C$42</f>
        <v>2.8331012979870945E-9</v>
      </c>
    </row>
    <row r="584" spans="2:11">
      <c r="B584" s="86" t="s">
        <v>3250</v>
      </c>
      <c r="C584" s="83" t="s">
        <v>2717</v>
      </c>
      <c r="D584" s="96" t="s">
        <v>1858</v>
      </c>
      <c r="E584" s="96" t="s">
        <v>142</v>
      </c>
      <c r="F584" s="104">
        <v>43699</v>
      </c>
      <c r="G584" s="93">
        <v>2714.74</v>
      </c>
      <c r="H584" s="95">
        <v>0.15210000000000001</v>
      </c>
      <c r="I584" s="93">
        <v>4.13E-3</v>
      </c>
      <c r="J584" s="94">
        <v>3.8500112110594164E-8</v>
      </c>
      <c r="K584" s="94">
        <f>I584/'סכום נכסי הקרן'!$C$42</f>
        <v>5.3596758557494844E-11</v>
      </c>
    </row>
    <row r="585" spans="2:11">
      <c r="B585" s="86" t="s">
        <v>3251</v>
      </c>
      <c r="C585" s="83" t="s">
        <v>3216</v>
      </c>
      <c r="D585" s="96" t="s">
        <v>1858</v>
      </c>
      <c r="E585" s="96" t="s">
        <v>142</v>
      </c>
      <c r="F585" s="104">
        <v>43703</v>
      </c>
      <c r="G585" s="93">
        <v>9593516.0604950003</v>
      </c>
      <c r="H585" s="95">
        <v>-0.28899999999999998</v>
      </c>
      <c r="I585" s="93">
        <v>-27.723383600000005</v>
      </c>
      <c r="J585" s="94">
        <v>-2.5843907425787113E-4</v>
      </c>
      <c r="K585" s="94">
        <f>I585/'סכום נכסי הקרן'!$C$42</f>
        <v>-3.5977808649055993E-7</v>
      </c>
    </row>
    <row r="586" spans="2:11">
      <c r="B586" s="86" t="s">
        <v>3252</v>
      </c>
      <c r="C586" s="83" t="s">
        <v>3253</v>
      </c>
      <c r="D586" s="96" t="s">
        <v>1858</v>
      </c>
      <c r="E586" s="96" t="s">
        <v>142</v>
      </c>
      <c r="F586" s="104">
        <v>43655</v>
      </c>
      <c r="G586" s="93">
        <v>814422</v>
      </c>
      <c r="H586" s="95">
        <v>-1.3331</v>
      </c>
      <c r="I586" s="93">
        <v>-10.856780000000001</v>
      </c>
      <c r="J586" s="94">
        <v>-1.0120756589831877E-4</v>
      </c>
      <c r="K586" s="94">
        <f>I586/'סכום נכסי הקרן'!$C$42</f>
        <v>-1.4089303059850821E-7</v>
      </c>
    </row>
    <row r="587" spans="2:11">
      <c r="B587" s="86" t="s">
        <v>3254</v>
      </c>
      <c r="C587" s="83" t="s">
        <v>2975</v>
      </c>
      <c r="D587" s="96" t="s">
        <v>1858</v>
      </c>
      <c r="E587" s="96" t="s">
        <v>142</v>
      </c>
      <c r="F587" s="104">
        <v>43655</v>
      </c>
      <c r="G587" s="93">
        <v>3490.38</v>
      </c>
      <c r="H587" s="95">
        <v>-1.4168000000000001</v>
      </c>
      <c r="I587" s="93">
        <v>-4.9450000000000001E-2</v>
      </c>
      <c r="J587" s="94">
        <v>-4.6097591861231996E-7</v>
      </c>
      <c r="K587" s="94">
        <f>I587/'סכום נכסי הקרן'!$C$42</f>
        <v>-6.4173358611818892E-10</v>
      </c>
    </row>
    <row r="588" spans="2:11">
      <c r="B588" s="86" t="s">
        <v>3254</v>
      </c>
      <c r="C588" s="83" t="s">
        <v>3255</v>
      </c>
      <c r="D588" s="96" t="s">
        <v>1858</v>
      </c>
      <c r="E588" s="96" t="s">
        <v>142</v>
      </c>
      <c r="F588" s="104">
        <v>43655</v>
      </c>
      <c r="G588" s="93">
        <v>19391</v>
      </c>
      <c r="H588" s="95">
        <v>-1.4168000000000001</v>
      </c>
      <c r="I588" s="93">
        <v>-0.27473999999999998</v>
      </c>
      <c r="J588" s="94">
        <v>-2.5611430511536657E-6</v>
      </c>
      <c r="K588" s="94">
        <f>I588/'סכום נכסי הקרן'!$C$42</f>
        <v>-3.5654172992944632E-9</v>
      </c>
    </row>
    <row r="589" spans="2:11">
      <c r="B589" s="86" t="s">
        <v>3256</v>
      </c>
      <c r="C589" s="83" t="s">
        <v>3257</v>
      </c>
      <c r="D589" s="96" t="s">
        <v>1858</v>
      </c>
      <c r="E589" s="96" t="s">
        <v>143</v>
      </c>
      <c r="F589" s="104">
        <v>43766</v>
      </c>
      <c r="G589" s="93">
        <v>150470.1</v>
      </c>
      <c r="H589" s="95">
        <v>2.3408000000000002</v>
      </c>
      <c r="I589" s="93">
        <v>3.5221300000000002</v>
      </c>
      <c r="J589" s="94">
        <v>3.2833510863943591E-5</v>
      </c>
      <c r="K589" s="94">
        <f>I589/'סכום נכסי הקרן'!$C$42</f>
        <v>4.5708172207774657E-8</v>
      </c>
    </row>
    <row r="590" spans="2:11">
      <c r="B590" s="86" t="s">
        <v>3256</v>
      </c>
      <c r="C590" s="83" t="s">
        <v>3258</v>
      </c>
      <c r="D590" s="96" t="s">
        <v>1858</v>
      </c>
      <c r="E590" s="96" t="s">
        <v>143</v>
      </c>
      <c r="F590" s="104">
        <v>43766</v>
      </c>
      <c r="G590" s="93">
        <v>465089.4</v>
      </c>
      <c r="H590" s="95">
        <v>2.3408000000000002</v>
      </c>
      <c r="I590" s="93">
        <v>10.88659</v>
      </c>
      <c r="J590" s="94">
        <v>1.0148545653803228E-4</v>
      </c>
      <c r="K590" s="94">
        <f>I590/'סכום נכסי הקרן'!$C$42</f>
        <v>1.4127988758945226E-7</v>
      </c>
    </row>
    <row r="591" spans="2:11">
      <c r="B591" s="86" t="s">
        <v>3259</v>
      </c>
      <c r="C591" s="83" t="s">
        <v>3260</v>
      </c>
      <c r="D591" s="96" t="s">
        <v>1858</v>
      </c>
      <c r="E591" s="96" t="s">
        <v>143</v>
      </c>
      <c r="F591" s="104">
        <v>43766</v>
      </c>
      <c r="G591" s="93">
        <v>21886.560000000001</v>
      </c>
      <c r="H591" s="95">
        <v>2.3561000000000001</v>
      </c>
      <c r="I591" s="93">
        <v>0.51567999999999992</v>
      </c>
      <c r="J591" s="94">
        <v>4.8072004390293454E-6</v>
      </c>
      <c r="K591" s="94">
        <f>I591/'סכום נכסי הקרן'!$C$42</f>
        <v>6.6921976883605172E-9</v>
      </c>
    </row>
    <row r="592" spans="2:11">
      <c r="B592" s="86" t="s">
        <v>3259</v>
      </c>
      <c r="C592" s="83" t="s">
        <v>3261</v>
      </c>
      <c r="D592" s="96" t="s">
        <v>1858</v>
      </c>
      <c r="E592" s="96" t="s">
        <v>143</v>
      </c>
      <c r="F592" s="104">
        <v>43766</v>
      </c>
      <c r="G592" s="93">
        <v>15502.98</v>
      </c>
      <c r="H592" s="95">
        <v>2.3561000000000001</v>
      </c>
      <c r="I592" s="93">
        <v>0.36526999999999998</v>
      </c>
      <c r="J592" s="94">
        <v>3.4050692374423074E-6</v>
      </c>
      <c r="K592" s="94">
        <f>I592/'סכום נכסי הקרן'!$C$42</f>
        <v>4.7402634378441022E-9</v>
      </c>
    </row>
    <row r="593" spans="2:11">
      <c r="B593" s="86" t="s">
        <v>3259</v>
      </c>
      <c r="C593" s="83" t="s">
        <v>3262</v>
      </c>
      <c r="D593" s="96" t="s">
        <v>1858</v>
      </c>
      <c r="E593" s="96" t="s">
        <v>143</v>
      </c>
      <c r="F593" s="104">
        <v>43766</v>
      </c>
      <c r="G593" s="93">
        <v>41037.300000000003</v>
      </c>
      <c r="H593" s="95">
        <v>2.3561000000000001</v>
      </c>
      <c r="I593" s="93">
        <v>0.96689000000000003</v>
      </c>
      <c r="J593" s="94">
        <v>9.0134076025695858E-6</v>
      </c>
      <c r="K593" s="94">
        <f>I593/'סכום נכסי הקרן'!$C$42</f>
        <v>1.2547740891442177E-8</v>
      </c>
    </row>
    <row r="594" spans="2:11">
      <c r="B594" s="86" t="s">
        <v>3259</v>
      </c>
      <c r="C594" s="83" t="s">
        <v>3263</v>
      </c>
      <c r="D594" s="96" t="s">
        <v>1858</v>
      </c>
      <c r="E594" s="96" t="s">
        <v>143</v>
      </c>
      <c r="F594" s="104">
        <v>43766</v>
      </c>
      <c r="G594" s="93">
        <v>113992.5</v>
      </c>
      <c r="H594" s="95">
        <v>2.3561000000000001</v>
      </c>
      <c r="I594" s="93">
        <v>2.68581</v>
      </c>
      <c r="J594" s="94">
        <v>2.5037284771853489E-5</v>
      </c>
      <c r="K594" s="94">
        <f>I594/'סכום נכסי הקרן'!$C$42</f>
        <v>3.4854893486998846E-8</v>
      </c>
    </row>
    <row r="595" spans="2:11">
      <c r="B595" s="86" t="s">
        <v>3259</v>
      </c>
      <c r="C595" s="83" t="s">
        <v>2686</v>
      </c>
      <c r="D595" s="96" t="s">
        <v>1858</v>
      </c>
      <c r="E595" s="96" t="s">
        <v>143</v>
      </c>
      <c r="F595" s="104">
        <v>43766</v>
      </c>
      <c r="G595" s="93">
        <v>2963.81</v>
      </c>
      <c r="H595" s="95">
        <v>2.3563999999999998</v>
      </c>
      <c r="I595" s="93">
        <v>6.9839999999999999E-2</v>
      </c>
      <c r="J595" s="94">
        <v>6.510527432939217E-7</v>
      </c>
      <c r="K595" s="94">
        <f>I595/'סכום נכסי הקרן'!$C$42</f>
        <v>9.0634324882698303E-10</v>
      </c>
    </row>
    <row r="596" spans="2:11">
      <c r="B596" s="86" t="s">
        <v>3264</v>
      </c>
      <c r="C596" s="83" t="s">
        <v>3265</v>
      </c>
      <c r="D596" s="96" t="s">
        <v>1858</v>
      </c>
      <c r="E596" s="96" t="s">
        <v>143</v>
      </c>
      <c r="F596" s="104">
        <v>43766</v>
      </c>
      <c r="G596" s="93">
        <v>410373</v>
      </c>
      <c r="H596" s="95">
        <v>2.3431999999999999</v>
      </c>
      <c r="I596" s="93">
        <v>9.615969999999999</v>
      </c>
      <c r="J596" s="94">
        <v>8.9640659334651359E-5</v>
      </c>
      <c r="K596" s="94">
        <f>I596/'סכום נכסי הקרן'!$C$42</f>
        <v>1.2479051389494277E-7</v>
      </c>
    </row>
    <row r="597" spans="2:11">
      <c r="B597" s="86" t="s">
        <v>3266</v>
      </c>
      <c r="C597" s="83" t="s">
        <v>3267</v>
      </c>
      <c r="D597" s="96" t="s">
        <v>1858</v>
      </c>
      <c r="E597" s="96" t="s">
        <v>143</v>
      </c>
      <c r="F597" s="104">
        <v>43761</v>
      </c>
      <c r="G597" s="93">
        <v>5471.64</v>
      </c>
      <c r="H597" s="95">
        <v>2.0427</v>
      </c>
      <c r="I597" s="93">
        <v>0.11176999999999999</v>
      </c>
      <c r="J597" s="94">
        <v>1.0419267628574115E-6</v>
      </c>
      <c r="K597" s="94">
        <f>I597/'סכום נכסי הקרן'!$C$42</f>
        <v>1.4504866111310409E-9</v>
      </c>
    </row>
    <row r="598" spans="2:11">
      <c r="B598" s="86" t="s">
        <v>3268</v>
      </c>
      <c r="C598" s="83" t="s">
        <v>3269</v>
      </c>
      <c r="D598" s="96" t="s">
        <v>1858</v>
      </c>
      <c r="E598" s="96" t="s">
        <v>143</v>
      </c>
      <c r="F598" s="104">
        <v>43761</v>
      </c>
      <c r="G598" s="93">
        <v>319179</v>
      </c>
      <c r="H598" s="95">
        <v>2.0568</v>
      </c>
      <c r="I598" s="93">
        <v>6.5648599999999995</v>
      </c>
      <c r="J598" s="94">
        <v>6.1198025663524263E-5</v>
      </c>
      <c r="K598" s="94">
        <f>I598/'סכום נכסי הקרן'!$C$42</f>
        <v>8.5194967647398441E-8</v>
      </c>
    </row>
    <row r="599" spans="2:11">
      <c r="B599" s="86" t="s">
        <v>3268</v>
      </c>
      <c r="C599" s="83" t="s">
        <v>3270</v>
      </c>
      <c r="D599" s="96" t="s">
        <v>1858</v>
      </c>
      <c r="E599" s="96" t="s">
        <v>143</v>
      </c>
      <c r="F599" s="104">
        <v>43761</v>
      </c>
      <c r="G599" s="93">
        <v>168708.9</v>
      </c>
      <c r="H599" s="95">
        <v>2.0568</v>
      </c>
      <c r="I599" s="93">
        <v>3.47</v>
      </c>
      <c r="J599" s="94">
        <v>3.234755182173408E-5</v>
      </c>
      <c r="K599" s="94">
        <f>I599/'סכום נכסי הקרן'!$C$42</f>
        <v>4.5031659126999306E-8</v>
      </c>
    </row>
    <row r="600" spans="2:11">
      <c r="B600" s="86" t="s">
        <v>3271</v>
      </c>
      <c r="C600" s="83" t="s">
        <v>3272</v>
      </c>
      <c r="D600" s="96" t="s">
        <v>1858</v>
      </c>
      <c r="E600" s="96" t="s">
        <v>143</v>
      </c>
      <c r="F600" s="104">
        <v>43761</v>
      </c>
      <c r="G600" s="93">
        <v>866343</v>
      </c>
      <c r="H600" s="95">
        <v>2.0808</v>
      </c>
      <c r="I600" s="93">
        <v>18.027139999999999</v>
      </c>
      <c r="J600" s="94">
        <v>1.6805009952381998E-4</v>
      </c>
      <c r="K600" s="94">
        <f>I600/'סכום נכסי הקרן'!$C$42</f>
        <v>2.3394582810221735E-7</v>
      </c>
    </row>
    <row r="601" spans="2:11">
      <c r="B601" s="86" t="s">
        <v>3273</v>
      </c>
      <c r="C601" s="83" t="s">
        <v>3274</v>
      </c>
      <c r="D601" s="96" t="s">
        <v>1858</v>
      </c>
      <c r="E601" s="96" t="s">
        <v>143</v>
      </c>
      <c r="F601" s="104">
        <v>43761</v>
      </c>
      <c r="G601" s="93">
        <v>36477.599999999999</v>
      </c>
      <c r="H601" s="95">
        <v>2.0851999999999999</v>
      </c>
      <c r="I601" s="93">
        <v>0.76061999999999996</v>
      </c>
      <c r="J601" s="94">
        <v>7.0905460710799354E-6</v>
      </c>
      <c r="K601" s="94">
        <f>I601/'סכום נכסי הקרן'!$C$42</f>
        <v>9.8708877709447286E-9</v>
      </c>
    </row>
    <row r="602" spans="2:11">
      <c r="B602" s="86" t="s">
        <v>3273</v>
      </c>
      <c r="C602" s="83" t="s">
        <v>3275</v>
      </c>
      <c r="D602" s="96" t="s">
        <v>1858</v>
      </c>
      <c r="E602" s="96" t="s">
        <v>143</v>
      </c>
      <c r="F602" s="104">
        <v>43761</v>
      </c>
      <c r="G602" s="93">
        <v>2735.82</v>
      </c>
      <c r="H602" s="95">
        <v>2.0853000000000002</v>
      </c>
      <c r="I602" s="93">
        <v>5.7049999999999997E-2</v>
      </c>
      <c r="J602" s="94">
        <v>5.3182358254464814E-7</v>
      </c>
      <c r="K602" s="94">
        <f>I602/'סכום נכסי הקרן'!$C$42</f>
        <v>7.40362003802683E-10</v>
      </c>
    </row>
    <row r="603" spans="2:11">
      <c r="B603" s="86" t="s">
        <v>3273</v>
      </c>
      <c r="C603" s="83" t="s">
        <v>2502</v>
      </c>
      <c r="D603" s="96" t="s">
        <v>1858</v>
      </c>
      <c r="E603" s="96" t="s">
        <v>143</v>
      </c>
      <c r="F603" s="104">
        <v>43761</v>
      </c>
      <c r="G603" s="93">
        <v>1367.91</v>
      </c>
      <c r="H603" s="95">
        <v>2.0842000000000001</v>
      </c>
      <c r="I603" s="93">
        <v>2.8510000000000001E-2</v>
      </c>
      <c r="J603" s="94">
        <v>2.657719603566682E-7</v>
      </c>
      <c r="K603" s="94">
        <f>I603/'סכום נכסי הקרן'!$C$42</f>
        <v>3.6998634055064846E-10</v>
      </c>
    </row>
    <row r="604" spans="2:11">
      <c r="B604" s="86" t="s">
        <v>3273</v>
      </c>
      <c r="C604" s="83" t="s">
        <v>3276</v>
      </c>
      <c r="D604" s="96" t="s">
        <v>1858</v>
      </c>
      <c r="E604" s="96" t="s">
        <v>143</v>
      </c>
      <c r="F604" s="104">
        <v>43761</v>
      </c>
      <c r="G604" s="93">
        <v>42861.18</v>
      </c>
      <c r="H604" s="95">
        <v>2.0851999999999999</v>
      </c>
      <c r="I604" s="93">
        <v>0.89373000000000002</v>
      </c>
      <c r="J604" s="94">
        <v>8.3314056166104901E-6</v>
      </c>
      <c r="K604" s="94">
        <f>I604/'סכום נכסי הקרן'!$C$42</f>
        <v>1.1598312596995125E-8</v>
      </c>
    </row>
    <row r="605" spans="2:11">
      <c r="B605" s="86" t="s">
        <v>3273</v>
      </c>
      <c r="C605" s="83" t="s">
        <v>3277</v>
      </c>
      <c r="D605" s="96" t="s">
        <v>1858</v>
      </c>
      <c r="E605" s="96" t="s">
        <v>143</v>
      </c>
      <c r="F605" s="104">
        <v>43761</v>
      </c>
      <c r="G605" s="93">
        <v>775149</v>
      </c>
      <c r="H605" s="95">
        <v>2.0851999999999999</v>
      </c>
      <c r="I605" s="93">
        <v>16.163129999999999</v>
      </c>
      <c r="J605" s="94">
        <v>1.5067368451770165E-4</v>
      </c>
      <c r="K605" s="94">
        <f>I605/'סכום נכסי הקרן'!$C$42</f>
        <v>2.097557811485234E-7</v>
      </c>
    </row>
    <row r="606" spans="2:11">
      <c r="B606" s="86" t="s">
        <v>3278</v>
      </c>
      <c r="C606" s="83" t="s">
        <v>3279</v>
      </c>
      <c r="D606" s="96" t="s">
        <v>1858</v>
      </c>
      <c r="E606" s="96" t="s">
        <v>143</v>
      </c>
      <c r="F606" s="104">
        <v>43822</v>
      </c>
      <c r="G606" s="93">
        <v>31331513.460604001</v>
      </c>
      <c r="H606" s="95">
        <v>1.5645</v>
      </c>
      <c r="I606" s="93">
        <v>490.17373798799997</v>
      </c>
      <c r="J606" s="94">
        <v>4.5694295075561766E-3</v>
      </c>
      <c r="K606" s="94">
        <f>I606/'סכום נכסי הקרן'!$C$42</f>
        <v>6.3611921274013497E-6</v>
      </c>
    </row>
    <row r="607" spans="2:11">
      <c r="B607" s="86" t="s">
        <v>3280</v>
      </c>
      <c r="C607" s="83" t="s">
        <v>3281</v>
      </c>
      <c r="D607" s="96" t="s">
        <v>1858</v>
      </c>
      <c r="E607" s="96" t="s">
        <v>143</v>
      </c>
      <c r="F607" s="104">
        <v>43815</v>
      </c>
      <c r="G607" s="93">
        <v>91194000</v>
      </c>
      <c r="H607" s="95">
        <v>-1.1882999999999999</v>
      </c>
      <c r="I607" s="93">
        <v>-1083.67722</v>
      </c>
      <c r="J607" s="94">
        <v>-1.0102105196536808E-2</v>
      </c>
      <c r="K607" s="94">
        <f>I607/'סכום נכסי הקרן'!$C$42</f>
        <v>-1.4063338090701508E-5</v>
      </c>
    </row>
    <row r="608" spans="2:11">
      <c r="B608" s="86" t="s">
        <v>3282</v>
      </c>
      <c r="C608" s="83" t="s">
        <v>3283</v>
      </c>
      <c r="D608" s="96" t="s">
        <v>1858</v>
      </c>
      <c r="E608" s="96" t="s">
        <v>143</v>
      </c>
      <c r="F608" s="104">
        <v>43815</v>
      </c>
      <c r="G608" s="93">
        <v>1459104</v>
      </c>
      <c r="H608" s="95">
        <v>-1.4187000000000001</v>
      </c>
      <c r="I608" s="93">
        <v>-20.70055</v>
      </c>
      <c r="J608" s="94">
        <v>-1.9297179073873123E-4</v>
      </c>
      <c r="K608" s="94">
        <f>I608/'סכום נכסי הקרן'!$C$42</f>
        <v>-2.6863980153930992E-7</v>
      </c>
    </row>
    <row r="609" spans="2:11">
      <c r="B609" s="86" t="s">
        <v>3282</v>
      </c>
      <c r="C609" s="83" t="s">
        <v>3284</v>
      </c>
      <c r="D609" s="96" t="s">
        <v>1858</v>
      </c>
      <c r="E609" s="96" t="s">
        <v>143</v>
      </c>
      <c r="F609" s="104">
        <v>43815</v>
      </c>
      <c r="G609" s="93">
        <v>820746</v>
      </c>
      <c r="H609" s="95">
        <v>-1.4187000000000001</v>
      </c>
      <c r="I609" s="93">
        <v>-11.64406</v>
      </c>
      <c r="J609" s="94">
        <v>-1.0854663811682448E-4</v>
      </c>
      <c r="K609" s="94">
        <f>I609/'סכום נכסי הקרן'!$C$42</f>
        <v>-1.5110989647675144E-7</v>
      </c>
    </row>
    <row r="610" spans="2:11">
      <c r="B610" s="86" t="s">
        <v>3282</v>
      </c>
      <c r="C610" s="83" t="s">
        <v>3285</v>
      </c>
      <c r="D610" s="96" t="s">
        <v>1858</v>
      </c>
      <c r="E610" s="96" t="s">
        <v>143</v>
      </c>
      <c r="F610" s="104">
        <v>43815</v>
      </c>
      <c r="G610" s="93">
        <v>9119400</v>
      </c>
      <c r="H610" s="95">
        <v>-1.4187000000000001</v>
      </c>
      <c r="I610" s="93">
        <v>-129.37841</v>
      </c>
      <c r="J610" s="94">
        <v>-1.2060734357603915E-3</v>
      </c>
      <c r="K610" s="94">
        <f>I610/'סכום נכסי הקרן'!$C$42</f>
        <v>-1.678998402741544E-6</v>
      </c>
    </row>
    <row r="611" spans="2:11">
      <c r="B611" s="86" t="s">
        <v>3282</v>
      </c>
      <c r="C611" s="83" t="s">
        <v>3286</v>
      </c>
      <c r="D611" s="96" t="s">
        <v>1858</v>
      </c>
      <c r="E611" s="96" t="s">
        <v>143</v>
      </c>
      <c r="F611" s="104">
        <v>43815</v>
      </c>
      <c r="G611" s="93">
        <v>1595895</v>
      </c>
      <c r="H611" s="95">
        <v>-1.4187000000000001</v>
      </c>
      <c r="I611" s="93">
        <v>-22.641220000000001</v>
      </c>
      <c r="J611" s="94">
        <v>-2.1106283494446169E-4</v>
      </c>
      <c r="K611" s="94">
        <f>I611/'סכום נכסי הקרן'!$C$42</f>
        <v>-2.938246977692793E-7</v>
      </c>
    </row>
    <row r="612" spans="2:11">
      <c r="B612" s="86" t="s">
        <v>3287</v>
      </c>
      <c r="C612" s="83" t="s">
        <v>3288</v>
      </c>
      <c r="D612" s="96" t="s">
        <v>1858</v>
      </c>
      <c r="E612" s="96" t="s">
        <v>143</v>
      </c>
      <c r="F612" s="104">
        <v>43815</v>
      </c>
      <c r="G612" s="93">
        <v>227985</v>
      </c>
      <c r="H612" s="95">
        <v>-1.3997999999999999</v>
      </c>
      <c r="I612" s="93">
        <v>-3.1914000000000002</v>
      </c>
      <c r="J612" s="94">
        <v>-2.9750425614951629E-5</v>
      </c>
      <c r="K612" s="94">
        <f>I612/'סכום נכסי הקרן'!$C$42</f>
        <v>-4.141614897345982E-8</v>
      </c>
    </row>
    <row r="613" spans="2:11">
      <c r="B613" s="86" t="s">
        <v>3289</v>
      </c>
      <c r="C613" s="83" t="s">
        <v>3290</v>
      </c>
      <c r="D613" s="96" t="s">
        <v>1858</v>
      </c>
      <c r="E613" s="96" t="s">
        <v>143</v>
      </c>
      <c r="F613" s="104">
        <v>43815</v>
      </c>
      <c r="G613" s="93">
        <v>63835.8</v>
      </c>
      <c r="H613" s="95">
        <v>-1.3959999999999999</v>
      </c>
      <c r="I613" s="93">
        <v>-0.89112000000000002</v>
      </c>
      <c r="J613" s="94">
        <v>-8.307075037286362E-6</v>
      </c>
      <c r="K613" s="94">
        <f>I613/'סכום נכסי הקרן'!$C$42</f>
        <v>-1.156444152197453E-8</v>
      </c>
    </row>
    <row r="614" spans="2:11">
      <c r="B614" s="86" t="s">
        <v>3289</v>
      </c>
      <c r="C614" s="83" t="s">
        <v>3291</v>
      </c>
      <c r="D614" s="96" t="s">
        <v>1858</v>
      </c>
      <c r="E614" s="96" t="s">
        <v>143</v>
      </c>
      <c r="F614" s="104">
        <v>43815</v>
      </c>
      <c r="G614" s="93">
        <v>1595.9</v>
      </c>
      <c r="H614" s="95">
        <v>-1.3973</v>
      </c>
      <c r="I614" s="93">
        <v>-2.23E-2</v>
      </c>
      <c r="J614" s="94">
        <v>-2.0788196127512104E-7</v>
      </c>
      <c r="K614" s="94">
        <f>I614/'סכום נכסי הקרן'!$C$42</f>
        <v>-2.8939654136371312E-10</v>
      </c>
    </row>
    <row r="615" spans="2:11">
      <c r="B615" s="86" t="s">
        <v>3289</v>
      </c>
      <c r="C615" s="83" t="s">
        <v>3292</v>
      </c>
      <c r="D615" s="96" t="s">
        <v>1858</v>
      </c>
      <c r="E615" s="96" t="s">
        <v>143</v>
      </c>
      <c r="F615" s="104">
        <v>43815</v>
      </c>
      <c r="G615" s="93">
        <v>319179</v>
      </c>
      <c r="H615" s="95">
        <v>-1.3959999999999999</v>
      </c>
      <c r="I615" s="93">
        <v>-4.4556199999999997</v>
      </c>
      <c r="J615" s="94">
        <v>-4.1535561627652677E-5</v>
      </c>
      <c r="K615" s="94">
        <f>I615/'סכום נכסי הקרן'!$C$42</f>
        <v>-5.7822467158340236E-8</v>
      </c>
    </row>
    <row r="616" spans="2:11">
      <c r="B616" s="86" t="s">
        <v>3289</v>
      </c>
      <c r="C616" s="83" t="s">
        <v>2885</v>
      </c>
      <c r="D616" s="96" t="s">
        <v>1858</v>
      </c>
      <c r="E616" s="96" t="s">
        <v>143</v>
      </c>
      <c r="F616" s="104">
        <v>43815</v>
      </c>
      <c r="G616" s="93">
        <v>75235.05</v>
      </c>
      <c r="H616" s="95">
        <v>-1.3959999999999999</v>
      </c>
      <c r="I616" s="93">
        <v>-1.0502499999999999</v>
      </c>
      <c r="J616" s="94">
        <v>-9.7904946111747011E-6</v>
      </c>
      <c r="K616" s="94">
        <f>I616/'סכום נכסי הקרן'!$C$42</f>
        <v>-1.3629538904360523E-8</v>
      </c>
    </row>
    <row r="617" spans="2:11">
      <c r="B617" s="86" t="s">
        <v>3289</v>
      </c>
      <c r="C617" s="83" t="s">
        <v>3293</v>
      </c>
      <c r="D617" s="96" t="s">
        <v>1858</v>
      </c>
      <c r="E617" s="96" t="s">
        <v>143</v>
      </c>
      <c r="F617" s="104">
        <v>43815</v>
      </c>
      <c r="G617" s="93">
        <v>25534.32</v>
      </c>
      <c r="H617" s="95">
        <v>-1.3959999999999999</v>
      </c>
      <c r="I617" s="93">
        <v>-0.35644999999999999</v>
      </c>
      <c r="J617" s="94">
        <v>-3.3228486590366318E-6</v>
      </c>
      <c r="K617" s="94">
        <f>I617/'סכום נכסי הקרן'!$C$42</f>
        <v>-4.6258025636365706E-9</v>
      </c>
    </row>
    <row r="618" spans="2:11">
      <c r="B618" s="86" t="s">
        <v>3289</v>
      </c>
      <c r="C618" s="83" t="s">
        <v>3294</v>
      </c>
      <c r="D618" s="96" t="s">
        <v>1858</v>
      </c>
      <c r="E618" s="96" t="s">
        <v>143</v>
      </c>
      <c r="F618" s="104">
        <v>43815</v>
      </c>
      <c r="G618" s="93">
        <v>10031.34</v>
      </c>
      <c r="H618" s="95">
        <v>-1.3958999999999999</v>
      </c>
      <c r="I618" s="93">
        <v>-0.14002999999999999</v>
      </c>
      <c r="J618" s="94">
        <v>-1.3053682079531478E-6</v>
      </c>
      <c r="K618" s="94">
        <f>I618/'סכום נכסי הקרן'!$C$42</f>
        <v>-1.8172285958368044E-9</v>
      </c>
    </row>
    <row r="619" spans="2:11">
      <c r="B619" s="86" t="s">
        <v>3289</v>
      </c>
      <c r="C619" s="83" t="s">
        <v>3295</v>
      </c>
      <c r="D619" s="96" t="s">
        <v>1858</v>
      </c>
      <c r="E619" s="96" t="s">
        <v>143</v>
      </c>
      <c r="F619" s="104">
        <v>43815</v>
      </c>
      <c r="G619" s="93">
        <v>9119.4</v>
      </c>
      <c r="H619" s="95">
        <v>-1.3958999999999999</v>
      </c>
      <c r="I619" s="93">
        <v>-0.1273</v>
      </c>
      <c r="J619" s="94">
        <v>-1.186698370866498E-6</v>
      </c>
      <c r="K619" s="94">
        <f>I619/'סכום נכסי הקרן'!$C$42</f>
        <v>-1.652025996215277E-9</v>
      </c>
    </row>
    <row r="620" spans="2:11">
      <c r="B620" s="86" t="s">
        <v>3289</v>
      </c>
      <c r="C620" s="83" t="s">
        <v>2522</v>
      </c>
      <c r="D620" s="96" t="s">
        <v>1858</v>
      </c>
      <c r="E620" s="96" t="s">
        <v>143</v>
      </c>
      <c r="F620" s="104">
        <v>43815</v>
      </c>
      <c r="G620" s="93">
        <v>13679.1</v>
      </c>
      <c r="H620" s="95">
        <v>-1.3958999999999999</v>
      </c>
      <c r="I620" s="93">
        <v>-0.19094999999999998</v>
      </c>
      <c r="J620" s="94">
        <v>-1.780047556299747E-6</v>
      </c>
      <c r="K620" s="94">
        <f>I620/'סכום נכסי הקרן'!$C$42</f>
        <v>-2.4780389943229151E-9</v>
      </c>
    </row>
    <row r="621" spans="2:11">
      <c r="B621" s="86" t="s">
        <v>3296</v>
      </c>
      <c r="C621" s="83" t="s">
        <v>3297</v>
      </c>
      <c r="D621" s="96" t="s">
        <v>1858</v>
      </c>
      <c r="E621" s="96" t="s">
        <v>143</v>
      </c>
      <c r="F621" s="104">
        <v>43815</v>
      </c>
      <c r="G621" s="93">
        <v>957537</v>
      </c>
      <c r="H621" s="95">
        <v>-1.3962000000000001</v>
      </c>
      <c r="I621" s="93">
        <v>-13.369069999999999</v>
      </c>
      <c r="J621" s="94">
        <v>-1.2462728663786466E-4</v>
      </c>
      <c r="K621" s="94">
        <f>I621/'סכום נכסי הקרן'!$C$42</f>
        <v>-1.7349608158068948E-7</v>
      </c>
    </row>
    <row r="622" spans="2:11">
      <c r="B622" s="86" t="s">
        <v>3298</v>
      </c>
      <c r="C622" s="83" t="s">
        <v>3299</v>
      </c>
      <c r="D622" s="96" t="s">
        <v>1858</v>
      </c>
      <c r="E622" s="96" t="s">
        <v>140</v>
      </c>
      <c r="F622" s="104">
        <v>43773</v>
      </c>
      <c r="G622" s="93">
        <v>764400</v>
      </c>
      <c r="H622" s="95">
        <v>-0.5948</v>
      </c>
      <c r="I622" s="93">
        <v>-4.5463699999999996</v>
      </c>
      <c r="J622" s="94">
        <v>-4.2381538667370935E-5</v>
      </c>
      <c r="K622" s="94">
        <f>I622/'סכום נכסי הקרן'!$C$42</f>
        <v>-5.9000168330033371E-8</v>
      </c>
    </row>
    <row r="623" spans="2:11">
      <c r="B623" s="86" t="s">
        <v>3300</v>
      </c>
      <c r="C623" s="83" t="s">
        <v>3301</v>
      </c>
      <c r="D623" s="96" t="s">
        <v>1858</v>
      </c>
      <c r="E623" s="96" t="s">
        <v>140</v>
      </c>
      <c r="F623" s="104">
        <v>43773</v>
      </c>
      <c r="G623" s="93">
        <v>111475</v>
      </c>
      <c r="H623" s="95">
        <v>-0.57130000000000003</v>
      </c>
      <c r="I623" s="93">
        <v>-0.63682000000000005</v>
      </c>
      <c r="J623" s="94">
        <v>-5.936474913866484E-6</v>
      </c>
      <c r="K623" s="94">
        <f>I623/'סכום נכסי הקרן'!$C$42</f>
        <v>-8.2642827565578386E-9</v>
      </c>
    </row>
    <row r="624" spans="2:11">
      <c r="B624" s="86" t="s">
        <v>3302</v>
      </c>
      <c r="C624" s="83" t="s">
        <v>3303</v>
      </c>
      <c r="D624" s="96" t="s">
        <v>1858</v>
      </c>
      <c r="E624" s="96" t="s">
        <v>140</v>
      </c>
      <c r="F624" s="104">
        <v>43773</v>
      </c>
      <c r="G624" s="93">
        <v>2866.5</v>
      </c>
      <c r="H624" s="95">
        <v>-0.53439999999999999</v>
      </c>
      <c r="I624" s="93">
        <v>-1.532E-2</v>
      </c>
      <c r="J624" s="94">
        <v>-1.4281397518990377E-7</v>
      </c>
      <c r="K624" s="94">
        <f>I624/'סכום נכסי הקרן'!$C$42</f>
        <v>-1.9881412617453294E-10</v>
      </c>
    </row>
    <row r="625" spans="2:11">
      <c r="B625" s="86" t="s">
        <v>3302</v>
      </c>
      <c r="C625" s="83" t="s">
        <v>3304</v>
      </c>
      <c r="D625" s="96" t="s">
        <v>1858</v>
      </c>
      <c r="E625" s="96" t="s">
        <v>140</v>
      </c>
      <c r="F625" s="104">
        <v>43773</v>
      </c>
      <c r="G625" s="93">
        <v>1458730</v>
      </c>
      <c r="H625" s="95">
        <v>-0.53500000000000003</v>
      </c>
      <c r="I625" s="93">
        <v>-7.8044899999999995</v>
      </c>
      <c r="J625" s="94">
        <v>-7.2753932195160053E-5</v>
      </c>
      <c r="K625" s="94">
        <f>I625/'סכום נכסי הקרן'!$C$42</f>
        <v>-1.0128217099137601E-7</v>
      </c>
    </row>
    <row r="626" spans="2:11">
      <c r="B626" s="86" t="s">
        <v>3302</v>
      </c>
      <c r="C626" s="83" t="s">
        <v>2850</v>
      </c>
      <c r="D626" s="96" t="s">
        <v>1858</v>
      </c>
      <c r="E626" s="96" t="s">
        <v>140</v>
      </c>
      <c r="F626" s="104">
        <v>43773</v>
      </c>
      <c r="G626" s="93">
        <v>5096</v>
      </c>
      <c r="H626" s="95">
        <v>-0.53510000000000002</v>
      </c>
      <c r="I626" s="93">
        <v>-2.7269999999999999E-2</v>
      </c>
      <c r="J626" s="94">
        <v>-2.5421260466244622E-7</v>
      </c>
      <c r="K626" s="94">
        <f>I626/'סכום נכסי הקרן'!$C$42</f>
        <v>-3.5389433556002044E-10</v>
      </c>
    </row>
    <row r="627" spans="2:11">
      <c r="B627" s="86" t="s">
        <v>3302</v>
      </c>
      <c r="C627" s="83" t="s">
        <v>3305</v>
      </c>
      <c r="D627" s="96" t="s">
        <v>1858</v>
      </c>
      <c r="E627" s="96" t="s">
        <v>140</v>
      </c>
      <c r="F627" s="104">
        <v>43773</v>
      </c>
      <c r="G627" s="93">
        <v>10510.5</v>
      </c>
      <c r="H627" s="95">
        <v>-0.53510000000000002</v>
      </c>
      <c r="I627" s="93">
        <v>-5.6240000000000005E-2</v>
      </c>
      <c r="J627" s="94">
        <v>-5.2427271309922908E-7</v>
      </c>
      <c r="K627" s="94">
        <f>I627/'סכום נכסי הקרן'!$C$42</f>
        <v>-7.2985029086525674E-10</v>
      </c>
    </row>
    <row r="628" spans="2:11">
      <c r="B628" s="86" t="s">
        <v>3302</v>
      </c>
      <c r="C628" s="83" t="s">
        <v>3306</v>
      </c>
      <c r="D628" s="96" t="s">
        <v>1858</v>
      </c>
      <c r="E628" s="96" t="s">
        <v>140</v>
      </c>
      <c r="F628" s="104">
        <v>43773</v>
      </c>
      <c r="G628" s="93">
        <v>5733</v>
      </c>
      <c r="H628" s="95">
        <v>-0.53510000000000002</v>
      </c>
      <c r="I628" s="93">
        <v>-3.0679999999999999E-2</v>
      </c>
      <c r="J628" s="94">
        <v>-2.8600083282155663E-7</v>
      </c>
      <c r="K628" s="94">
        <f>I628/'סכום נכסי הקרן'!$C$42</f>
        <v>-3.9814734928424744E-10</v>
      </c>
    </row>
    <row r="629" spans="2:11">
      <c r="B629" s="86" t="s">
        <v>3302</v>
      </c>
      <c r="C629" s="83" t="s">
        <v>2690</v>
      </c>
      <c r="D629" s="96" t="s">
        <v>1858</v>
      </c>
      <c r="E629" s="96" t="s">
        <v>140</v>
      </c>
      <c r="F629" s="104">
        <v>43773</v>
      </c>
      <c r="G629" s="93">
        <v>4618.25</v>
      </c>
      <c r="H629" s="95">
        <v>-0.53480000000000005</v>
      </c>
      <c r="I629" s="93">
        <v>-2.47E-2</v>
      </c>
      <c r="J629" s="94">
        <v>-2.3025490778006679E-7</v>
      </c>
      <c r="K629" s="94">
        <f>I629/'סכום נכסי הקרן'!$C$42</f>
        <v>-3.2054235747460599E-10</v>
      </c>
    </row>
    <row r="630" spans="2:11">
      <c r="B630" s="86" t="s">
        <v>3307</v>
      </c>
      <c r="C630" s="83" t="s">
        <v>3308</v>
      </c>
      <c r="D630" s="96" t="s">
        <v>1858</v>
      </c>
      <c r="E630" s="96" t="s">
        <v>140</v>
      </c>
      <c r="F630" s="104">
        <v>43773</v>
      </c>
      <c r="G630" s="93">
        <v>191100</v>
      </c>
      <c r="H630" s="95">
        <v>-0.53180000000000005</v>
      </c>
      <c r="I630" s="93">
        <v>-1.0161799999999999</v>
      </c>
      <c r="J630" s="94">
        <v>-9.4728919914149079E-6</v>
      </c>
      <c r="K630" s="94">
        <f>I630/'סכום נכסי הקרן'!$C$42</f>
        <v>-1.3187398089819639E-8</v>
      </c>
    </row>
    <row r="631" spans="2:11">
      <c r="B631" s="86" t="s">
        <v>3307</v>
      </c>
      <c r="C631" s="83" t="s">
        <v>3309</v>
      </c>
      <c r="D631" s="96" t="s">
        <v>1858</v>
      </c>
      <c r="E631" s="96" t="s">
        <v>140</v>
      </c>
      <c r="F631" s="104">
        <v>43773</v>
      </c>
      <c r="G631" s="93">
        <v>445900</v>
      </c>
      <c r="H631" s="95">
        <v>-0.53169999999999995</v>
      </c>
      <c r="I631" s="93">
        <v>-2.3710599999999999</v>
      </c>
      <c r="J631" s="94">
        <v>-2.2103166058340291E-5</v>
      </c>
      <c r="K631" s="94">
        <f>I631/'סכום נכסי הקרן'!$C$42</f>
        <v>-3.0770249478289039E-8</v>
      </c>
    </row>
    <row r="632" spans="2:11">
      <c r="B632" s="86" t="s">
        <v>3307</v>
      </c>
      <c r="C632" s="83" t="s">
        <v>3310</v>
      </c>
      <c r="D632" s="96" t="s">
        <v>1858</v>
      </c>
      <c r="E632" s="96" t="s">
        <v>140</v>
      </c>
      <c r="F632" s="104">
        <v>43773</v>
      </c>
      <c r="G632" s="93">
        <v>302575</v>
      </c>
      <c r="H632" s="95">
        <v>-0.53169999999999995</v>
      </c>
      <c r="I632" s="93">
        <v>-1.60894</v>
      </c>
      <c r="J632" s="94">
        <v>-1.4998636895694764E-5</v>
      </c>
      <c r="K632" s="94">
        <f>I632/'סכום נכסי הקרן'!$C$42</f>
        <v>-2.0879895572275002E-8</v>
      </c>
    </row>
    <row r="633" spans="2:11">
      <c r="B633" s="86" t="s">
        <v>3307</v>
      </c>
      <c r="C633" s="83" t="s">
        <v>3311</v>
      </c>
      <c r="D633" s="96" t="s">
        <v>1858</v>
      </c>
      <c r="E633" s="96" t="s">
        <v>140</v>
      </c>
      <c r="F633" s="104">
        <v>43773</v>
      </c>
      <c r="G633" s="93">
        <v>238875</v>
      </c>
      <c r="H633" s="95">
        <v>-0.53180000000000005</v>
      </c>
      <c r="I633" s="93">
        <v>-1.27023</v>
      </c>
      <c r="J633" s="94">
        <v>-1.1841161599573855E-5</v>
      </c>
      <c r="K633" s="94">
        <f>I633/'סכום נכסי הקרן'!$C$42</f>
        <v>-1.6484312499391446E-8</v>
      </c>
    </row>
    <row r="634" spans="2:11">
      <c r="B634" s="86" t="s">
        <v>3307</v>
      </c>
      <c r="C634" s="83" t="s">
        <v>3312</v>
      </c>
      <c r="D634" s="96" t="s">
        <v>1858</v>
      </c>
      <c r="E634" s="96" t="s">
        <v>140</v>
      </c>
      <c r="F634" s="104">
        <v>43773</v>
      </c>
      <c r="G634" s="93">
        <v>3089450</v>
      </c>
      <c r="H634" s="95">
        <v>-0.53169999999999995</v>
      </c>
      <c r="I634" s="93">
        <v>-16.428150000000002</v>
      </c>
      <c r="J634" s="94">
        <v>-1.5314421713551031E-4</v>
      </c>
      <c r="K634" s="94">
        <f>I634/'סכום נכסי הקרן'!$C$42</f>
        <v>-2.131950578925688E-7</v>
      </c>
    </row>
    <row r="635" spans="2:11">
      <c r="B635" s="86" t="s">
        <v>3313</v>
      </c>
      <c r="C635" s="83" t="s">
        <v>3314</v>
      </c>
      <c r="D635" s="96" t="s">
        <v>1858</v>
      </c>
      <c r="E635" s="96" t="s">
        <v>140</v>
      </c>
      <c r="F635" s="104">
        <v>43773</v>
      </c>
      <c r="G635" s="93">
        <v>25766650</v>
      </c>
      <c r="H635" s="95">
        <v>-0.50660000000000005</v>
      </c>
      <c r="I635" s="93">
        <v>-130.52284</v>
      </c>
      <c r="J635" s="94">
        <v>-1.2167418820806645E-3</v>
      </c>
      <c r="K635" s="94">
        <f>I635/'סכום נכסי הקרן'!$C$42</f>
        <v>-1.6938501553797896E-6</v>
      </c>
    </row>
    <row r="636" spans="2:11">
      <c r="B636" s="86" t="s">
        <v>3315</v>
      </c>
      <c r="C636" s="83" t="s">
        <v>3316</v>
      </c>
      <c r="D636" s="96" t="s">
        <v>1858</v>
      </c>
      <c r="E636" s="96" t="s">
        <v>140</v>
      </c>
      <c r="F636" s="104">
        <v>43829</v>
      </c>
      <c r="G636" s="93">
        <v>330517.01</v>
      </c>
      <c r="H636" s="95">
        <v>0.57550000000000001</v>
      </c>
      <c r="I636" s="93">
        <v>1.90219</v>
      </c>
      <c r="J636" s="94">
        <v>1.7732331296767823E-5</v>
      </c>
      <c r="K636" s="94">
        <f>I636/'סכום נכסי הקרן'!$C$42</f>
        <v>2.4685524978324729E-8</v>
      </c>
    </row>
    <row r="637" spans="2:11">
      <c r="B637" s="86" t="s">
        <v>3317</v>
      </c>
      <c r="C637" s="83" t="s">
        <v>3318</v>
      </c>
      <c r="D637" s="96" t="s">
        <v>1858</v>
      </c>
      <c r="E637" s="96" t="s">
        <v>140</v>
      </c>
      <c r="F637" s="104">
        <v>43829</v>
      </c>
      <c r="G637" s="93">
        <v>879895.71</v>
      </c>
      <c r="H637" s="95">
        <v>0.61680000000000001</v>
      </c>
      <c r="I637" s="93">
        <v>5.4272399999999994</v>
      </c>
      <c r="J637" s="94">
        <v>5.0593062578959093E-5</v>
      </c>
      <c r="K637" s="94">
        <f>I637/'סכום נכסי הקרן'!$C$42</f>
        <v>7.0431591262367625E-8</v>
      </c>
    </row>
    <row r="638" spans="2:11">
      <c r="B638" s="86" t="s">
        <v>3319</v>
      </c>
      <c r="C638" s="83" t="s">
        <v>2505</v>
      </c>
      <c r="D638" s="96" t="s">
        <v>1858</v>
      </c>
      <c r="E638" s="96" t="s">
        <v>140</v>
      </c>
      <c r="F638" s="104">
        <v>43796</v>
      </c>
      <c r="G638" s="93">
        <v>8249.15</v>
      </c>
      <c r="H638" s="95">
        <v>0.25969999999999999</v>
      </c>
      <c r="I638" s="93">
        <v>2.1420000000000002E-2</v>
      </c>
      <c r="J638" s="94">
        <v>1.9967854755664093E-7</v>
      </c>
      <c r="K638" s="94">
        <f>I638/'סכום נכסי הקרן'!$C$42</f>
        <v>2.7797640878971905E-10</v>
      </c>
    </row>
    <row r="639" spans="2:11">
      <c r="B639" s="86" t="s">
        <v>3319</v>
      </c>
      <c r="C639" s="83" t="s">
        <v>3320</v>
      </c>
      <c r="D639" s="96" t="s">
        <v>1858</v>
      </c>
      <c r="E639" s="96" t="s">
        <v>140</v>
      </c>
      <c r="F639" s="104">
        <v>43796</v>
      </c>
      <c r="G639" s="93">
        <v>13377</v>
      </c>
      <c r="H639" s="95">
        <v>0.25950000000000001</v>
      </c>
      <c r="I639" s="93">
        <v>3.4720000000000001E-2</v>
      </c>
      <c r="J639" s="94">
        <v>3.2366195943821534E-7</v>
      </c>
      <c r="K639" s="94">
        <f>I639/'סכום נכסי הקרן'!$C$42</f>
        <v>4.5057613973758381E-10</v>
      </c>
    </row>
    <row r="640" spans="2:11">
      <c r="B640" s="86" t="s">
        <v>3319</v>
      </c>
      <c r="C640" s="83" t="s">
        <v>3321</v>
      </c>
      <c r="D640" s="96" t="s">
        <v>1858</v>
      </c>
      <c r="E640" s="96" t="s">
        <v>140</v>
      </c>
      <c r="F640" s="104">
        <v>43796</v>
      </c>
      <c r="G640" s="93">
        <v>3758300</v>
      </c>
      <c r="H640" s="95">
        <v>0.2596</v>
      </c>
      <c r="I640" s="93">
        <v>9.7551500000000004</v>
      </c>
      <c r="J640" s="94">
        <v>9.0938103790717356E-5</v>
      </c>
      <c r="K640" s="94">
        <f>I640/'סכום נכסי הקרן'!$C$42</f>
        <v>1.2659671168090699E-7</v>
      </c>
    </row>
    <row r="641" spans="2:11">
      <c r="B641" s="86" t="s">
        <v>3322</v>
      </c>
      <c r="C641" s="83" t="s">
        <v>3323</v>
      </c>
      <c r="D641" s="96" t="s">
        <v>1858</v>
      </c>
      <c r="E641" s="96" t="s">
        <v>140</v>
      </c>
      <c r="F641" s="104">
        <v>43829</v>
      </c>
      <c r="G641" s="93">
        <v>4140.5</v>
      </c>
      <c r="H641" s="95">
        <v>0.64580000000000004</v>
      </c>
      <c r="I641" s="93">
        <v>2.674E-2</v>
      </c>
      <c r="J641" s="94">
        <v>2.4927191230927069E-7</v>
      </c>
      <c r="K641" s="94">
        <f>I641/'סכום נכסי הקרן'!$C$42</f>
        <v>3.4701630116886495E-10</v>
      </c>
    </row>
    <row r="642" spans="2:11">
      <c r="B642" s="86" t="s">
        <v>3322</v>
      </c>
      <c r="C642" s="83" t="s">
        <v>3080</v>
      </c>
      <c r="D642" s="96" t="s">
        <v>1858</v>
      </c>
      <c r="E642" s="96" t="s">
        <v>140</v>
      </c>
      <c r="F642" s="104">
        <v>43829</v>
      </c>
      <c r="G642" s="93">
        <v>8599.5</v>
      </c>
      <c r="H642" s="95">
        <v>0.64570000000000005</v>
      </c>
      <c r="I642" s="93">
        <v>5.5530000000000003E-2</v>
      </c>
      <c r="J642" s="94">
        <v>5.1765404975818258E-7</v>
      </c>
      <c r="K642" s="94">
        <f>I642/'סכום נכסי הקרן'!$C$42</f>
        <v>7.2063632026578425E-10</v>
      </c>
    </row>
    <row r="643" spans="2:11">
      <c r="B643" s="86" t="s">
        <v>3324</v>
      </c>
      <c r="C643" s="83" t="s">
        <v>3325</v>
      </c>
      <c r="D643" s="96" t="s">
        <v>1858</v>
      </c>
      <c r="E643" s="96" t="s">
        <v>140</v>
      </c>
      <c r="F643" s="104">
        <v>43829</v>
      </c>
      <c r="G643" s="93">
        <v>423605</v>
      </c>
      <c r="H643" s="95">
        <v>0.64429999999999998</v>
      </c>
      <c r="I643" s="93">
        <v>2.72925</v>
      </c>
      <c r="J643" s="94">
        <v>2.5442235103593008E-5</v>
      </c>
      <c r="K643" s="94">
        <f>I643/'סכום נכסי הקרן'!$C$42</f>
        <v>3.5418632758606006E-8</v>
      </c>
    </row>
    <row r="644" spans="2:11">
      <c r="B644" s="86" t="s">
        <v>3326</v>
      </c>
      <c r="C644" s="83" t="s">
        <v>3327</v>
      </c>
      <c r="D644" s="96" t="s">
        <v>1858</v>
      </c>
      <c r="E644" s="96" t="s">
        <v>140</v>
      </c>
      <c r="F644" s="104">
        <v>43648</v>
      </c>
      <c r="G644" s="93">
        <v>675033.04</v>
      </c>
      <c r="H644" s="95">
        <v>-0.33479999999999999</v>
      </c>
      <c r="I644" s="93">
        <v>-2.2602500000000001</v>
      </c>
      <c r="J644" s="94">
        <v>-2.1070188474084856E-5</v>
      </c>
      <c r="K644" s="94">
        <f>I644/'סכום נכסי הקרן'!$C$42</f>
        <v>-2.9332221193602355E-8</v>
      </c>
    </row>
    <row r="645" spans="2:11">
      <c r="B645" s="86" t="s">
        <v>3326</v>
      </c>
      <c r="C645" s="83" t="s">
        <v>3328</v>
      </c>
      <c r="D645" s="96" t="s">
        <v>1858</v>
      </c>
      <c r="E645" s="96" t="s">
        <v>140</v>
      </c>
      <c r="F645" s="104">
        <v>43648</v>
      </c>
      <c r="G645" s="93">
        <v>161272.95999999999</v>
      </c>
      <c r="H645" s="95">
        <v>-0.33479999999999999</v>
      </c>
      <c r="I645" s="93">
        <v>-0.53998999999999997</v>
      </c>
      <c r="J645" s="94">
        <v>-5.0338197430023591E-6</v>
      </c>
      <c r="K645" s="94">
        <f>I645/'סכום נכסי הקרן'!$C$42</f>
        <v>-7.0076788507171044E-9</v>
      </c>
    </row>
    <row r="646" spans="2:11">
      <c r="B646" s="86" t="s">
        <v>3326</v>
      </c>
      <c r="C646" s="83" t="s">
        <v>3329</v>
      </c>
      <c r="D646" s="96" t="s">
        <v>1858</v>
      </c>
      <c r="E646" s="96" t="s">
        <v>140</v>
      </c>
      <c r="F646" s="104">
        <v>43648</v>
      </c>
      <c r="G646" s="93">
        <v>428298.66</v>
      </c>
      <c r="H646" s="95">
        <v>-0.33479999999999999</v>
      </c>
      <c r="I646" s="93">
        <v>-1.4340899999999999</v>
      </c>
      <c r="J646" s="94">
        <v>-1.3368674522199026E-5</v>
      </c>
      <c r="K646" s="94">
        <f>I646/'סכום נכסי הקרן'!$C$42</f>
        <v>-1.8610793094362657E-8</v>
      </c>
    </row>
    <row r="647" spans="2:11">
      <c r="B647" s="86" t="s">
        <v>3326</v>
      </c>
      <c r="C647" s="83" t="s">
        <v>3330</v>
      </c>
      <c r="D647" s="96" t="s">
        <v>1858</v>
      </c>
      <c r="E647" s="96" t="s">
        <v>140</v>
      </c>
      <c r="F647" s="104">
        <v>43648</v>
      </c>
      <c r="G647" s="93">
        <v>232656.05</v>
      </c>
      <c r="H647" s="95">
        <v>-0.33479999999999999</v>
      </c>
      <c r="I647" s="93">
        <v>-0.77901999999999993</v>
      </c>
      <c r="J647" s="94">
        <v>-7.2620719942845194E-6</v>
      </c>
      <c r="K647" s="94">
        <f>I647/'סכום נכסי הקרן'!$C$42</f>
        <v>-1.0109672361128239E-8</v>
      </c>
    </row>
    <row r="648" spans="2:11">
      <c r="B648" s="86" t="s">
        <v>3326</v>
      </c>
      <c r="C648" s="83" t="s">
        <v>3331</v>
      </c>
      <c r="D648" s="96" t="s">
        <v>1858</v>
      </c>
      <c r="E648" s="96" t="s">
        <v>140</v>
      </c>
      <c r="F648" s="104">
        <v>43648</v>
      </c>
      <c r="G648" s="93">
        <v>369997.15</v>
      </c>
      <c r="H648" s="95">
        <v>-0.33479999999999999</v>
      </c>
      <c r="I648" s="93">
        <v>-1.23889</v>
      </c>
      <c r="J648" s="94">
        <v>-1.154900820646344E-5</v>
      </c>
      <c r="K648" s="94">
        <f>I648/'סכום נכסי הקרן'!$C$42</f>
        <v>-1.6077600050676706E-8</v>
      </c>
    </row>
    <row r="649" spans="2:11">
      <c r="B649" s="86" t="s">
        <v>3326</v>
      </c>
      <c r="C649" s="83" t="s">
        <v>3332</v>
      </c>
      <c r="D649" s="96" t="s">
        <v>1858</v>
      </c>
      <c r="E649" s="96" t="s">
        <v>140</v>
      </c>
      <c r="F649" s="104">
        <v>43648</v>
      </c>
      <c r="G649" s="93">
        <v>38956538.549999997</v>
      </c>
      <c r="H649" s="95">
        <v>-0.33479999999999999</v>
      </c>
      <c r="I649" s="93">
        <v>-130.44003000000001</v>
      </c>
      <c r="J649" s="94">
        <v>-1.2159699222056336E-3</v>
      </c>
      <c r="K649" s="94">
        <f>I649/'סכום נכסי הקרן'!$C$42</f>
        <v>-1.6927754949497299E-6</v>
      </c>
    </row>
    <row r="650" spans="2:11">
      <c r="B650" s="86" t="s">
        <v>3326</v>
      </c>
      <c r="C650" s="83" t="s">
        <v>3333</v>
      </c>
      <c r="D650" s="96" t="s">
        <v>1858</v>
      </c>
      <c r="E650" s="96" t="s">
        <v>140</v>
      </c>
      <c r="F650" s="104">
        <v>43648</v>
      </c>
      <c r="G650" s="93">
        <v>2942213.45</v>
      </c>
      <c r="H650" s="95">
        <v>-0.33479999999999999</v>
      </c>
      <c r="I650" s="93">
        <v>-9.8515699999999988</v>
      </c>
      <c r="J650" s="94">
        <v>-9.1836936916553542E-5</v>
      </c>
      <c r="K650" s="94">
        <f>I650/'סכום נכסי הקרן'!$C$42</f>
        <v>-1.2784799484316209E-7</v>
      </c>
    </row>
    <row r="651" spans="2:11">
      <c r="B651" s="86" t="s">
        <v>3326</v>
      </c>
      <c r="C651" s="83" t="s">
        <v>3334</v>
      </c>
      <c r="D651" s="96" t="s">
        <v>1858</v>
      </c>
      <c r="E651" s="96" t="s">
        <v>140</v>
      </c>
      <c r="F651" s="104">
        <v>43648</v>
      </c>
      <c r="G651" s="93">
        <v>288176.24</v>
      </c>
      <c r="H651" s="95">
        <v>-0.33479999999999999</v>
      </c>
      <c r="I651" s="93">
        <v>-0.96492</v>
      </c>
      <c r="J651" s="94">
        <v>-8.9950431423134431E-6</v>
      </c>
      <c r="K651" s="94">
        <f>I651/'סכום נכסי הקרן'!$C$42</f>
        <v>-1.2522175367384486E-8</v>
      </c>
    </row>
    <row r="652" spans="2:11">
      <c r="B652" s="86" t="s">
        <v>3335</v>
      </c>
      <c r="C652" s="83" t="s">
        <v>3336</v>
      </c>
      <c r="D652" s="96" t="s">
        <v>1858</v>
      </c>
      <c r="E652" s="96" t="s">
        <v>140</v>
      </c>
      <c r="F652" s="104">
        <v>43648</v>
      </c>
      <c r="G652" s="93">
        <v>3098460.87</v>
      </c>
      <c r="H652" s="95">
        <v>-0.33789999999999998</v>
      </c>
      <c r="I652" s="93">
        <v>-10.469629999999999</v>
      </c>
      <c r="J652" s="94">
        <v>-9.7598529965239699E-5</v>
      </c>
      <c r="K652" s="94">
        <f>I652/'סכום נכסי הקרן'!$C$42</f>
        <v>-1.3586882113711978E-7</v>
      </c>
    </row>
    <row r="653" spans="2:11">
      <c r="B653" s="86" t="s">
        <v>3337</v>
      </c>
      <c r="C653" s="83" t="s">
        <v>3338</v>
      </c>
      <c r="D653" s="96" t="s">
        <v>1858</v>
      </c>
      <c r="E653" s="96" t="s">
        <v>140</v>
      </c>
      <c r="F653" s="104">
        <v>43648</v>
      </c>
      <c r="G653" s="93">
        <v>18090960.420000002</v>
      </c>
      <c r="H653" s="95">
        <v>-0.3387</v>
      </c>
      <c r="I653" s="93">
        <v>-61.267389999999999</v>
      </c>
      <c r="J653" s="94">
        <v>-5.7113834956985365E-4</v>
      </c>
      <c r="K653" s="94">
        <f>I653/'סכום נכסי הקרן'!$C$42</f>
        <v>-7.9509285938931577E-7</v>
      </c>
    </row>
    <row r="654" spans="2:11">
      <c r="B654" s="86" t="s">
        <v>3339</v>
      </c>
      <c r="C654" s="83" t="s">
        <v>3340</v>
      </c>
      <c r="D654" s="96" t="s">
        <v>1858</v>
      </c>
      <c r="E654" s="96" t="s">
        <v>140</v>
      </c>
      <c r="F654" s="104">
        <v>43622</v>
      </c>
      <c r="G654" s="93">
        <v>281614.86</v>
      </c>
      <c r="H654" s="95">
        <v>-2.5358000000000001</v>
      </c>
      <c r="I654" s="93">
        <v>-7.1412599999999999</v>
      </c>
      <c r="J654" s="94">
        <v>-6.6571261649128738E-5</v>
      </c>
      <c r="K654" s="94">
        <f>I654/'סכום נכסי הקרן'!$C$42</f>
        <v>-9.2675154483364556E-8</v>
      </c>
    </row>
    <row r="655" spans="2:11">
      <c r="B655" s="86" t="s">
        <v>3339</v>
      </c>
      <c r="C655" s="83" t="s">
        <v>3341</v>
      </c>
      <c r="D655" s="96" t="s">
        <v>1858</v>
      </c>
      <c r="E655" s="96" t="s">
        <v>140</v>
      </c>
      <c r="F655" s="104">
        <v>43622</v>
      </c>
      <c r="G655" s="93">
        <v>397238.41</v>
      </c>
      <c r="H655" s="95">
        <v>-2.5358000000000001</v>
      </c>
      <c r="I655" s="93">
        <v>-10.073270000000001</v>
      </c>
      <c r="J655" s="94">
        <v>-9.3903637849947921E-5</v>
      </c>
      <c r="K655" s="94">
        <f>I655/'סכום נכסי הקרן'!$C$42</f>
        <v>-1.3072508960640585E-7</v>
      </c>
    </row>
    <row r="656" spans="2:11">
      <c r="B656" s="86" t="s">
        <v>3339</v>
      </c>
      <c r="C656" s="83" t="s">
        <v>3342</v>
      </c>
      <c r="D656" s="96" t="s">
        <v>1858</v>
      </c>
      <c r="E656" s="96" t="s">
        <v>140</v>
      </c>
      <c r="F656" s="104">
        <v>43622</v>
      </c>
      <c r="G656" s="93">
        <v>2620220.7599999998</v>
      </c>
      <c r="H656" s="95">
        <v>-2.5358000000000001</v>
      </c>
      <c r="I656" s="93">
        <v>-66.444220000000001</v>
      </c>
      <c r="J656" s="94">
        <v>-6.1939707484285299E-4</v>
      </c>
      <c r="K656" s="94">
        <f>I656/'סכום נכסי הקרן'!$C$42</f>
        <v>-8.6227477406321318E-7</v>
      </c>
    </row>
    <row r="657" spans="2:11">
      <c r="B657" s="86" t="s">
        <v>3339</v>
      </c>
      <c r="C657" s="83" t="s">
        <v>3343</v>
      </c>
      <c r="D657" s="96" t="s">
        <v>1858</v>
      </c>
      <c r="E657" s="96" t="s">
        <v>140</v>
      </c>
      <c r="F657" s="104">
        <v>43622</v>
      </c>
      <c r="G657" s="93">
        <v>1491424.46</v>
      </c>
      <c r="H657" s="95">
        <v>-2.5358000000000001</v>
      </c>
      <c r="I657" s="93">
        <v>-37.819940000000003</v>
      </c>
      <c r="J657" s="94">
        <v>-3.5255978935010769E-4</v>
      </c>
      <c r="K657" s="94">
        <f>I657/'סכום נכסי הקרן'!$C$42</f>
        <v>-4.90805373568751E-7</v>
      </c>
    </row>
    <row r="658" spans="2:11">
      <c r="B658" s="86" t="s">
        <v>3339</v>
      </c>
      <c r="C658" s="83" t="s">
        <v>3344</v>
      </c>
      <c r="D658" s="96" t="s">
        <v>1858</v>
      </c>
      <c r="E658" s="96" t="s">
        <v>140</v>
      </c>
      <c r="F658" s="104">
        <v>43622</v>
      </c>
      <c r="G658" s="93">
        <v>9942825.5</v>
      </c>
      <c r="H658" s="95">
        <v>-2.5358000000000001</v>
      </c>
      <c r="I658" s="93">
        <v>-252.13273999999998</v>
      </c>
      <c r="J658" s="94">
        <v>-2.3503967934022491E-3</v>
      </c>
      <c r="K658" s="94">
        <f>I658/'סכום נכסי הקרן'!$C$42</f>
        <v>-3.2720333148231531E-6</v>
      </c>
    </row>
    <row r="659" spans="2:11">
      <c r="B659" s="86" t="s">
        <v>3339</v>
      </c>
      <c r="C659" s="83" t="s">
        <v>3345</v>
      </c>
      <c r="D659" s="96" t="s">
        <v>1858</v>
      </c>
      <c r="E659" s="96" t="s">
        <v>140</v>
      </c>
      <c r="F659" s="104">
        <v>43622</v>
      </c>
      <c r="G659" s="93">
        <v>157143.39000000001</v>
      </c>
      <c r="H659" s="95">
        <v>-2.5358000000000001</v>
      </c>
      <c r="I659" s="93">
        <v>-3.9848699999999999</v>
      </c>
      <c r="J659" s="94">
        <v>-3.7147201391318005E-5</v>
      </c>
      <c r="K659" s="94">
        <f>I659/'סכום נכסי הקרן'!$C$42</f>
        <v>-5.1713345102422392E-8</v>
      </c>
    </row>
    <row r="660" spans="2:11">
      <c r="B660" s="86" t="s">
        <v>3339</v>
      </c>
      <c r="C660" s="83" t="s">
        <v>3346</v>
      </c>
      <c r="D660" s="96" t="s">
        <v>1858</v>
      </c>
      <c r="E660" s="96" t="s">
        <v>140</v>
      </c>
      <c r="F660" s="104">
        <v>43622</v>
      </c>
      <c r="G660" s="93">
        <v>284665.95</v>
      </c>
      <c r="H660" s="95">
        <v>-2.5358000000000001</v>
      </c>
      <c r="I660" s="93">
        <v>-7.2186400000000006</v>
      </c>
      <c r="J660" s="94">
        <v>-6.7292602732692362E-5</v>
      </c>
      <c r="K660" s="94">
        <f>I660/'סכום נכסי הקרן'!$C$42</f>
        <v>-9.3679347504473278E-8</v>
      </c>
    </row>
    <row r="661" spans="2:11">
      <c r="B661" s="86" t="s">
        <v>3339</v>
      </c>
      <c r="C661" s="83" t="s">
        <v>3347</v>
      </c>
      <c r="D661" s="96" t="s">
        <v>1858</v>
      </c>
      <c r="E661" s="96" t="s">
        <v>140</v>
      </c>
      <c r="F661" s="104">
        <v>43622</v>
      </c>
      <c r="G661" s="93">
        <v>662855.03</v>
      </c>
      <c r="H661" s="95">
        <v>-2.5358000000000001</v>
      </c>
      <c r="I661" s="93">
        <v>-16.80885</v>
      </c>
      <c r="J661" s="94">
        <v>-1.5669312577485731E-4</v>
      </c>
      <c r="K661" s="94">
        <f>I661/'סכום נכסי הקרן'!$C$42</f>
        <v>-2.1813556297315913E-7</v>
      </c>
    </row>
    <row r="662" spans="2:11">
      <c r="B662" s="86" t="s">
        <v>3348</v>
      </c>
      <c r="C662" s="83" t="s">
        <v>3349</v>
      </c>
      <c r="D662" s="96" t="s">
        <v>1858</v>
      </c>
      <c r="E662" s="96" t="s">
        <v>140</v>
      </c>
      <c r="F662" s="104">
        <v>43622</v>
      </c>
      <c r="G662" s="93">
        <v>16560894.91</v>
      </c>
      <c r="H662" s="95">
        <v>-2.5449999999999999</v>
      </c>
      <c r="I662" s="93">
        <v>-421.48065000000003</v>
      </c>
      <c r="J662" s="94">
        <v>-3.9290683480499031E-3</v>
      </c>
      <c r="K662" s="94">
        <f>I662/'סכום נכסי הקרן'!$C$42</f>
        <v>-5.4697328413331697E-6</v>
      </c>
    </row>
    <row r="663" spans="2:11">
      <c r="B663" s="86" t="s">
        <v>3350</v>
      </c>
      <c r="C663" s="83" t="s">
        <v>3351</v>
      </c>
      <c r="D663" s="96" t="s">
        <v>1858</v>
      </c>
      <c r="E663" s="96" t="s">
        <v>140</v>
      </c>
      <c r="F663" s="104">
        <v>43622</v>
      </c>
      <c r="G663" s="93">
        <v>41410239.520000003</v>
      </c>
      <c r="H663" s="95">
        <v>-2.5773000000000001</v>
      </c>
      <c r="I663" s="93">
        <v>-1067.25377</v>
      </c>
      <c r="J663" s="94">
        <v>-9.9490047930882036E-3</v>
      </c>
      <c r="K663" s="94">
        <f>I663/'סכום נכסי הקרן'!$C$42</f>
        <v>-1.3850204026698823E-5</v>
      </c>
    </row>
    <row r="664" spans="2:11">
      <c r="B664" s="86" t="s">
        <v>3352</v>
      </c>
      <c r="C664" s="83" t="s">
        <v>3353</v>
      </c>
      <c r="D664" s="96" t="s">
        <v>1858</v>
      </c>
      <c r="E664" s="96" t="s">
        <v>142</v>
      </c>
      <c r="F664" s="104">
        <v>43796</v>
      </c>
      <c r="G664" s="93">
        <v>3830.63</v>
      </c>
      <c r="H664" s="95">
        <v>-1.7924</v>
      </c>
      <c r="I664" s="93">
        <v>-6.8659999999999999E-2</v>
      </c>
      <c r="J664" s="94">
        <v>-6.4005271126232336E-7</v>
      </c>
      <c r="K664" s="94">
        <f>I664/'סכום נכסי הקרן'!$C$42</f>
        <v>-8.9102988923912743E-10</v>
      </c>
    </row>
    <row r="665" spans="2:11">
      <c r="B665" s="86" t="s">
        <v>3352</v>
      </c>
      <c r="C665" s="83" t="s">
        <v>3354</v>
      </c>
      <c r="D665" s="96" t="s">
        <v>1858</v>
      </c>
      <c r="E665" s="96" t="s">
        <v>142</v>
      </c>
      <c r="F665" s="104">
        <v>43796</v>
      </c>
      <c r="G665" s="93">
        <v>22983.78</v>
      </c>
      <c r="H665" s="95">
        <v>-1.7924</v>
      </c>
      <c r="I665" s="93">
        <v>-0.41194999999999998</v>
      </c>
      <c r="J665" s="94">
        <v>-3.8402230469635026E-6</v>
      </c>
      <c r="K665" s="94">
        <f>I665/'סכום נכסי הקרן'!$C$42</f>
        <v>-5.3460495612009689E-9</v>
      </c>
    </row>
    <row r="666" spans="2:11">
      <c r="B666" s="86" t="s">
        <v>3352</v>
      </c>
      <c r="C666" s="83" t="s">
        <v>3355</v>
      </c>
      <c r="D666" s="96" t="s">
        <v>1858</v>
      </c>
      <c r="E666" s="96" t="s">
        <v>142</v>
      </c>
      <c r="F666" s="104">
        <v>43796</v>
      </c>
      <c r="G666" s="93">
        <v>153225.22</v>
      </c>
      <c r="H666" s="95">
        <v>-1.7923</v>
      </c>
      <c r="I666" s="93">
        <v>-2.7463099999999998</v>
      </c>
      <c r="J666" s="94">
        <v>-2.5601269464998994E-5</v>
      </c>
      <c r="K666" s="94">
        <f>I666/'סכום נכסי הקרן'!$C$42</f>
        <v>-3.5640027601460936E-8</v>
      </c>
    </row>
    <row r="667" spans="2:11">
      <c r="B667" s="86" t="s">
        <v>3356</v>
      </c>
      <c r="C667" s="83" t="s">
        <v>2588</v>
      </c>
      <c r="D667" s="96" t="s">
        <v>1858</v>
      </c>
      <c r="E667" s="96" t="s">
        <v>142</v>
      </c>
      <c r="F667" s="104">
        <v>43741</v>
      </c>
      <c r="G667" s="93">
        <v>42116757.514998004</v>
      </c>
      <c r="H667" s="95">
        <v>-1.6813</v>
      </c>
      <c r="I667" s="93">
        <v>-708.09200631400029</v>
      </c>
      <c r="J667" s="94">
        <v>-6.6008769074345185E-3</v>
      </c>
      <c r="K667" s="94">
        <f>I667/'סכום נכסי הקרן'!$C$42</f>
        <v>-9.1892097576037742E-6</v>
      </c>
    </row>
    <row r="668" spans="2:11">
      <c r="B668" s="86" t="s">
        <v>3357</v>
      </c>
      <c r="C668" s="83" t="s">
        <v>3358</v>
      </c>
      <c r="D668" s="96" t="s">
        <v>1858</v>
      </c>
      <c r="E668" s="96" t="s">
        <v>142</v>
      </c>
      <c r="F668" s="104">
        <v>43796</v>
      </c>
      <c r="G668" s="93">
        <v>766264.31999999995</v>
      </c>
      <c r="H668" s="95">
        <v>-1.7959000000000001</v>
      </c>
      <c r="I668" s="93">
        <v>-13.76155</v>
      </c>
      <c r="J668" s="94">
        <v>-1.2828600915630681E-4</v>
      </c>
      <c r="K668" s="94">
        <f>I668/'סכום נכסי הקרן'!$C$42</f>
        <v>-1.7858946070869085E-7</v>
      </c>
    </row>
    <row r="669" spans="2:11">
      <c r="B669" s="86" t="s">
        <v>3359</v>
      </c>
      <c r="C669" s="83" t="s">
        <v>3360</v>
      </c>
      <c r="D669" s="96" t="s">
        <v>1858</v>
      </c>
      <c r="E669" s="96" t="s">
        <v>142</v>
      </c>
      <c r="F669" s="104">
        <v>43794</v>
      </c>
      <c r="G669" s="93">
        <v>172440.58</v>
      </c>
      <c r="H669" s="95">
        <v>-1.6012</v>
      </c>
      <c r="I669" s="93">
        <v>-2.7611699999999999</v>
      </c>
      <c r="J669" s="94">
        <v>-2.5739795292108785E-5</v>
      </c>
      <c r="K669" s="94">
        <f>I669/'סכום נכסי הקרן'!$C$42</f>
        <v>-3.5832872112880884E-8</v>
      </c>
    </row>
    <row r="670" spans="2:11">
      <c r="B670" s="86" t="s">
        <v>3361</v>
      </c>
      <c r="C670" s="83" t="s">
        <v>3181</v>
      </c>
      <c r="D670" s="96" t="s">
        <v>1858</v>
      </c>
      <c r="E670" s="96" t="s">
        <v>142</v>
      </c>
      <c r="F670" s="104">
        <v>43794</v>
      </c>
      <c r="G670" s="93">
        <v>18127197.580037996</v>
      </c>
      <c r="H670" s="95">
        <v>-1.5382</v>
      </c>
      <c r="I670" s="93">
        <v>-278.84154247999993</v>
      </c>
      <c r="J670" s="94">
        <v>-2.5993778805256666E-3</v>
      </c>
      <c r="K670" s="94">
        <f>I670/'סכום נכסי הקרן'!$C$42</f>
        <v>-3.6186447525665855E-6</v>
      </c>
    </row>
    <row r="671" spans="2:11">
      <c r="B671" s="86" t="s">
        <v>3362</v>
      </c>
      <c r="C671" s="83" t="s">
        <v>3363</v>
      </c>
      <c r="D671" s="96" t="s">
        <v>1858</v>
      </c>
      <c r="E671" s="96" t="s">
        <v>142</v>
      </c>
      <c r="F671" s="104">
        <v>43745</v>
      </c>
      <c r="G671" s="93">
        <v>5752.68</v>
      </c>
      <c r="H671" s="95">
        <v>-1.6737</v>
      </c>
      <c r="I671" s="93">
        <v>-9.6280000000000004E-2</v>
      </c>
      <c r="J671" s="94">
        <v>-8.9752803729007421E-7</v>
      </c>
      <c r="K671" s="94">
        <f>I671/'סכום נכסי הקרן'!$C$42</f>
        <v>-1.2494663229819865E-9</v>
      </c>
    </row>
    <row r="672" spans="2:11">
      <c r="B672" s="86" t="s">
        <v>3364</v>
      </c>
      <c r="C672" s="83" t="s">
        <v>2559</v>
      </c>
      <c r="D672" s="96" t="s">
        <v>1858</v>
      </c>
      <c r="E672" s="96" t="s">
        <v>142</v>
      </c>
      <c r="F672" s="104">
        <v>43741</v>
      </c>
      <c r="G672" s="93">
        <v>10743.18</v>
      </c>
      <c r="H672" s="95">
        <v>-1.659</v>
      </c>
      <c r="I672" s="93">
        <v>-0.17823</v>
      </c>
      <c r="J672" s="94">
        <v>-1.6614709398235346E-6</v>
      </c>
      <c r="K672" s="94">
        <f>I672/'סכום נכסי הקרן'!$C$42</f>
        <v>-2.312966168935183E-9</v>
      </c>
    </row>
    <row r="673" spans="2:11">
      <c r="B673" s="86" t="s">
        <v>3365</v>
      </c>
      <c r="C673" s="83" t="s">
        <v>3366</v>
      </c>
      <c r="D673" s="96" t="s">
        <v>1858</v>
      </c>
      <c r="E673" s="96" t="s">
        <v>142</v>
      </c>
      <c r="F673" s="104">
        <v>43745</v>
      </c>
      <c r="G673" s="93">
        <v>1765587.46</v>
      </c>
      <c r="H673" s="95">
        <v>-1.6226</v>
      </c>
      <c r="I673" s="93">
        <v>-28.648700000000002</v>
      </c>
      <c r="J673" s="94">
        <v>-2.6706493022343318E-4</v>
      </c>
      <c r="K673" s="94">
        <f>I673/'סכום נכסי הקרן'!$C$42</f>
        <v>-3.7178630917339048E-7</v>
      </c>
    </row>
    <row r="674" spans="2:11">
      <c r="B674" s="86" t="s">
        <v>3365</v>
      </c>
      <c r="C674" s="83" t="s">
        <v>2689</v>
      </c>
      <c r="D674" s="96" t="s">
        <v>1858</v>
      </c>
      <c r="E674" s="96" t="s">
        <v>142</v>
      </c>
      <c r="F674" s="104">
        <v>43745</v>
      </c>
      <c r="G674" s="93">
        <v>3838.23</v>
      </c>
      <c r="H674" s="95">
        <v>-1.6226</v>
      </c>
      <c r="I674" s="93">
        <v>-6.2280000000000002E-2</v>
      </c>
      <c r="J674" s="94">
        <v>-5.8057796180334255E-7</v>
      </c>
      <c r="K674" s="94">
        <f>I674/'סכום נכסי הקרן'!$C$42</f>
        <v>-8.0823392807767045E-10</v>
      </c>
    </row>
    <row r="675" spans="2:11">
      <c r="B675" s="86" t="s">
        <v>3365</v>
      </c>
      <c r="C675" s="83" t="s">
        <v>3367</v>
      </c>
      <c r="D675" s="96" t="s">
        <v>1858</v>
      </c>
      <c r="E675" s="96" t="s">
        <v>142</v>
      </c>
      <c r="F675" s="104">
        <v>43745</v>
      </c>
      <c r="G675" s="93">
        <v>65.25</v>
      </c>
      <c r="H675" s="95">
        <v>-1.6245000000000001</v>
      </c>
      <c r="I675" s="93">
        <v>-1.06E-3</v>
      </c>
      <c r="J675" s="94">
        <v>-9.8813847063510443E-9</v>
      </c>
      <c r="K675" s="94">
        <f>I675/'סכום נכסי הקרן'!$C$42</f>
        <v>-1.3756068782311025E-11</v>
      </c>
    </row>
    <row r="676" spans="2:11">
      <c r="B676" s="86" t="s">
        <v>3368</v>
      </c>
      <c r="C676" s="83" t="s">
        <v>3369</v>
      </c>
      <c r="D676" s="96" t="s">
        <v>1858</v>
      </c>
      <c r="E676" s="96" t="s">
        <v>142</v>
      </c>
      <c r="F676" s="104">
        <v>43794</v>
      </c>
      <c r="G676" s="93">
        <v>134413.17000000001</v>
      </c>
      <c r="H676" s="95">
        <v>-1.5662</v>
      </c>
      <c r="I676" s="93">
        <v>-2.1051899999999999</v>
      </c>
      <c r="J676" s="94">
        <v>-1.9624709688644484E-5</v>
      </c>
      <c r="K676" s="94">
        <f>I676/'סכום נכסי הקרן'!$C$42</f>
        <v>-2.7319941924371082E-8</v>
      </c>
    </row>
    <row r="677" spans="2:11">
      <c r="B677" s="86" t="s">
        <v>3368</v>
      </c>
      <c r="C677" s="83" t="s">
        <v>3370</v>
      </c>
      <c r="D677" s="96" t="s">
        <v>1858</v>
      </c>
      <c r="E677" s="96" t="s">
        <v>142</v>
      </c>
      <c r="F677" s="104">
        <v>43794</v>
      </c>
      <c r="G677" s="93">
        <v>192018.82</v>
      </c>
      <c r="H677" s="95">
        <v>-1.5662</v>
      </c>
      <c r="I677" s="93">
        <v>-3.0074200000000002</v>
      </c>
      <c r="J677" s="94">
        <v>-2.803535282412666E-5</v>
      </c>
      <c r="K677" s="94">
        <f>I677/'סכום נכסי הקרן'!$C$42</f>
        <v>-3.9028562620092291E-8</v>
      </c>
    </row>
    <row r="678" spans="2:11">
      <c r="B678" s="86" t="s">
        <v>3368</v>
      </c>
      <c r="C678" s="83" t="s">
        <v>3371</v>
      </c>
      <c r="D678" s="96" t="s">
        <v>1858</v>
      </c>
      <c r="E678" s="96" t="s">
        <v>142</v>
      </c>
      <c r="F678" s="104">
        <v>43794</v>
      </c>
      <c r="G678" s="93">
        <v>19201.88</v>
      </c>
      <c r="H678" s="95">
        <v>-1.5662</v>
      </c>
      <c r="I678" s="93">
        <v>-0.30074000000000001</v>
      </c>
      <c r="J678" s="94">
        <v>-2.8035166382905784E-6</v>
      </c>
      <c r="K678" s="94">
        <f>I678/'סכום נכסי הקרן'!$C$42</f>
        <v>-3.90283030716247E-9</v>
      </c>
    </row>
    <row r="679" spans="2:11">
      <c r="B679" s="86" t="s">
        <v>3368</v>
      </c>
      <c r="C679" s="83" t="s">
        <v>3372</v>
      </c>
      <c r="D679" s="96" t="s">
        <v>1858</v>
      </c>
      <c r="E679" s="96" t="s">
        <v>142</v>
      </c>
      <c r="F679" s="104">
        <v>43794</v>
      </c>
      <c r="G679" s="93">
        <v>1036901.61</v>
      </c>
      <c r="H679" s="95">
        <v>-1.5662</v>
      </c>
      <c r="I679" s="93">
        <v>-16.24006</v>
      </c>
      <c r="J679" s="94">
        <v>-1.5139083067379562E-4</v>
      </c>
      <c r="K679" s="94">
        <f>I679/'סכום נכסי הקרן'!$C$42</f>
        <v>-2.1075413432911131E-7</v>
      </c>
    </row>
    <row r="680" spans="2:11">
      <c r="B680" s="86" t="s">
        <v>3368</v>
      </c>
      <c r="C680" s="83" t="s">
        <v>3373</v>
      </c>
      <c r="D680" s="96" t="s">
        <v>1858</v>
      </c>
      <c r="E680" s="96" t="s">
        <v>142</v>
      </c>
      <c r="F680" s="104">
        <v>43794</v>
      </c>
      <c r="G680" s="93">
        <v>21122.07</v>
      </c>
      <c r="H680" s="95">
        <v>-1.5662</v>
      </c>
      <c r="I680" s="93">
        <v>-0.33082</v>
      </c>
      <c r="J680" s="94">
        <v>-3.0839242344858986E-6</v>
      </c>
      <c r="K680" s="94">
        <f>I680/'סכום נכסי הקרן'!$C$42</f>
        <v>-4.2931912024189943E-9</v>
      </c>
    </row>
    <row r="681" spans="2:11">
      <c r="B681" s="86" t="s">
        <v>3374</v>
      </c>
      <c r="C681" s="83" t="s">
        <v>3375</v>
      </c>
      <c r="D681" s="96" t="s">
        <v>1858</v>
      </c>
      <c r="E681" s="96" t="s">
        <v>142</v>
      </c>
      <c r="F681" s="104">
        <v>43741</v>
      </c>
      <c r="G681" s="93">
        <v>768213.5</v>
      </c>
      <c r="H681" s="95">
        <v>-1.522</v>
      </c>
      <c r="I681" s="93">
        <v>-11.69206</v>
      </c>
      <c r="J681" s="94">
        <v>-1.0899409704692339E-4</v>
      </c>
      <c r="K681" s="94">
        <f>I681/'סכום נכסי הקרן'!$C$42</f>
        <v>-1.5173281279896929E-7</v>
      </c>
    </row>
    <row r="682" spans="2:11">
      <c r="B682" s="86" t="s">
        <v>3374</v>
      </c>
      <c r="C682" s="83" t="s">
        <v>3376</v>
      </c>
      <c r="D682" s="96" t="s">
        <v>1858</v>
      </c>
      <c r="E682" s="96" t="s">
        <v>142</v>
      </c>
      <c r="F682" s="104">
        <v>43741</v>
      </c>
      <c r="G682" s="93">
        <v>153642.70000000001</v>
      </c>
      <c r="H682" s="95">
        <v>-1.522</v>
      </c>
      <c r="I682" s="93">
        <v>-2.3384099999999997</v>
      </c>
      <c r="J682" s="94">
        <v>-2.1798800765262588E-5</v>
      </c>
      <c r="K682" s="94">
        <f>I682/'סכום נכסי הקרן'!$C$42</f>
        <v>-3.0346536604947097E-8</v>
      </c>
    </row>
    <row r="683" spans="2:11">
      <c r="B683" s="86" t="s">
        <v>3374</v>
      </c>
      <c r="C683" s="83" t="s">
        <v>3377</v>
      </c>
      <c r="D683" s="96" t="s">
        <v>1858</v>
      </c>
      <c r="E683" s="96" t="s">
        <v>142</v>
      </c>
      <c r="F683" s="104">
        <v>43741</v>
      </c>
      <c r="G683" s="93">
        <v>115232.03</v>
      </c>
      <c r="H683" s="95">
        <v>-1.522</v>
      </c>
      <c r="I683" s="93">
        <v>-1.7538099999999999</v>
      </c>
      <c r="J683" s="94">
        <v>-1.634912387909955E-5</v>
      </c>
      <c r="K683" s="94">
        <f>I683/'סכום נכסי הקרן'!$C$42</f>
        <v>-2.2759934897268773E-8</v>
      </c>
    </row>
    <row r="684" spans="2:11">
      <c r="B684" s="86" t="s">
        <v>3374</v>
      </c>
      <c r="C684" s="83" t="s">
        <v>3378</v>
      </c>
      <c r="D684" s="96" t="s">
        <v>1858</v>
      </c>
      <c r="E684" s="96" t="s">
        <v>142</v>
      </c>
      <c r="F684" s="104">
        <v>43741</v>
      </c>
      <c r="G684" s="93">
        <v>38410.68</v>
      </c>
      <c r="H684" s="95">
        <v>-1.522</v>
      </c>
      <c r="I684" s="93">
        <v>-0.58460000000000001</v>
      </c>
      <c r="J684" s="94">
        <v>-5.4496768861630385E-6</v>
      </c>
      <c r="K684" s="94">
        <f>I684/'סכום נכסי הקרן'!$C$42</f>
        <v>-7.5866017076783263E-9</v>
      </c>
    </row>
    <row r="685" spans="2:11">
      <c r="B685" s="86" t="s">
        <v>3379</v>
      </c>
      <c r="C685" s="83" t="s">
        <v>3380</v>
      </c>
      <c r="D685" s="96" t="s">
        <v>1858</v>
      </c>
      <c r="E685" s="96" t="s">
        <v>142</v>
      </c>
      <c r="F685" s="104">
        <v>43741</v>
      </c>
      <c r="G685" s="93">
        <v>11524550.4</v>
      </c>
      <c r="H685" s="95">
        <v>-1.5249999999999999</v>
      </c>
      <c r="I685" s="93">
        <v>-175.75003000000001</v>
      </c>
      <c r="J685" s="94">
        <v>-1.638352508096922E-3</v>
      </c>
      <c r="K685" s="94">
        <f>I685/'סכום נכסי הקרן'!$C$42</f>
        <v>-2.2807825482766287E-6</v>
      </c>
    </row>
    <row r="686" spans="2:11">
      <c r="B686" s="86" t="s">
        <v>3381</v>
      </c>
      <c r="C686" s="83" t="s">
        <v>3382</v>
      </c>
      <c r="D686" s="96" t="s">
        <v>1858</v>
      </c>
      <c r="E686" s="96" t="s">
        <v>142</v>
      </c>
      <c r="F686" s="104">
        <v>43745</v>
      </c>
      <c r="G686" s="93">
        <v>576.46</v>
      </c>
      <c r="H686" s="95">
        <v>-1.4641</v>
      </c>
      <c r="I686" s="93">
        <v>-8.4399999999999996E-3</v>
      </c>
      <c r="J686" s="94">
        <v>-7.8678195209059263E-8</v>
      </c>
      <c r="K686" s="94">
        <f>I686/'סכום נכסי הקרן'!$C$42</f>
        <v>-1.0952945332330665E-10</v>
      </c>
    </row>
    <row r="687" spans="2:11">
      <c r="B687" s="86" t="s">
        <v>3383</v>
      </c>
      <c r="C687" s="83" t="s">
        <v>3384</v>
      </c>
      <c r="D687" s="96" t="s">
        <v>1858</v>
      </c>
      <c r="E687" s="96" t="s">
        <v>142</v>
      </c>
      <c r="F687" s="104">
        <v>43731</v>
      </c>
      <c r="G687" s="93">
        <v>61522.33</v>
      </c>
      <c r="H687" s="95">
        <v>-1.4097999999999999</v>
      </c>
      <c r="I687" s="93">
        <v>-0.86734</v>
      </c>
      <c r="J687" s="94">
        <v>-8.0853964256665241E-6</v>
      </c>
      <c r="K687" s="94">
        <f>I687/'סכום נכסי הקרן'!$C$42</f>
        <v>-1.12558383940091E-8</v>
      </c>
    </row>
    <row r="688" spans="2:11">
      <c r="B688" s="86" t="s">
        <v>3383</v>
      </c>
      <c r="C688" s="83" t="s">
        <v>2883</v>
      </c>
      <c r="D688" s="96" t="s">
        <v>1858</v>
      </c>
      <c r="E688" s="96" t="s">
        <v>142</v>
      </c>
      <c r="F688" s="104">
        <v>43731</v>
      </c>
      <c r="G688" s="93">
        <v>4998.6899999999996</v>
      </c>
      <c r="H688" s="95">
        <v>-1.4097999999999999</v>
      </c>
      <c r="I688" s="93">
        <v>-7.0470000000000005E-2</v>
      </c>
      <c r="J688" s="94">
        <v>-6.5692564175147001E-7</v>
      </c>
      <c r="K688" s="94">
        <f>I688/'סכום נכסי הקרן'!$C$42</f>
        <v>-9.145190255560925E-10</v>
      </c>
    </row>
    <row r="689" spans="2:11">
      <c r="B689" s="86" t="s">
        <v>3383</v>
      </c>
      <c r="C689" s="83" t="s">
        <v>3385</v>
      </c>
      <c r="D689" s="96" t="s">
        <v>1858</v>
      </c>
      <c r="E689" s="96" t="s">
        <v>142</v>
      </c>
      <c r="F689" s="104">
        <v>43731</v>
      </c>
      <c r="G689" s="93">
        <v>4614.17</v>
      </c>
      <c r="H689" s="95">
        <v>-1.4097999999999999</v>
      </c>
      <c r="I689" s="93">
        <v>-6.5049999999999997E-2</v>
      </c>
      <c r="J689" s="94">
        <v>-6.0640007089446739E-7</v>
      </c>
      <c r="K689" s="94">
        <f>I689/'סכום נכסי הקרן'!$C$42</f>
        <v>-8.4418139083899261E-10</v>
      </c>
    </row>
    <row r="690" spans="2:11">
      <c r="B690" s="86" t="s">
        <v>3386</v>
      </c>
      <c r="C690" s="83" t="s">
        <v>3387</v>
      </c>
      <c r="D690" s="96" t="s">
        <v>1858</v>
      </c>
      <c r="E690" s="96" t="s">
        <v>142</v>
      </c>
      <c r="F690" s="104">
        <v>43720</v>
      </c>
      <c r="G690" s="93">
        <v>11543212.800000001</v>
      </c>
      <c r="H690" s="95">
        <v>-1.3617999999999999</v>
      </c>
      <c r="I690" s="93">
        <v>-157.19685000000001</v>
      </c>
      <c r="J690" s="94">
        <v>-1.4653986315816597E-3</v>
      </c>
      <c r="K690" s="94">
        <f>I690/'סכום נכסי הקרן'!$C$42</f>
        <v>-2.0400100763798389E-6</v>
      </c>
    </row>
    <row r="691" spans="2:11">
      <c r="B691" s="86" t="s">
        <v>3386</v>
      </c>
      <c r="C691" s="83" t="s">
        <v>3388</v>
      </c>
      <c r="D691" s="96" t="s">
        <v>1858</v>
      </c>
      <c r="E691" s="96" t="s">
        <v>142</v>
      </c>
      <c r="F691" s="104">
        <v>43720</v>
      </c>
      <c r="G691" s="93">
        <v>500205.89</v>
      </c>
      <c r="H691" s="95">
        <v>-1.3617999999999999</v>
      </c>
      <c r="I691" s="93">
        <v>-6.8118599999999994</v>
      </c>
      <c r="J691" s="94">
        <v>-6.3500574741324925E-5</v>
      </c>
      <c r="K691" s="94">
        <f>I691/'סכום נכסי הקרן'!$C$42</f>
        <v>-8.8400391222144502E-8</v>
      </c>
    </row>
    <row r="692" spans="2:11">
      <c r="B692" s="86" t="s">
        <v>3389</v>
      </c>
      <c r="C692" s="83" t="s">
        <v>3390</v>
      </c>
      <c r="D692" s="96" t="s">
        <v>1858</v>
      </c>
      <c r="E692" s="96" t="s">
        <v>142</v>
      </c>
      <c r="F692" s="104">
        <v>43731</v>
      </c>
      <c r="G692" s="93">
        <v>365846.98</v>
      </c>
      <c r="H692" s="95">
        <v>-1.2759</v>
      </c>
      <c r="I692" s="93">
        <v>-4.6678199999999999</v>
      </c>
      <c r="J692" s="94">
        <v>-4.3513702981131634E-5</v>
      </c>
      <c r="K692" s="94">
        <f>I692/'סכום נכסי הקרן'!$C$42</f>
        <v>-6.0576276399478348E-8</v>
      </c>
    </row>
    <row r="693" spans="2:11">
      <c r="B693" s="86" t="s">
        <v>3391</v>
      </c>
      <c r="C693" s="83" t="s">
        <v>3392</v>
      </c>
      <c r="D693" s="96" t="s">
        <v>1858</v>
      </c>
      <c r="E693" s="96" t="s">
        <v>142</v>
      </c>
      <c r="F693" s="104">
        <v>43809</v>
      </c>
      <c r="G693" s="93">
        <v>192672</v>
      </c>
      <c r="H693" s="95">
        <v>-1.1924999999999999</v>
      </c>
      <c r="I693" s="93">
        <v>-2.2976199999999998</v>
      </c>
      <c r="J693" s="94">
        <v>-2.141855389528895E-5</v>
      </c>
      <c r="K693" s="94">
        <f>I693/'סכום נכסי הקרן'!$C$42</f>
        <v>-2.9817187505295716E-8</v>
      </c>
    </row>
    <row r="694" spans="2:11">
      <c r="B694" s="86" t="s">
        <v>3391</v>
      </c>
      <c r="C694" s="83" t="s">
        <v>3393</v>
      </c>
      <c r="D694" s="96" t="s">
        <v>1858</v>
      </c>
      <c r="E694" s="96" t="s">
        <v>142</v>
      </c>
      <c r="F694" s="104">
        <v>43809</v>
      </c>
      <c r="G694" s="93">
        <v>173404.79999999999</v>
      </c>
      <c r="H694" s="95">
        <v>-1.1924999999999999</v>
      </c>
      <c r="I694" s="93">
        <v>-2.06785</v>
      </c>
      <c r="J694" s="94">
        <v>-1.9276623929271705E-5</v>
      </c>
      <c r="K694" s="94">
        <f>I694/'סכום נכסי הקרן'!$C$42</f>
        <v>-2.6835364935379108E-8</v>
      </c>
    </row>
    <row r="695" spans="2:11">
      <c r="B695" s="86" t="s">
        <v>3391</v>
      </c>
      <c r="C695" s="83" t="s">
        <v>3085</v>
      </c>
      <c r="D695" s="96" t="s">
        <v>1858</v>
      </c>
      <c r="E695" s="96" t="s">
        <v>142</v>
      </c>
      <c r="F695" s="104">
        <v>43809</v>
      </c>
      <c r="G695" s="93">
        <v>11560.32</v>
      </c>
      <c r="H695" s="95">
        <v>-1.1924999999999999</v>
      </c>
      <c r="I695" s="93">
        <v>-0.13786000000000001</v>
      </c>
      <c r="J695" s="94">
        <v>-1.2851393354882595E-6</v>
      </c>
      <c r="K695" s="94">
        <f>I695/'סכום נכסי הקרן'!$C$42</f>
        <v>-1.7890675871032058E-9</v>
      </c>
    </row>
    <row r="696" spans="2:11">
      <c r="B696" s="86" t="s">
        <v>3391</v>
      </c>
      <c r="C696" s="83" t="s">
        <v>2484</v>
      </c>
      <c r="D696" s="96" t="s">
        <v>1858</v>
      </c>
      <c r="E696" s="96" t="s">
        <v>142</v>
      </c>
      <c r="F696" s="104">
        <v>43809</v>
      </c>
      <c r="G696" s="93">
        <v>3082.75</v>
      </c>
      <c r="H696" s="95">
        <v>-1.1923999999999999</v>
      </c>
      <c r="I696" s="93">
        <v>-3.6760000000000001E-2</v>
      </c>
      <c r="J696" s="94">
        <v>-3.4267896396741924E-7</v>
      </c>
      <c r="K696" s="94">
        <f>I696/'סכום נכסי הקרן'!$C$42</f>
        <v>-4.7705008343184277E-10</v>
      </c>
    </row>
    <row r="697" spans="2:11">
      <c r="B697" s="86" t="s">
        <v>3391</v>
      </c>
      <c r="C697" s="83" t="s">
        <v>2855</v>
      </c>
      <c r="D697" s="96" t="s">
        <v>1858</v>
      </c>
      <c r="E697" s="96" t="s">
        <v>142</v>
      </c>
      <c r="F697" s="104">
        <v>43809</v>
      </c>
      <c r="G697" s="93">
        <v>9633.6</v>
      </c>
      <c r="H697" s="95">
        <v>-1.1924999999999999</v>
      </c>
      <c r="I697" s="93">
        <v>-0.11488</v>
      </c>
      <c r="J697" s="94">
        <v>-1.0709183727034038E-6</v>
      </c>
      <c r="K697" s="94">
        <f>I697/'סכום נכסי הקרן'!$C$42</f>
        <v>-1.4908463978414062E-9</v>
      </c>
    </row>
    <row r="698" spans="2:11">
      <c r="B698" s="86" t="s">
        <v>3391</v>
      </c>
      <c r="C698" s="83" t="s">
        <v>3394</v>
      </c>
      <c r="D698" s="96" t="s">
        <v>1858</v>
      </c>
      <c r="E698" s="96" t="s">
        <v>142</v>
      </c>
      <c r="F698" s="104">
        <v>43809</v>
      </c>
      <c r="G698" s="93">
        <v>57801.599999999999</v>
      </c>
      <c r="H698" s="95">
        <v>-1.1924999999999999</v>
      </c>
      <c r="I698" s="93">
        <v>-0.68928</v>
      </c>
      <c r="J698" s="94">
        <v>-6.4255102362204225E-6</v>
      </c>
      <c r="K698" s="94">
        <f>I698/'סכום נכסי הקרן'!$C$42</f>
        <v>-8.945078387048438E-9</v>
      </c>
    </row>
    <row r="699" spans="2:11">
      <c r="B699" s="86" t="s">
        <v>3391</v>
      </c>
      <c r="C699" s="83" t="s">
        <v>3395</v>
      </c>
      <c r="D699" s="96" t="s">
        <v>1858</v>
      </c>
      <c r="E699" s="96" t="s">
        <v>142</v>
      </c>
      <c r="F699" s="104">
        <v>43809</v>
      </c>
      <c r="G699" s="93">
        <v>1425.77</v>
      </c>
      <c r="H699" s="95">
        <v>-1.1922999999999999</v>
      </c>
      <c r="I699" s="93">
        <v>-1.7000000000000001E-2</v>
      </c>
      <c r="J699" s="94">
        <v>-1.5847503774336583E-7</v>
      </c>
      <c r="K699" s="94">
        <f>I699/'סכום נכסי הקרן'!$C$42</f>
        <v>-2.2061619745215797E-10</v>
      </c>
    </row>
    <row r="700" spans="2:11">
      <c r="B700" s="86" t="s">
        <v>3396</v>
      </c>
      <c r="C700" s="83" t="s">
        <v>3397</v>
      </c>
      <c r="D700" s="96" t="s">
        <v>1858</v>
      </c>
      <c r="E700" s="96" t="s">
        <v>142</v>
      </c>
      <c r="F700" s="104">
        <v>43787</v>
      </c>
      <c r="G700" s="93">
        <v>57801.599999999999</v>
      </c>
      <c r="H700" s="95">
        <v>-1.1924999999999999</v>
      </c>
      <c r="I700" s="93">
        <v>-0.68928</v>
      </c>
      <c r="J700" s="94">
        <v>-6.4255102362204225E-6</v>
      </c>
      <c r="K700" s="94">
        <f>I700/'סכום נכסי הקרן'!$C$42</f>
        <v>-8.945078387048438E-9</v>
      </c>
    </row>
    <row r="701" spans="2:11">
      <c r="B701" s="86" t="s">
        <v>3398</v>
      </c>
      <c r="C701" s="83" t="s">
        <v>3399</v>
      </c>
      <c r="D701" s="96" t="s">
        <v>1858</v>
      </c>
      <c r="E701" s="96" t="s">
        <v>142</v>
      </c>
      <c r="F701" s="104">
        <v>43753</v>
      </c>
      <c r="G701" s="93">
        <v>578155.97</v>
      </c>
      <c r="H701" s="95">
        <v>-1.1993</v>
      </c>
      <c r="I701" s="93">
        <v>-6.9338100000000003</v>
      </c>
      <c r="J701" s="94">
        <v>-6.4637400085607491E-5</v>
      </c>
      <c r="K701" s="94">
        <f>I701/'סכום נכסי הקרן'!$C$42</f>
        <v>-8.9982988003279264E-8</v>
      </c>
    </row>
    <row r="702" spans="2:11">
      <c r="B702" s="86" t="s">
        <v>3400</v>
      </c>
      <c r="C702" s="83" t="s">
        <v>3401</v>
      </c>
      <c r="D702" s="96" t="s">
        <v>1858</v>
      </c>
      <c r="E702" s="96" t="s">
        <v>142</v>
      </c>
      <c r="F702" s="104">
        <v>43732</v>
      </c>
      <c r="G702" s="93">
        <v>809694.14</v>
      </c>
      <c r="H702" s="95">
        <v>-1.165</v>
      </c>
      <c r="I702" s="93">
        <v>-9.4329999999999998</v>
      </c>
      <c r="J702" s="94">
        <v>-8.7935001825480567E-5</v>
      </c>
      <c r="K702" s="94">
        <f>I702/'סכום נכסי הקרן'!$C$42</f>
        <v>-1.224160347391886E-7</v>
      </c>
    </row>
    <row r="703" spans="2:11">
      <c r="B703" s="86" t="s">
        <v>3402</v>
      </c>
      <c r="C703" s="83" t="s">
        <v>3395</v>
      </c>
      <c r="D703" s="96" t="s">
        <v>1858</v>
      </c>
      <c r="E703" s="96" t="s">
        <v>142</v>
      </c>
      <c r="F703" s="104">
        <v>43753</v>
      </c>
      <c r="G703" s="93">
        <v>26497517.950311001</v>
      </c>
      <c r="H703" s="95">
        <v>-1.1338999999999999</v>
      </c>
      <c r="I703" s="93">
        <v>-300.44926366999988</v>
      </c>
      <c r="J703" s="94">
        <v>-2.8008063764746881E-3</v>
      </c>
      <c r="K703" s="94">
        <f>I703/'סכום נכסי הקרן'!$C$42</f>
        <v>-3.8990572987162447E-6</v>
      </c>
    </row>
    <row r="704" spans="2:11">
      <c r="B704" s="86" t="s">
        <v>3403</v>
      </c>
      <c r="C704" s="83" t="s">
        <v>3404</v>
      </c>
      <c r="D704" s="96" t="s">
        <v>1858</v>
      </c>
      <c r="E704" s="96" t="s">
        <v>142</v>
      </c>
      <c r="F704" s="104">
        <v>43808</v>
      </c>
      <c r="G704" s="93">
        <v>96418.08</v>
      </c>
      <c r="H704" s="95">
        <v>-1.1379999999999999</v>
      </c>
      <c r="I704" s="93">
        <v>-1.0971900000000001</v>
      </c>
      <c r="J704" s="94">
        <v>-1.0228072156567267E-5</v>
      </c>
      <c r="K704" s="94">
        <f>I704/'סכום נכסי הקרן'!$C$42</f>
        <v>-1.4238699157796072E-8</v>
      </c>
    </row>
    <row r="705" spans="2:11">
      <c r="B705" s="86" t="s">
        <v>3403</v>
      </c>
      <c r="C705" s="83" t="s">
        <v>3405</v>
      </c>
      <c r="D705" s="96" t="s">
        <v>1858</v>
      </c>
      <c r="E705" s="96" t="s">
        <v>142</v>
      </c>
      <c r="F705" s="104">
        <v>43808</v>
      </c>
      <c r="G705" s="93">
        <v>655642.93999999994</v>
      </c>
      <c r="H705" s="95">
        <v>-1.1379999999999999</v>
      </c>
      <c r="I705" s="93">
        <v>-7.4609100000000002</v>
      </c>
      <c r="J705" s="94">
        <v>-6.95510584617562E-5</v>
      </c>
      <c r="K705" s="94">
        <f>I705/'סכום נכסי הקרן'!$C$42</f>
        <v>-9.6823387866634117E-8</v>
      </c>
    </row>
    <row r="706" spans="2:11">
      <c r="B706" s="86" t="s">
        <v>3403</v>
      </c>
      <c r="C706" s="83" t="s">
        <v>3406</v>
      </c>
      <c r="D706" s="96" t="s">
        <v>1858</v>
      </c>
      <c r="E706" s="96" t="s">
        <v>142</v>
      </c>
      <c r="F706" s="104">
        <v>43808</v>
      </c>
      <c r="G706" s="93">
        <v>154268.93</v>
      </c>
      <c r="H706" s="95">
        <v>-1.1379999999999999</v>
      </c>
      <c r="I706" s="93">
        <v>-1.7555099999999999</v>
      </c>
      <c r="J706" s="94">
        <v>-1.6364971382873889E-5</v>
      </c>
      <c r="K706" s="94">
        <f>I706/'סכום נכסי הקרן'!$C$42</f>
        <v>-2.2781996517013989E-8</v>
      </c>
    </row>
    <row r="707" spans="2:11">
      <c r="B707" s="86" t="s">
        <v>3403</v>
      </c>
      <c r="C707" s="83" t="s">
        <v>2505</v>
      </c>
      <c r="D707" s="96" t="s">
        <v>1858</v>
      </c>
      <c r="E707" s="96" t="s">
        <v>142</v>
      </c>
      <c r="F707" s="104">
        <v>43808</v>
      </c>
      <c r="G707" s="93">
        <v>146555.48000000001</v>
      </c>
      <c r="H707" s="95">
        <v>-1.1379999999999999</v>
      </c>
      <c r="I707" s="93">
        <v>-1.6677299999999999</v>
      </c>
      <c r="J707" s="94">
        <v>-1.5546680864455497E-5</v>
      </c>
      <c r="K707" s="94">
        <f>I707/'סכום נכסי הקרן'!$C$42</f>
        <v>-2.164283829275808E-8</v>
      </c>
    </row>
    <row r="708" spans="2:11">
      <c r="B708" s="86" t="s">
        <v>3403</v>
      </c>
      <c r="C708" s="83" t="s">
        <v>3407</v>
      </c>
      <c r="D708" s="96" t="s">
        <v>1858</v>
      </c>
      <c r="E708" s="96" t="s">
        <v>142</v>
      </c>
      <c r="F708" s="104">
        <v>43808</v>
      </c>
      <c r="G708" s="93">
        <v>443523.17</v>
      </c>
      <c r="H708" s="95">
        <v>-1.1379999999999999</v>
      </c>
      <c r="I708" s="93">
        <v>-5.0470899999999999</v>
      </c>
      <c r="J708" s="94">
        <v>-4.7049281073186125E-5</v>
      </c>
      <c r="K708" s="94">
        <f>I708/'סכום נכסי הקרן'!$C$42</f>
        <v>-6.5498223764635988E-8</v>
      </c>
    </row>
    <row r="709" spans="2:11">
      <c r="B709" s="86" t="s">
        <v>3403</v>
      </c>
      <c r="C709" s="83" t="s">
        <v>3408</v>
      </c>
      <c r="D709" s="96" t="s">
        <v>1858</v>
      </c>
      <c r="E709" s="96" t="s">
        <v>142</v>
      </c>
      <c r="F709" s="104">
        <v>43808</v>
      </c>
      <c r="G709" s="93">
        <v>9641.83</v>
      </c>
      <c r="H709" s="95">
        <v>-1.1377999999999999</v>
      </c>
      <c r="I709" s="93">
        <v>-0.10970000000000001</v>
      </c>
      <c r="J709" s="94">
        <v>-1.0226300964968959E-6</v>
      </c>
      <c r="K709" s="94">
        <f>I709/'סכום נכסי הקרן'!$C$42</f>
        <v>-1.4236233447353959E-9</v>
      </c>
    </row>
    <row r="710" spans="2:11">
      <c r="B710" s="86" t="s">
        <v>3409</v>
      </c>
      <c r="C710" s="83" t="s">
        <v>3410</v>
      </c>
      <c r="D710" s="96" t="s">
        <v>1858</v>
      </c>
      <c r="E710" s="96" t="s">
        <v>142</v>
      </c>
      <c r="F710" s="104">
        <v>43822</v>
      </c>
      <c r="G710" s="93">
        <v>15821.78</v>
      </c>
      <c r="H710" s="95">
        <v>-1.0793999999999999</v>
      </c>
      <c r="I710" s="93">
        <v>-0.17077999999999999</v>
      </c>
      <c r="J710" s="94">
        <v>-1.5920215850477653E-6</v>
      </c>
      <c r="K710" s="94">
        <f>I710/'סכום נכסי הקרן'!$C$42</f>
        <v>-2.2162843647576196E-9</v>
      </c>
    </row>
    <row r="711" spans="2:11">
      <c r="B711" s="86" t="s">
        <v>3411</v>
      </c>
      <c r="C711" s="83" t="s">
        <v>3412</v>
      </c>
      <c r="D711" s="96" t="s">
        <v>1858</v>
      </c>
      <c r="E711" s="96" t="s">
        <v>142</v>
      </c>
      <c r="F711" s="104">
        <v>43788</v>
      </c>
      <c r="G711" s="93">
        <v>501666.05</v>
      </c>
      <c r="H711" s="95">
        <v>-1.0193000000000001</v>
      </c>
      <c r="I711" s="93">
        <v>-5.1136200000000001</v>
      </c>
      <c r="J711" s="94">
        <v>-4.7669477794425308E-5</v>
      </c>
      <c r="K711" s="94">
        <f>I711/'סכום נכסי הקרן'!$C$42</f>
        <v>-6.6361611742076712E-8</v>
      </c>
    </row>
    <row r="712" spans="2:11">
      <c r="B712" s="86" t="s">
        <v>3411</v>
      </c>
      <c r="C712" s="83" t="s">
        <v>3413</v>
      </c>
      <c r="D712" s="96" t="s">
        <v>1858</v>
      </c>
      <c r="E712" s="96" t="s">
        <v>142</v>
      </c>
      <c r="F712" s="104">
        <v>43788</v>
      </c>
      <c r="G712" s="93">
        <v>2954041.23</v>
      </c>
      <c r="H712" s="95">
        <v>-1.0193000000000001</v>
      </c>
      <c r="I712" s="93">
        <v>-30.111360000000001</v>
      </c>
      <c r="J712" s="94">
        <v>-2.806999360296515E-4</v>
      </c>
      <c r="K712" s="94">
        <f>I712/'סכום נכסי הקרן'!$C$42</f>
        <v>-3.9076786725370658E-7</v>
      </c>
    </row>
    <row r="713" spans="2:11">
      <c r="B713" s="86" t="s">
        <v>3411</v>
      </c>
      <c r="C713" s="83" t="s">
        <v>3414</v>
      </c>
      <c r="D713" s="96" t="s">
        <v>1858</v>
      </c>
      <c r="E713" s="96" t="s">
        <v>142</v>
      </c>
      <c r="F713" s="104">
        <v>43788</v>
      </c>
      <c r="G713" s="93">
        <v>317593.2</v>
      </c>
      <c r="H713" s="95">
        <v>-1.0193000000000001</v>
      </c>
      <c r="I713" s="93">
        <v>-3.23732</v>
      </c>
      <c r="J713" s="94">
        <v>-3.0178494658079588E-5</v>
      </c>
      <c r="K713" s="94">
        <f>I713/'סכום נכסי הקרן'!$C$42</f>
        <v>-4.2012072255048234E-8</v>
      </c>
    </row>
    <row r="714" spans="2:11">
      <c r="B714" s="86" t="s">
        <v>3411</v>
      </c>
      <c r="C714" s="83" t="s">
        <v>3415</v>
      </c>
      <c r="D714" s="96" t="s">
        <v>1858</v>
      </c>
      <c r="E714" s="96" t="s">
        <v>142</v>
      </c>
      <c r="F714" s="104">
        <v>43788</v>
      </c>
      <c r="G714" s="93">
        <v>77179.39</v>
      </c>
      <c r="H714" s="95">
        <v>-1.0193000000000001</v>
      </c>
      <c r="I714" s="93">
        <v>-0.78671000000000002</v>
      </c>
      <c r="J714" s="94">
        <v>-7.3337586437107835E-6</v>
      </c>
      <c r="K714" s="94">
        <f>I714/'סכום נכסי הקרן'!$C$42</f>
        <v>-1.0209468746916893E-8</v>
      </c>
    </row>
    <row r="715" spans="2:11">
      <c r="B715" s="86" t="s">
        <v>3416</v>
      </c>
      <c r="C715" s="83" t="s">
        <v>3199</v>
      </c>
      <c r="D715" s="96" t="s">
        <v>1858</v>
      </c>
      <c r="E715" s="96" t="s">
        <v>142</v>
      </c>
      <c r="F715" s="104">
        <v>43822</v>
      </c>
      <c r="G715" s="93">
        <v>21222711.813795</v>
      </c>
      <c r="H715" s="95">
        <v>-1.0169999999999999</v>
      </c>
      <c r="I715" s="93">
        <v>-215.82459733300004</v>
      </c>
      <c r="J715" s="94">
        <v>-2.0119300710761123E-3</v>
      </c>
      <c r="K715" s="94">
        <f>I715/'סכום נכסי הקרן'!$C$42</f>
        <v>-2.8008471753088012E-6</v>
      </c>
    </row>
    <row r="716" spans="2:11">
      <c r="B716" s="86" t="s">
        <v>3417</v>
      </c>
      <c r="C716" s="83" t="s">
        <v>3418</v>
      </c>
      <c r="D716" s="96" t="s">
        <v>1858</v>
      </c>
      <c r="E716" s="96" t="s">
        <v>142</v>
      </c>
      <c r="F716" s="104">
        <v>43761</v>
      </c>
      <c r="G716" s="93">
        <v>1468641.02</v>
      </c>
      <c r="H716" s="95">
        <v>-0.4224</v>
      </c>
      <c r="I716" s="93">
        <v>-6.2034700000000003</v>
      </c>
      <c r="J716" s="94">
        <v>-5.7829126022931617E-5</v>
      </c>
      <c r="K716" s="94">
        <f>I716/'סכום נכסי הקרן'!$C$42</f>
        <v>-8.0505056612266963E-8</v>
      </c>
    </row>
    <row r="717" spans="2:11">
      <c r="B717" s="86" t="s">
        <v>3419</v>
      </c>
      <c r="C717" s="83" t="s">
        <v>3420</v>
      </c>
      <c r="D717" s="96" t="s">
        <v>1858</v>
      </c>
      <c r="E717" s="96" t="s">
        <v>142</v>
      </c>
      <c r="F717" s="104">
        <v>43815</v>
      </c>
      <c r="G717" s="93">
        <v>386778.24</v>
      </c>
      <c r="H717" s="95">
        <v>-0.66469999999999996</v>
      </c>
      <c r="I717" s="93">
        <v>-2.5708800000000003</v>
      </c>
      <c r="J717" s="94">
        <v>-2.3965900296097901E-5</v>
      </c>
      <c r="K717" s="94">
        <f>I717/'סכום נכסי הקרן'!$C$42</f>
        <v>-3.3363398217988469E-8</v>
      </c>
    </row>
    <row r="718" spans="2:11">
      <c r="B718" s="86" t="s">
        <v>3421</v>
      </c>
      <c r="C718" s="83" t="s">
        <v>3422</v>
      </c>
      <c r="D718" s="96" t="s">
        <v>1858</v>
      </c>
      <c r="E718" s="96" t="s">
        <v>142</v>
      </c>
      <c r="F718" s="104">
        <v>43810</v>
      </c>
      <c r="G718" s="93">
        <v>251462.02</v>
      </c>
      <c r="H718" s="95">
        <v>-0.80269999999999997</v>
      </c>
      <c r="I718" s="93">
        <v>-2.01844</v>
      </c>
      <c r="J718" s="94">
        <v>-1.8816020893101133E-5</v>
      </c>
      <c r="K718" s="94">
        <f>I718/'סכום נכסי הקרן'!$C$42</f>
        <v>-2.6194150446196103E-8</v>
      </c>
    </row>
    <row r="719" spans="2:11">
      <c r="B719" s="86" t="s">
        <v>3423</v>
      </c>
      <c r="C719" s="83" t="s">
        <v>2482</v>
      </c>
      <c r="D719" s="96" t="s">
        <v>1858</v>
      </c>
      <c r="E719" s="96" t="s">
        <v>142</v>
      </c>
      <c r="F719" s="104">
        <v>43766</v>
      </c>
      <c r="G719" s="93">
        <v>178084.92</v>
      </c>
      <c r="H719" s="95">
        <v>-0.72489999999999999</v>
      </c>
      <c r="I719" s="93">
        <v>-1.29091</v>
      </c>
      <c r="J719" s="94">
        <v>-1.2033941821958138E-5</v>
      </c>
      <c r="K719" s="94">
        <f>I719/'סכום נכסי הקרן'!$C$42</f>
        <v>-1.6752685614880308E-8</v>
      </c>
    </row>
    <row r="720" spans="2:11">
      <c r="B720" s="86" t="s">
        <v>3423</v>
      </c>
      <c r="C720" s="83" t="s">
        <v>3424</v>
      </c>
      <c r="D720" s="96" t="s">
        <v>1858</v>
      </c>
      <c r="E720" s="96" t="s">
        <v>142</v>
      </c>
      <c r="F720" s="104">
        <v>43766</v>
      </c>
      <c r="G720" s="93">
        <v>1858.29</v>
      </c>
      <c r="H720" s="95">
        <v>-0.72430000000000005</v>
      </c>
      <c r="I720" s="93">
        <v>-1.3460000000000001E-2</v>
      </c>
      <c r="J720" s="94">
        <v>-1.2547494164857083E-7</v>
      </c>
      <c r="K720" s="94">
        <f>I720/'סכום נכסי הקרן'!$C$42</f>
        <v>-1.7467611868859098E-10</v>
      </c>
    </row>
    <row r="721" spans="2:11">
      <c r="B721" s="86" t="s">
        <v>3423</v>
      </c>
      <c r="C721" s="83" t="s">
        <v>3425</v>
      </c>
      <c r="D721" s="96" t="s">
        <v>1858</v>
      </c>
      <c r="E721" s="96" t="s">
        <v>142</v>
      </c>
      <c r="F721" s="104">
        <v>43766</v>
      </c>
      <c r="G721" s="93">
        <v>1045281.02</v>
      </c>
      <c r="H721" s="95">
        <v>-0.72489999999999999</v>
      </c>
      <c r="I721" s="93">
        <v>-7.5770799999999996</v>
      </c>
      <c r="J721" s="94">
        <v>-7.0634002293206005E-5</v>
      </c>
      <c r="K721" s="94">
        <f>I721/'סכום נכסי הקרן'!$C$42</f>
        <v>-9.8330975140635114E-8</v>
      </c>
    </row>
    <row r="722" spans="2:11">
      <c r="B722" s="86" t="s">
        <v>3423</v>
      </c>
      <c r="C722" s="83" t="s">
        <v>3426</v>
      </c>
      <c r="D722" s="96" t="s">
        <v>1858</v>
      </c>
      <c r="E722" s="96" t="s">
        <v>142</v>
      </c>
      <c r="F722" s="104">
        <v>43766</v>
      </c>
      <c r="G722" s="93">
        <v>3097.13</v>
      </c>
      <c r="H722" s="95">
        <v>-0.72489999999999999</v>
      </c>
      <c r="I722" s="93">
        <v>-2.2449999999999998E-2</v>
      </c>
      <c r="J722" s="94">
        <v>-2.0928027043168013E-7</v>
      </c>
      <c r="K722" s="94">
        <f>I722/'סכום נכסי הקרן'!$C$42</f>
        <v>-2.9134315487064388E-10</v>
      </c>
    </row>
    <row r="723" spans="2:11">
      <c r="B723" s="86" t="s">
        <v>3427</v>
      </c>
      <c r="C723" s="83" t="s">
        <v>3303</v>
      </c>
      <c r="D723" s="96" t="s">
        <v>1858</v>
      </c>
      <c r="E723" s="96" t="s">
        <v>142</v>
      </c>
      <c r="F723" s="104">
        <v>43726</v>
      </c>
      <c r="G723" s="93">
        <v>108409.19</v>
      </c>
      <c r="H723" s="95">
        <v>-0.71589999999999998</v>
      </c>
      <c r="I723" s="93">
        <v>-0.77613999999999994</v>
      </c>
      <c r="J723" s="94">
        <v>-7.235224458478584E-6</v>
      </c>
      <c r="K723" s="94">
        <f>I723/'סכום נכסי הקרן'!$C$42</f>
        <v>-1.0072297381795169E-8</v>
      </c>
    </row>
    <row r="724" spans="2:11">
      <c r="B724" s="86" t="s">
        <v>3427</v>
      </c>
      <c r="C724" s="83" t="s">
        <v>3428</v>
      </c>
      <c r="D724" s="96" t="s">
        <v>1858</v>
      </c>
      <c r="E724" s="96" t="s">
        <v>142</v>
      </c>
      <c r="F724" s="104">
        <v>43726</v>
      </c>
      <c r="G724" s="93">
        <v>9485.82</v>
      </c>
      <c r="H724" s="95">
        <v>-0.7157</v>
      </c>
      <c r="I724" s="93">
        <v>-6.7890000000000006E-2</v>
      </c>
      <c r="J724" s="94">
        <v>-6.3287472425865328E-7</v>
      </c>
      <c r="K724" s="94">
        <f>I724/'סכום נכסי הקרן'!$C$42</f>
        <v>-8.8103727323688267E-10</v>
      </c>
    </row>
    <row r="725" spans="2:11">
      <c r="B725" s="86" t="s">
        <v>3427</v>
      </c>
      <c r="C725" s="83" t="s">
        <v>3429</v>
      </c>
      <c r="D725" s="96" t="s">
        <v>1858</v>
      </c>
      <c r="E725" s="96" t="s">
        <v>142</v>
      </c>
      <c r="F725" s="104">
        <v>43726</v>
      </c>
      <c r="G725" s="93">
        <v>21294.66</v>
      </c>
      <c r="H725" s="95">
        <v>-0.71599999999999997</v>
      </c>
      <c r="I725" s="93">
        <v>-0.15246000000000001</v>
      </c>
      <c r="J725" s="94">
        <v>-1.4212414267266797E-6</v>
      </c>
      <c r="K725" s="94">
        <f>I725/'סכום נכסי הקרן'!$C$42</f>
        <v>-1.9785379684444711E-9</v>
      </c>
    </row>
    <row r="726" spans="2:11">
      <c r="B726" s="86" t="s">
        <v>3427</v>
      </c>
      <c r="C726" s="83" t="s">
        <v>2774</v>
      </c>
      <c r="D726" s="96" t="s">
        <v>1858</v>
      </c>
      <c r="E726" s="96" t="s">
        <v>142</v>
      </c>
      <c r="F726" s="104">
        <v>43726</v>
      </c>
      <c r="G726" s="93">
        <v>38717.57</v>
      </c>
      <c r="H726" s="95">
        <v>-0.71589999999999998</v>
      </c>
      <c r="I726" s="93">
        <v>-0.27718999999999999</v>
      </c>
      <c r="J726" s="94">
        <v>-2.5839821007107979E-6</v>
      </c>
      <c r="K726" s="94">
        <f>I726/'סכום נכסי הקרן'!$C$42</f>
        <v>-3.597211986574333E-9</v>
      </c>
    </row>
    <row r="727" spans="2:11">
      <c r="B727" s="86" t="s">
        <v>3427</v>
      </c>
      <c r="C727" s="83" t="s">
        <v>3430</v>
      </c>
      <c r="D727" s="96" t="s">
        <v>1858</v>
      </c>
      <c r="E727" s="96" t="s">
        <v>142</v>
      </c>
      <c r="F727" s="104">
        <v>43726</v>
      </c>
      <c r="G727" s="93">
        <v>4255060.72</v>
      </c>
      <c r="H727" s="95">
        <v>-0.71589999999999998</v>
      </c>
      <c r="I727" s="93">
        <v>-30.463459999999998</v>
      </c>
      <c r="J727" s="94">
        <v>-2.8398223372314788E-4</v>
      </c>
      <c r="K727" s="94">
        <f>I727/'סכום נכסי הקרן'!$C$42</f>
        <v>-3.9533721802564208E-7</v>
      </c>
    </row>
    <row r="728" spans="2:11">
      <c r="B728" s="86" t="s">
        <v>3427</v>
      </c>
      <c r="C728" s="83" t="s">
        <v>3431</v>
      </c>
      <c r="D728" s="96" t="s">
        <v>1858</v>
      </c>
      <c r="E728" s="96" t="s">
        <v>142</v>
      </c>
      <c r="F728" s="104">
        <v>43726</v>
      </c>
      <c r="G728" s="93">
        <v>55559.73</v>
      </c>
      <c r="H728" s="95">
        <v>-0.71589999999999998</v>
      </c>
      <c r="I728" s="93">
        <v>-0.39774999999999999</v>
      </c>
      <c r="J728" s="94">
        <v>-3.7078497801425735E-6</v>
      </c>
      <c r="K728" s="94">
        <f>I728/'סכום נכסי הקרן'!$C$42</f>
        <v>-5.1617701492115195E-9</v>
      </c>
    </row>
    <row r="729" spans="2:11">
      <c r="B729" s="86" t="s">
        <v>3427</v>
      </c>
      <c r="C729" s="83" t="s">
        <v>3432</v>
      </c>
      <c r="D729" s="96" t="s">
        <v>1858</v>
      </c>
      <c r="E729" s="96" t="s">
        <v>142</v>
      </c>
      <c r="F729" s="104">
        <v>43726</v>
      </c>
      <c r="G729" s="93">
        <v>10647.35</v>
      </c>
      <c r="H729" s="95">
        <v>-0.71579999999999999</v>
      </c>
      <c r="I729" s="93">
        <v>-7.621E-2</v>
      </c>
      <c r="J729" s="94">
        <v>-7.1043427214246515E-7</v>
      </c>
      <c r="K729" s="94">
        <f>I729/'סכום נכסי הקרן'!$C$42</f>
        <v>-9.8900943575464467E-10</v>
      </c>
    </row>
    <row r="730" spans="2:11">
      <c r="B730" s="86" t="s">
        <v>3427</v>
      </c>
      <c r="C730" s="83" t="s">
        <v>3433</v>
      </c>
      <c r="D730" s="96" t="s">
        <v>1858</v>
      </c>
      <c r="E730" s="96" t="s">
        <v>142</v>
      </c>
      <c r="F730" s="104">
        <v>43726</v>
      </c>
      <c r="G730" s="93">
        <v>587732.68000000005</v>
      </c>
      <c r="H730" s="95">
        <v>-0.71589999999999998</v>
      </c>
      <c r="I730" s="93">
        <v>-4.2077799999999996</v>
      </c>
      <c r="J730" s="94">
        <v>-3.9225182018575279E-5</v>
      </c>
      <c r="K730" s="94">
        <f>I730/'סכום נכסי הקרן'!$C$42</f>
        <v>-5.4606142547955359E-8</v>
      </c>
    </row>
    <row r="731" spans="2:11">
      <c r="B731" s="86" t="s">
        <v>3427</v>
      </c>
      <c r="C731" s="83" t="s">
        <v>3434</v>
      </c>
      <c r="D731" s="96" t="s">
        <v>1858</v>
      </c>
      <c r="E731" s="96" t="s">
        <v>142</v>
      </c>
      <c r="F731" s="104">
        <v>43726</v>
      </c>
      <c r="G731" s="93">
        <v>182746.92</v>
      </c>
      <c r="H731" s="95">
        <v>-0.71589999999999998</v>
      </c>
      <c r="I731" s="93">
        <v>-1.3083499999999999</v>
      </c>
      <c r="J731" s="94">
        <v>-1.2196518566560743E-5</v>
      </c>
      <c r="K731" s="94">
        <f>I731/'סכום נכסי הקרן'!$C$42</f>
        <v>-1.6979011878619461E-8</v>
      </c>
    </row>
    <row r="732" spans="2:11">
      <c r="B732" s="86" t="s">
        <v>3427</v>
      </c>
      <c r="C732" s="83" t="s">
        <v>3435</v>
      </c>
      <c r="D732" s="96" t="s">
        <v>1858</v>
      </c>
      <c r="E732" s="96" t="s">
        <v>142</v>
      </c>
      <c r="F732" s="104">
        <v>43726</v>
      </c>
      <c r="G732" s="93">
        <v>286897.18</v>
      </c>
      <c r="H732" s="95">
        <v>-0.71589999999999998</v>
      </c>
      <c r="I732" s="93">
        <v>-2.0539999999999998</v>
      </c>
      <c r="J732" s="94">
        <v>-1.9147513383816078E-5</v>
      </c>
      <c r="K732" s="94">
        <f>I732/'סכום נכסי הקרן'!$C$42</f>
        <v>-2.6655627621572494E-8</v>
      </c>
    </row>
    <row r="733" spans="2:11">
      <c r="B733" s="86" t="s">
        <v>3427</v>
      </c>
      <c r="C733" s="83" t="s">
        <v>3436</v>
      </c>
      <c r="D733" s="96" t="s">
        <v>1858</v>
      </c>
      <c r="E733" s="96" t="s">
        <v>142</v>
      </c>
      <c r="F733" s="104">
        <v>43726</v>
      </c>
      <c r="G733" s="93">
        <v>233312.07</v>
      </c>
      <c r="H733" s="95">
        <v>-0.71589999999999998</v>
      </c>
      <c r="I733" s="93">
        <v>-1.6703599999999998</v>
      </c>
      <c r="J733" s="94">
        <v>-1.5571197885000501E-5</v>
      </c>
      <c r="K733" s="94">
        <f>I733/'סכום נכסי הקרן'!$C$42</f>
        <v>-2.1676968916246268E-8</v>
      </c>
    </row>
    <row r="734" spans="2:11">
      <c r="B734" s="86" t="s">
        <v>3437</v>
      </c>
      <c r="C734" s="83" t="s">
        <v>3438</v>
      </c>
      <c r="D734" s="96" t="s">
        <v>1858</v>
      </c>
      <c r="E734" s="96" t="s">
        <v>142</v>
      </c>
      <c r="F734" s="104">
        <v>43815</v>
      </c>
      <c r="G734" s="93">
        <v>46856.62</v>
      </c>
      <c r="H734" s="95">
        <v>-0.69799999999999995</v>
      </c>
      <c r="I734" s="93">
        <v>-0.32707999999999998</v>
      </c>
      <c r="J734" s="94">
        <v>-3.0490597261823581E-6</v>
      </c>
      <c r="K734" s="94">
        <f>I734/'סכום נכסי הקרן'!$C$42</f>
        <v>-4.2446556389795186E-9</v>
      </c>
    </row>
    <row r="735" spans="2:11">
      <c r="B735" s="86" t="s">
        <v>3437</v>
      </c>
      <c r="C735" s="83" t="s">
        <v>3439</v>
      </c>
      <c r="D735" s="96" t="s">
        <v>1858</v>
      </c>
      <c r="E735" s="96" t="s">
        <v>142</v>
      </c>
      <c r="F735" s="104">
        <v>43815</v>
      </c>
      <c r="G735" s="93">
        <v>2478.37</v>
      </c>
      <c r="H735" s="95">
        <v>-0.69799999999999995</v>
      </c>
      <c r="I735" s="93">
        <v>-1.7299999999999999E-2</v>
      </c>
      <c r="J735" s="94">
        <v>-1.6127165605648403E-7</v>
      </c>
      <c r="K735" s="94">
        <f>I735/'סכום נכסי הקרן'!$C$42</f>
        <v>-2.2450942446601956E-10</v>
      </c>
    </row>
    <row r="736" spans="2:11">
      <c r="B736" s="86" t="s">
        <v>3440</v>
      </c>
      <c r="C736" s="83" t="s">
        <v>3441</v>
      </c>
      <c r="D736" s="96" t="s">
        <v>1858</v>
      </c>
      <c r="E736" s="96" t="s">
        <v>142</v>
      </c>
      <c r="F736" s="104">
        <v>43775</v>
      </c>
      <c r="G736" s="93">
        <v>135562.29</v>
      </c>
      <c r="H736" s="95">
        <v>-0.69910000000000005</v>
      </c>
      <c r="I736" s="93">
        <v>-0.94771000000000005</v>
      </c>
      <c r="J736" s="94">
        <v>-8.834610471750896E-6</v>
      </c>
      <c r="K736" s="94">
        <f>I736/'סכום נכסי הקרן'!$C$42</f>
        <v>-1.2298833911022625E-8</v>
      </c>
    </row>
    <row r="737" spans="2:11">
      <c r="B737" s="86" t="s">
        <v>3440</v>
      </c>
      <c r="C737" s="83" t="s">
        <v>3442</v>
      </c>
      <c r="D737" s="96" t="s">
        <v>1858</v>
      </c>
      <c r="E737" s="96" t="s">
        <v>142</v>
      </c>
      <c r="F737" s="104">
        <v>43775</v>
      </c>
      <c r="G737" s="93">
        <v>96830.21</v>
      </c>
      <c r="H737" s="95">
        <v>-0.69910000000000005</v>
      </c>
      <c r="I737" s="93">
        <v>-0.67692999999999992</v>
      </c>
      <c r="J737" s="94">
        <v>-6.3103827823303888E-6</v>
      </c>
      <c r="K737" s="94">
        <f>I737/'סכום נכסי הקרן'!$C$42</f>
        <v>-8.7848072083111339E-9</v>
      </c>
    </row>
    <row r="738" spans="2:11">
      <c r="B738" s="86" t="s">
        <v>3440</v>
      </c>
      <c r="C738" s="83" t="s">
        <v>3443</v>
      </c>
      <c r="D738" s="96" t="s">
        <v>1858</v>
      </c>
      <c r="E738" s="96" t="s">
        <v>142</v>
      </c>
      <c r="F738" s="104">
        <v>43775</v>
      </c>
      <c r="G738" s="93">
        <v>774641.66</v>
      </c>
      <c r="H738" s="95">
        <v>-0.69910000000000005</v>
      </c>
      <c r="I738" s="93">
        <v>-5.4154600000000004</v>
      </c>
      <c r="J738" s="94">
        <v>-5.0483248699863991E-5</v>
      </c>
      <c r="K738" s="94">
        <f>I738/'סכום נכסי הקרן'!$C$42</f>
        <v>-7.0278717214956669E-8</v>
      </c>
    </row>
    <row r="739" spans="2:11">
      <c r="B739" s="86" t="s">
        <v>3440</v>
      </c>
      <c r="C739" s="83" t="s">
        <v>3444</v>
      </c>
      <c r="D739" s="96" t="s">
        <v>1858</v>
      </c>
      <c r="E739" s="96" t="s">
        <v>142</v>
      </c>
      <c r="F739" s="104">
        <v>43775</v>
      </c>
      <c r="G739" s="93">
        <v>116196.25</v>
      </c>
      <c r="H739" s="95">
        <v>-0.69910000000000005</v>
      </c>
      <c r="I739" s="93">
        <v>-0.81232000000000004</v>
      </c>
      <c r="J739" s="94">
        <v>-7.572496627040642E-6</v>
      </c>
      <c r="K739" s="94">
        <f>I739/'סכום נכסי הקרן'!$C$42</f>
        <v>-1.054182055966688E-8</v>
      </c>
    </row>
    <row r="740" spans="2:11">
      <c r="B740" s="86" t="s">
        <v>3445</v>
      </c>
      <c r="C740" s="83" t="s">
        <v>3446</v>
      </c>
      <c r="D740" s="96" t="s">
        <v>1858</v>
      </c>
      <c r="E740" s="96" t="s">
        <v>142</v>
      </c>
      <c r="F740" s="104">
        <v>43775</v>
      </c>
      <c r="G740" s="93">
        <v>4842115.2</v>
      </c>
      <c r="H740" s="95">
        <v>-0.68659999999999999</v>
      </c>
      <c r="I740" s="93">
        <v>-33.245359999999998</v>
      </c>
      <c r="J740" s="94">
        <v>-3.0991527534069313E-4</v>
      </c>
      <c r="K740" s="94">
        <f>I740/'סכום נכסי הקרן'!$C$42</f>
        <v>-4.3143911212518079E-7</v>
      </c>
    </row>
    <row r="741" spans="2:11">
      <c r="B741" s="86" t="s">
        <v>3447</v>
      </c>
      <c r="C741" s="83" t="s">
        <v>3448</v>
      </c>
      <c r="D741" s="96" t="s">
        <v>1858</v>
      </c>
      <c r="E741" s="96" t="s">
        <v>142</v>
      </c>
      <c r="F741" s="104">
        <v>43766</v>
      </c>
      <c r="G741" s="93">
        <v>1899870.34</v>
      </c>
      <c r="H741" s="95">
        <v>-0.59379999999999999</v>
      </c>
      <c r="I741" s="93">
        <v>-11.28131</v>
      </c>
      <c r="J741" s="94">
        <v>-1.0516506047321236E-4</v>
      </c>
      <c r="K741" s="94">
        <f>I741/'סכום נכסי הקרן'!$C$42</f>
        <v>-1.4640233614582375E-7</v>
      </c>
    </row>
    <row r="742" spans="2:11">
      <c r="B742" s="86" t="s">
        <v>3447</v>
      </c>
      <c r="C742" s="83" t="s">
        <v>3449</v>
      </c>
      <c r="D742" s="96" t="s">
        <v>1858</v>
      </c>
      <c r="E742" s="96" t="s">
        <v>142</v>
      </c>
      <c r="F742" s="104">
        <v>43766</v>
      </c>
      <c r="G742" s="93">
        <v>2365144.7000000002</v>
      </c>
      <c r="H742" s="95">
        <v>-0.59379999999999999</v>
      </c>
      <c r="I742" s="93">
        <v>-14.044079999999999</v>
      </c>
      <c r="J742" s="94">
        <v>-1.3091977106299111E-4</v>
      </c>
      <c r="K742" s="94">
        <f>I742/'סכום נכסי הקרן'!$C$42</f>
        <v>-1.8225597213611191E-7</v>
      </c>
    </row>
    <row r="743" spans="2:11">
      <c r="B743" s="86" t="s">
        <v>3447</v>
      </c>
      <c r="C743" s="83" t="s">
        <v>3450</v>
      </c>
      <c r="D743" s="96" t="s">
        <v>1858</v>
      </c>
      <c r="E743" s="96" t="s">
        <v>142</v>
      </c>
      <c r="F743" s="104">
        <v>43766</v>
      </c>
      <c r="G743" s="93">
        <v>581592.96</v>
      </c>
      <c r="H743" s="95">
        <v>-0.59379999999999999</v>
      </c>
      <c r="I743" s="93">
        <v>-3.4534600000000002</v>
      </c>
      <c r="J743" s="94">
        <v>-3.2193364932070831E-5</v>
      </c>
      <c r="K743" s="94">
        <f>I743/'סכום נכסי הקרן'!$C$42</f>
        <v>-4.4817012544301732E-8</v>
      </c>
    </row>
    <row r="744" spans="2:11">
      <c r="B744" s="86" t="s">
        <v>3447</v>
      </c>
      <c r="C744" s="83" t="s">
        <v>3451</v>
      </c>
      <c r="D744" s="96" t="s">
        <v>1858</v>
      </c>
      <c r="E744" s="96" t="s">
        <v>142</v>
      </c>
      <c r="F744" s="104">
        <v>43766</v>
      </c>
      <c r="G744" s="93">
        <v>14733688.32</v>
      </c>
      <c r="H744" s="95">
        <v>-0.59379999999999999</v>
      </c>
      <c r="I744" s="93">
        <v>-87.487710000000007</v>
      </c>
      <c r="J744" s="94">
        <v>-8.1556577319592024E-4</v>
      </c>
      <c r="K744" s="94">
        <f>I744/'סכום נכסי הקרן'!$C$42</f>
        <v>-1.1353650531763022E-6</v>
      </c>
    </row>
    <row r="745" spans="2:11">
      <c r="B745" s="86" t="s">
        <v>3452</v>
      </c>
      <c r="C745" s="83" t="s">
        <v>3453</v>
      </c>
      <c r="D745" s="96" t="s">
        <v>1858</v>
      </c>
      <c r="E745" s="96" t="s">
        <v>142</v>
      </c>
      <c r="F745" s="104">
        <v>43766</v>
      </c>
      <c r="G745" s="93">
        <v>31018291.199999999</v>
      </c>
      <c r="H745" s="95">
        <v>-0.59379999999999999</v>
      </c>
      <c r="I745" s="93">
        <v>-184.18464</v>
      </c>
      <c r="J745" s="94">
        <v>-1.7169804573969555E-3</v>
      </c>
      <c r="K745" s="94">
        <f>I745/'סכום נכסי הקרן'!$C$42</f>
        <v>-2.3902420532879196E-6</v>
      </c>
    </row>
    <row r="746" spans="2:11">
      <c r="B746" s="86" t="s">
        <v>3454</v>
      </c>
      <c r="C746" s="83" t="s">
        <v>3455</v>
      </c>
      <c r="D746" s="96" t="s">
        <v>1858</v>
      </c>
      <c r="E746" s="96" t="s">
        <v>142</v>
      </c>
      <c r="F746" s="104">
        <v>43790</v>
      </c>
      <c r="G746" s="93">
        <v>103181783.04000001</v>
      </c>
      <c r="H746" s="95">
        <v>-0.7581</v>
      </c>
      <c r="I746" s="93">
        <v>-782.24981000000002</v>
      </c>
      <c r="J746" s="94">
        <v>-7.2921804802641606E-3</v>
      </c>
      <c r="K746" s="94">
        <f>I746/'סכום נכסי הקרן'!$C$42</f>
        <v>-1.015158697293371E-5</v>
      </c>
    </row>
    <row r="747" spans="2:11">
      <c r="B747" s="86" t="s">
        <v>3456</v>
      </c>
      <c r="C747" s="83" t="s">
        <v>3457</v>
      </c>
      <c r="D747" s="96" t="s">
        <v>1858</v>
      </c>
      <c r="E747" s="96" t="s">
        <v>142</v>
      </c>
      <c r="F747" s="104">
        <v>43774</v>
      </c>
      <c r="G747" s="93">
        <v>349111.3</v>
      </c>
      <c r="H747" s="95">
        <v>-0.54920000000000002</v>
      </c>
      <c r="I747" s="93">
        <v>-1.91747</v>
      </c>
      <c r="J747" s="94">
        <v>-1.7874772389515979E-5</v>
      </c>
      <c r="K747" s="94">
        <f>I747/'סכום נכסי הקרן'!$C$42</f>
        <v>-2.4883820007564079E-8</v>
      </c>
    </row>
    <row r="748" spans="2:11">
      <c r="B748" s="86" t="s">
        <v>3456</v>
      </c>
      <c r="C748" s="83" t="s">
        <v>3458</v>
      </c>
      <c r="D748" s="96" t="s">
        <v>1858</v>
      </c>
      <c r="E748" s="96" t="s">
        <v>142</v>
      </c>
      <c r="F748" s="104">
        <v>43774</v>
      </c>
      <c r="G748" s="93">
        <v>193950.72</v>
      </c>
      <c r="H748" s="95">
        <v>-0.54920000000000002</v>
      </c>
      <c r="I748" s="93">
        <v>-1.0652600000000001</v>
      </c>
      <c r="J748" s="94">
        <v>-9.9304187474410511E-6</v>
      </c>
      <c r="K748" s="94">
        <f>I748/'סכום נכסי הקרן'!$C$42</f>
        <v>-1.3824330029287401E-8</v>
      </c>
    </row>
    <row r="749" spans="2:11">
      <c r="B749" s="86" t="s">
        <v>3456</v>
      </c>
      <c r="C749" s="83" t="s">
        <v>3459</v>
      </c>
      <c r="D749" s="96" t="s">
        <v>1858</v>
      </c>
      <c r="E749" s="96" t="s">
        <v>142</v>
      </c>
      <c r="F749" s="104">
        <v>43774</v>
      </c>
      <c r="G749" s="93">
        <v>5818521.5999999996</v>
      </c>
      <c r="H749" s="95">
        <v>-0.54920000000000002</v>
      </c>
      <c r="I749" s="93">
        <v>-31.957789999999999</v>
      </c>
      <c r="J749" s="94">
        <v>-2.979124692026211E-4</v>
      </c>
      <c r="K749" s="94">
        <f>I749/'סכום נכסי הקרן'!$C$42</f>
        <v>-4.1472977110438815E-7</v>
      </c>
    </row>
    <row r="750" spans="2:11">
      <c r="B750" s="86" t="s">
        <v>3456</v>
      </c>
      <c r="C750" s="83" t="s">
        <v>3460</v>
      </c>
      <c r="D750" s="96" t="s">
        <v>1858</v>
      </c>
      <c r="E750" s="96" t="s">
        <v>142</v>
      </c>
      <c r="F750" s="104">
        <v>43774</v>
      </c>
      <c r="G750" s="93">
        <v>387901.44</v>
      </c>
      <c r="H750" s="95">
        <v>-0.54920000000000002</v>
      </c>
      <c r="I750" s="93">
        <v>-2.1305200000000002</v>
      </c>
      <c r="J750" s="94">
        <v>-1.9860837494882102E-5</v>
      </c>
      <c r="K750" s="94">
        <f>I750/'סכום נכסי הקרן'!$C$42</f>
        <v>-2.7648660058574802E-8</v>
      </c>
    </row>
    <row r="751" spans="2:11">
      <c r="B751" s="86" t="s">
        <v>3456</v>
      </c>
      <c r="C751" s="83" t="s">
        <v>3461</v>
      </c>
      <c r="D751" s="96" t="s">
        <v>1858</v>
      </c>
      <c r="E751" s="96" t="s">
        <v>142</v>
      </c>
      <c r="F751" s="104">
        <v>43774</v>
      </c>
      <c r="G751" s="93">
        <v>1086124.03</v>
      </c>
      <c r="H751" s="95">
        <v>-0.54920000000000002</v>
      </c>
      <c r="I751" s="93">
        <v>-5.9654499999999997</v>
      </c>
      <c r="J751" s="94">
        <v>-5.5610289053303616E-5</v>
      </c>
      <c r="K751" s="94">
        <f>I751/'סכום נכסי הקרן'!$C$42</f>
        <v>-7.7416170299469151E-8</v>
      </c>
    </row>
    <row r="752" spans="2:11">
      <c r="B752" s="86" t="s">
        <v>3456</v>
      </c>
      <c r="C752" s="83" t="s">
        <v>3462</v>
      </c>
      <c r="D752" s="96" t="s">
        <v>1858</v>
      </c>
      <c r="E752" s="96" t="s">
        <v>142</v>
      </c>
      <c r="F752" s="104">
        <v>43774</v>
      </c>
      <c r="G752" s="93">
        <v>581852.16000000003</v>
      </c>
      <c r="H752" s="95">
        <v>-0.54920000000000002</v>
      </c>
      <c r="I752" s="93">
        <v>-3.1957800000000001</v>
      </c>
      <c r="J752" s="94">
        <v>-2.9791256242323153E-5</v>
      </c>
      <c r="K752" s="94">
        <f>I752/'סכום נכסי הקרן'!$C$42</f>
        <v>-4.1472990087862199E-8</v>
      </c>
    </row>
    <row r="753" spans="2:11">
      <c r="B753" s="86" t="s">
        <v>3456</v>
      </c>
      <c r="C753" s="83" t="s">
        <v>3463</v>
      </c>
      <c r="D753" s="96" t="s">
        <v>1858</v>
      </c>
      <c r="E753" s="96" t="s">
        <v>142</v>
      </c>
      <c r="F753" s="104">
        <v>43774</v>
      </c>
      <c r="G753" s="93">
        <v>232740.86</v>
      </c>
      <c r="H753" s="95">
        <v>-0.54920000000000002</v>
      </c>
      <c r="I753" s="93">
        <v>-1.2783099999999998</v>
      </c>
      <c r="J753" s="94">
        <v>-1.1916483852807171E-5</v>
      </c>
      <c r="K753" s="94">
        <f>I753/'סכום נכסי הקרן'!$C$42</f>
        <v>-1.658917008029812E-8</v>
      </c>
    </row>
    <row r="754" spans="2:11">
      <c r="B754" s="86" t="s">
        <v>3464</v>
      </c>
      <c r="C754" s="83" t="s">
        <v>3465</v>
      </c>
      <c r="D754" s="96" t="s">
        <v>1858</v>
      </c>
      <c r="E754" s="96" t="s">
        <v>142</v>
      </c>
      <c r="F754" s="104">
        <v>43774</v>
      </c>
      <c r="G754" s="93">
        <v>34914240</v>
      </c>
      <c r="H754" s="95">
        <v>-0.5403</v>
      </c>
      <c r="I754" s="93">
        <v>-188.65454</v>
      </c>
      <c r="J754" s="94">
        <v>-1.7586491380563126E-3</v>
      </c>
      <c r="K754" s="94">
        <f>I754/'סכום נכסי הקרן'!$C$42</f>
        <v>-2.4482498380521195E-6</v>
      </c>
    </row>
    <row r="755" spans="2:11">
      <c r="B755" s="86" t="s">
        <v>3466</v>
      </c>
      <c r="C755" s="83" t="s">
        <v>3467</v>
      </c>
      <c r="D755" s="96" t="s">
        <v>1858</v>
      </c>
      <c r="E755" s="96" t="s">
        <v>142</v>
      </c>
      <c r="F755" s="104">
        <v>43790</v>
      </c>
      <c r="G755" s="93">
        <v>8379492.25</v>
      </c>
      <c r="H755" s="95">
        <v>-0.74829999999999997</v>
      </c>
      <c r="I755" s="93">
        <v>-62.706800000000001</v>
      </c>
      <c r="J755" s="94">
        <v>-5.8455661745680538E-4</v>
      </c>
      <c r="K755" s="94">
        <f>I755/'סכום נכסי הקרן'!$C$42</f>
        <v>-8.1377269237605763E-7</v>
      </c>
    </row>
    <row r="756" spans="2:11">
      <c r="B756" s="86" t="s">
        <v>3466</v>
      </c>
      <c r="C756" s="83" t="s">
        <v>3468</v>
      </c>
      <c r="D756" s="96" t="s">
        <v>1858</v>
      </c>
      <c r="E756" s="96" t="s">
        <v>142</v>
      </c>
      <c r="F756" s="104">
        <v>43790</v>
      </c>
      <c r="G756" s="93">
        <v>1105627.45</v>
      </c>
      <c r="H756" s="95">
        <v>-0.74829999999999997</v>
      </c>
      <c r="I756" s="93">
        <v>-8.2738099999999992</v>
      </c>
      <c r="J756" s="94">
        <v>-7.7128961884202196E-5</v>
      </c>
      <c r="K756" s="94">
        <f>I756/'סכום נכסי הקרן'!$C$42</f>
        <v>-1.0737273533186111E-7</v>
      </c>
    </row>
    <row r="757" spans="2:11">
      <c r="B757" s="86" t="s">
        <v>3466</v>
      </c>
      <c r="C757" s="83" t="s">
        <v>3469</v>
      </c>
      <c r="D757" s="96" t="s">
        <v>1858</v>
      </c>
      <c r="E757" s="96" t="s">
        <v>142</v>
      </c>
      <c r="F757" s="104">
        <v>43790</v>
      </c>
      <c r="G757" s="93">
        <v>2649626.48</v>
      </c>
      <c r="H757" s="95">
        <v>-0.74829999999999997</v>
      </c>
      <c r="I757" s="93">
        <v>-19.828119999999998</v>
      </c>
      <c r="J757" s="94">
        <v>-1.8483894502235214E-4</v>
      </c>
      <c r="K757" s="94">
        <f>I757/'סכום נכסי הקרן'!$C$42</f>
        <v>-2.5731790806029896E-7</v>
      </c>
    </row>
    <row r="758" spans="2:11">
      <c r="B758" s="86" t="s">
        <v>3470</v>
      </c>
      <c r="C758" s="83" t="s">
        <v>3471</v>
      </c>
      <c r="D758" s="96" t="s">
        <v>1858</v>
      </c>
      <c r="E758" s="96" t="s">
        <v>142</v>
      </c>
      <c r="F758" s="104">
        <v>43809</v>
      </c>
      <c r="G758" s="93">
        <v>77604480</v>
      </c>
      <c r="H758" s="95">
        <v>-1.2023999999999999</v>
      </c>
      <c r="I758" s="93">
        <v>-933.09368999999992</v>
      </c>
      <c r="J758" s="94">
        <v>-8.6983563376968505E-3</v>
      </c>
      <c r="K758" s="94">
        <f>I758/'סכום נכסי הקרן'!$C$42</f>
        <v>-1.2109151867906038E-5</v>
      </c>
    </row>
    <row r="759" spans="2:11">
      <c r="B759" s="86" t="s">
        <v>3472</v>
      </c>
      <c r="C759" s="83" t="s">
        <v>3473</v>
      </c>
      <c r="D759" s="96" t="s">
        <v>1858</v>
      </c>
      <c r="E759" s="96" t="s">
        <v>142</v>
      </c>
      <c r="F759" s="104">
        <v>43809</v>
      </c>
      <c r="G759" s="93">
        <v>7760793.5999999996</v>
      </c>
      <c r="H759" s="95">
        <v>-1.1979</v>
      </c>
      <c r="I759" s="93">
        <v>-92.967449999999999</v>
      </c>
      <c r="J759" s="94">
        <v>-8.6664824397967492E-4</v>
      </c>
      <c r="K759" s="94">
        <f>I759/'סכום נכסי הקרן'!$C$42</f>
        <v>-1.2064779591660955E-6</v>
      </c>
    </row>
    <row r="760" spans="2:11">
      <c r="B760" s="86" t="s">
        <v>3472</v>
      </c>
      <c r="C760" s="83" t="s">
        <v>3474</v>
      </c>
      <c r="D760" s="96" t="s">
        <v>1858</v>
      </c>
      <c r="E760" s="96" t="s">
        <v>142</v>
      </c>
      <c r="F760" s="104">
        <v>43809</v>
      </c>
      <c r="G760" s="93">
        <v>776079.35999999999</v>
      </c>
      <c r="H760" s="95">
        <v>-1.1979</v>
      </c>
      <c r="I760" s="93">
        <v>-9.2967399999999998</v>
      </c>
      <c r="J760" s="94">
        <v>-8.6664777787662275E-5</v>
      </c>
      <c r="K760" s="94">
        <f>I760/'סכום נכסי הקרן'!$C$42</f>
        <v>-1.2064773102949264E-7</v>
      </c>
    </row>
    <row r="761" spans="2:11">
      <c r="B761" s="86" t="s">
        <v>3472</v>
      </c>
      <c r="C761" s="83" t="s">
        <v>3475</v>
      </c>
      <c r="D761" s="96" t="s">
        <v>1858</v>
      </c>
      <c r="E761" s="96" t="s">
        <v>142</v>
      </c>
      <c r="F761" s="104">
        <v>43809</v>
      </c>
      <c r="G761" s="93">
        <v>1164119.04</v>
      </c>
      <c r="H761" s="95">
        <v>-1.1979</v>
      </c>
      <c r="I761" s="93">
        <v>-13.945120000000001</v>
      </c>
      <c r="J761" s="94">
        <v>-1.2999725990210385E-4</v>
      </c>
      <c r="K761" s="94">
        <f>I761/'סכום נכסי הקרן'!$C$42</f>
        <v>-1.8097172631847277E-7</v>
      </c>
    </row>
    <row r="762" spans="2:11">
      <c r="B762" s="86" t="s">
        <v>3472</v>
      </c>
      <c r="C762" s="83" t="s">
        <v>3476</v>
      </c>
      <c r="D762" s="96" t="s">
        <v>1858</v>
      </c>
      <c r="E762" s="96" t="s">
        <v>142</v>
      </c>
      <c r="F762" s="104">
        <v>43809</v>
      </c>
      <c r="G762" s="93">
        <v>504451.58</v>
      </c>
      <c r="H762" s="95">
        <v>-1.1979</v>
      </c>
      <c r="I762" s="93">
        <v>-6.0428800000000003</v>
      </c>
      <c r="J762" s="94">
        <v>-5.6332096239919438E-5</v>
      </c>
      <c r="K762" s="94">
        <f>I762/'סכום נכסי הקרן'!$C$42</f>
        <v>-7.8421012191746847E-8</v>
      </c>
    </row>
    <row r="763" spans="2:11">
      <c r="B763" s="86" t="s">
        <v>3472</v>
      </c>
      <c r="C763" s="83" t="s">
        <v>3477</v>
      </c>
      <c r="D763" s="96" t="s">
        <v>1858</v>
      </c>
      <c r="E763" s="96" t="s">
        <v>142</v>
      </c>
      <c r="F763" s="104">
        <v>43809</v>
      </c>
      <c r="G763" s="93">
        <v>446245.63</v>
      </c>
      <c r="H763" s="95">
        <v>-1.1979</v>
      </c>
      <c r="I763" s="93">
        <v>-5.3456299999999999</v>
      </c>
      <c r="J763" s="94">
        <v>-4.9832289177180506E-5</v>
      </c>
      <c r="K763" s="94">
        <f>I763/'סכום נכסי הקרן'!$C$42</f>
        <v>-6.9372503740363473E-8</v>
      </c>
    </row>
    <row r="764" spans="2:11">
      <c r="B764" s="86" t="s">
        <v>3478</v>
      </c>
      <c r="C764" s="83" t="s">
        <v>3479</v>
      </c>
      <c r="D764" s="96" t="s">
        <v>1858</v>
      </c>
      <c r="E764" s="96" t="s">
        <v>142</v>
      </c>
      <c r="F764" s="104">
        <v>43808</v>
      </c>
      <c r="G764" s="93">
        <v>17850302.210000001</v>
      </c>
      <c r="H764" s="95">
        <v>-1.1952</v>
      </c>
      <c r="I764" s="93">
        <v>-213.35329000000002</v>
      </c>
      <c r="J764" s="94">
        <v>-1.988892393260075E-3</v>
      </c>
      <c r="K764" s="94">
        <f>I764/'סכום נכסי הקרן'!$C$42</f>
        <v>-2.7687759737475011E-6</v>
      </c>
    </row>
    <row r="765" spans="2:11">
      <c r="B765" s="86" t="s">
        <v>3478</v>
      </c>
      <c r="C765" s="83" t="s">
        <v>3480</v>
      </c>
      <c r="D765" s="96" t="s">
        <v>1858</v>
      </c>
      <c r="E765" s="96" t="s">
        <v>142</v>
      </c>
      <c r="F765" s="104">
        <v>43808</v>
      </c>
      <c r="G765" s="93">
        <v>2328300.29</v>
      </c>
      <c r="H765" s="95">
        <v>-1.1952</v>
      </c>
      <c r="I765" s="93">
        <v>-27.828689999999998</v>
      </c>
      <c r="J765" s="94">
        <v>-2.5942074694696625E-4</v>
      </c>
      <c r="K765" s="94">
        <f>I765/'סכום נכסי הקרן'!$C$42</f>
        <v>-3.6114469222793492E-7</v>
      </c>
    </row>
    <row r="766" spans="2:11">
      <c r="B766" s="86" t="s">
        <v>3478</v>
      </c>
      <c r="C766" s="83" t="s">
        <v>3481</v>
      </c>
      <c r="D766" s="96" t="s">
        <v>1858</v>
      </c>
      <c r="E766" s="96" t="s">
        <v>142</v>
      </c>
      <c r="F766" s="104">
        <v>43808</v>
      </c>
      <c r="G766" s="93">
        <v>931320.12</v>
      </c>
      <c r="H766" s="95">
        <v>-1.1952</v>
      </c>
      <c r="I766" s="93">
        <v>-11.13148</v>
      </c>
      <c r="J766" s="94">
        <v>-1.0376833606703068E-4</v>
      </c>
      <c r="K766" s="94">
        <f>I766/'סכום נכסי הקרן'!$C$42</f>
        <v>-1.4445792880086749E-7</v>
      </c>
    </row>
    <row r="767" spans="2:11">
      <c r="B767" s="86" t="s">
        <v>3478</v>
      </c>
      <c r="C767" s="83" t="s">
        <v>3482</v>
      </c>
      <c r="D767" s="96" t="s">
        <v>1858</v>
      </c>
      <c r="E767" s="96" t="s">
        <v>142</v>
      </c>
      <c r="F767" s="104">
        <v>43808</v>
      </c>
      <c r="G767" s="93">
        <v>3298425.41</v>
      </c>
      <c r="H767" s="95">
        <v>-1.1952</v>
      </c>
      <c r="I767" s="93">
        <v>-39.42398</v>
      </c>
      <c r="J767" s="94">
        <v>-3.6751274814668817E-4</v>
      </c>
      <c r="K767" s="94">
        <f>I767/'סכום נכסי הקרן'!$C$42</f>
        <v>-5.1162167976646622E-7</v>
      </c>
    </row>
    <row r="768" spans="2:11">
      <c r="B768" s="86" t="s">
        <v>3478</v>
      </c>
      <c r="C768" s="83" t="s">
        <v>3483</v>
      </c>
      <c r="D768" s="96" t="s">
        <v>1858</v>
      </c>
      <c r="E768" s="96" t="s">
        <v>142</v>
      </c>
      <c r="F768" s="104">
        <v>43808</v>
      </c>
      <c r="G768" s="93">
        <v>2134275.2599999998</v>
      </c>
      <c r="H768" s="95">
        <v>-1.1952</v>
      </c>
      <c r="I768" s="93">
        <v>-25.509630000000001</v>
      </c>
      <c r="J768" s="94">
        <v>-2.3780232806289983E-4</v>
      </c>
      <c r="K768" s="94">
        <f>I768/'סכום נכסי הקרן'!$C$42</f>
        <v>-3.3104926876538192E-7</v>
      </c>
    </row>
    <row r="769" spans="2:11">
      <c r="B769" s="86" t="s">
        <v>3484</v>
      </c>
      <c r="C769" s="83" t="s">
        <v>3485</v>
      </c>
      <c r="D769" s="96" t="s">
        <v>1858</v>
      </c>
      <c r="E769" s="96" t="s">
        <v>142</v>
      </c>
      <c r="F769" s="104">
        <v>43804</v>
      </c>
      <c r="G769" s="93">
        <v>219322.49</v>
      </c>
      <c r="H769" s="95">
        <v>-1.0103</v>
      </c>
      <c r="I769" s="93">
        <v>-2.2158699999999998</v>
      </c>
      <c r="J769" s="94">
        <v>-2.0656475404964232E-5</v>
      </c>
      <c r="K769" s="94">
        <f>I769/'סכום נכסי הקרן'!$C$42</f>
        <v>-2.8756283144018425E-8</v>
      </c>
    </row>
    <row r="770" spans="2:11">
      <c r="B770" s="86" t="s">
        <v>3484</v>
      </c>
      <c r="C770" s="83" t="s">
        <v>3486</v>
      </c>
      <c r="D770" s="96" t="s">
        <v>1858</v>
      </c>
      <c r="E770" s="96" t="s">
        <v>142</v>
      </c>
      <c r="F770" s="104">
        <v>43804</v>
      </c>
      <c r="G770" s="93">
        <v>2166052.08</v>
      </c>
      <c r="H770" s="95">
        <v>-1.0103</v>
      </c>
      <c r="I770" s="93">
        <v>-21.884319999999999</v>
      </c>
      <c r="J770" s="94">
        <v>-2.0400696694046442E-4</v>
      </c>
      <c r="K770" s="94">
        <f>I770/'סכום נכסי הקרן'!$C$42</f>
        <v>-2.8400208601330641E-7</v>
      </c>
    </row>
    <row r="771" spans="2:11">
      <c r="B771" s="86" t="s">
        <v>3484</v>
      </c>
      <c r="C771" s="83" t="s">
        <v>3487</v>
      </c>
      <c r="D771" s="96" t="s">
        <v>1858</v>
      </c>
      <c r="E771" s="96" t="s">
        <v>142</v>
      </c>
      <c r="F771" s="104">
        <v>43804</v>
      </c>
      <c r="G771" s="93">
        <v>103256246.02</v>
      </c>
      <c r="H771" s="95">
        <v>-1.0103</v>
      </c>
      <c r="I771" s="93">
        <v>-1043.23125</v>
      </c>
      <c r="J771" s="94">
        <v>-9.7250653952240407E-3</v>
      </c>
      <c r="K771" s="94">
        <f>I771/'סכום נכסי הקרן'!$C$42</f>
        <v>-1.3538453614015387E-5</v>
      </c>
    </row>
    <row r="772" spans="2:11">
      <c r="B772" s="86" t="s">
        <v>3484</v>
      </c>
      <c r="C772" s="83" t="s">
        <v>3488</v>
      </c>
      <c r="D772" s="96" t="s">
        <v>1858</v>
      </c>
      <c r="E772" s="96" t="s">
        <v>142</v>
      </c>
      <c r="F772" s="104">
        <v>43804</v>
      </c>
      <c r="G772" s="93">
        <v>1222771.33</v>
      </c>
      <c r="H772" s="95">
        <v>-1.0103</v>
      </c>
      <c r="I772" s="93">
        <v>-12.354049999999999</v>
      </c>
      <c r="J772" s="94">
        <v>-1.1516520823726048E-4</v>
      </c>
      <c r="K772" s="94">
        <f>I772/'סכום נכסי הקרן'!$C$42</f>
        <v>-1.6032373730199011E-7</v>
      </c>
    </row>
    <row r="773" spans="2:11">
      <c r="B773" s="86" t="s">
        <v>3484</v>
      </c>
      <c r="C773" s="83" t="s">
        <v>3489</v>
      </c>
      <c r="D773" s="96" t="s">
        <v>1858</v>
      </c>
      <c r="E773" s="96" t="s">
        <v>142</v>
      </c>
      <c r="F773" s="104">
        <v>43804</v>
      </c>
      <c r="G773" s="93">
        <v>5046357.8899999997</v>
      </c>
      <c r="H773" s="95">
        <v>-1.0103</v>
      </c>
      <c r="I773" s="93">
        <v>-50.984989999999996</v>
      </c>
      <c r="J773" s="94">
        <v>-4.7528518909383102E-4</v>
      </c>
      <c r="K773" s="94">
        <f>I773/'סכום נכסי הקרן'!$C$42</f>
        <v>-6.6165380123154691E-7</v>
      </c>
    </row>
    <row r="774" spans="2:11">
      <c r="B774" s="86" t="s">
        <v>3490</v>
      </c>
      <c r="C774" s="83" t="s">
        <v>3491</v>
      </c>
      <c r="D774" s="96" t="s">
        <v>1858</v>
      </c>
      <c r="E774" s="96" t="s">
        <v>142</v>
      </c>
      <c r="F774" s="104">
        <v>43804</v>
      </c>
      <c r="G774" s="93">
        <v>64056199.68</v>
      </c>
      <c r="H774" s="95">
        <v>-1.0004999999999999</v>
      </c>
      <c r="I774" s="93">
        <v>-640.90410999999995</v>
      </c>
      <c r="J774" s="94">
        <v>-5.9745472365957805E-3</v>
      </c>
      <c r="K774" s="94">
        <f>I774/'סכום נכסי הקרן'!$C$42</f>
        <v>-8.3172839811564446E-6</v>
      </c>
    </row>
    <row r="775" spans="2:11">
      <c r="B775" s="86" t="s">
        <v>3492</v>
      </c>
      <c r="C775" s="83" t="s">
        <v>3493</v>
      </c>
      <c r="D775" s="96" t="s">
        <v>1858</v>
      </c>
      <c r="E775" s="96" t="s">
        <v>142</v>
      </c>
      <c r="F775" s="104">
        <v>43804</v>
      </c>
      <c r="G775" s="93">
        <v>15529881.6</v>
      </c>
      <c r="H775" s="95">
        <v>-0.99339999999999995</v>
      </c>
      <c r="I775" s="93">
        <v>-154.27529000000001</v>
      </c>
      <c r="J775" s="94">
        <v>-1.4381636709187475E-3</v>
      </c>
      <c r="K775" s="94">
        <f>I775/'סכום נכסי הקרן'!$C$42</f>
        <v>-2.0020957553311139E-6</v>
      </c>
    </row>
    <row r="776" spans="2:11">
      <c r="B776" s="86" t="s">
        <v>3494</v>
      </c>
      <c r="C776" s="83" t="s">
        <v>2546</v>
      </c>
      <c r="D776" s="96" t="s">
        <v>1858</v>
      </c>
      <c r="E776" s="96" t="s">
        <v>142</v>
      </c>
      <c r="F776" s="104">
        <v>43760</v>
      </c>
      <c r="G776" s="93">
        <v>26680374.096768998</v>
      </c>
      <c r="H776" s="95">
        <v>-0.2762</v>
      </c>
      <c r="I776" s="93">
        <v>-73.697513620999985</v>
      </c>
      <c r="J776" s="94">
        <v>-6.8701272074589339E-4</v>
      </c>
      <c r="K776" s="94">
        <f>I776/'סכום נכסי הקרן'!$C$42</f>
        <v>-9.5640383627903722E-7</v>
      </c>
    </row>
    <row r="777" spans="2:11">
      <c r="B777" s="86" t="s">
        <v>3495</v>
      </c>
      <c r="C777" s="83" t="s">
        <v>3496</v>
      </c>
      <c r="D777" s="96" t="s">
        <v>1858</v>
      </c>
      <c r="E777" s="96" t="s">
        <v>142</v>
      </c>
      <c r="F777" s="104">
        <v>43755</v>
      </c>
      <c r="G777" s="93">
        <v>4659.83</v>
      </c>
      <c r="H777" s="95">
        <v>-0.42080000000000001</v>
      </c>
      <c r="I777" s="93">
        <v>-1.9609999999999999E-2</v>
      </c>
      <c r="J777" s="94">
        <v>-1.8280561706749433E-7</v>
      </c>
      <c r="K777" s="94">
        <f>I777/'סכום נכסי הקרן'!$C$42</f>
        <v>-2.5448727247275398E-10</v>
      </c>
    </row>
    <row r="778" spans="2:11">
      <c r="B778" s="86" t="s">
        <v>3495</v>
      </c>
      <c r="C778" s="83" t="s">
        <v>3497</v>
      </c>
      <c r="D778" s="96" t="s">
        <v>1858</v>
      </c>
      <c r="E778" s="96" t="s">
        <v>142</v>
      </c>
      <c r="F778" s="104">
        <v>43755</v>
      </c>
      <c r="G778" s="93">
        <v>735477.34</v>
      </c>
      <c r="H778" s="95">
        <v>-0.42059999999999997</v>
      </c>
      <c r="I778" s="93">
        <v>-3.0933299999999999</v>
      </c>
      <c r="J778" s="94">
        <v>-2.8836211088393279E-5</v>
      </c>
      <c r="K778" s="94">
        <f>I778/'סכום נכסי הקרן'!$C$42</f>
        <v>-4.0143453062628458E-8</v>
      </c>
    </row>
    <row r="779" spans="2:11">
      <c r="B779" s="86" t="s">
        <v>3498</v>
      </c>
      <c r="C779" s="83" t="s">
        <v>3499</v>
      </c>
      <c r="D779" s="96" t="s">
        <v>1858</v>
      </c>
      <c r="E779" s="96" t="s">
        <v>142</v>
      </c>
      <c r="F779" s="104">
        <v>43768</v>
      </c>
      <c r="G779" s="93">
        <v>3884889.6</v>
      </c>
      <c r="H779" s="95">
        <v>-0.39810000000000001</v>
      </c>
      <c r="I779" s="93">
        <v>-15.464379999999998</v>
      </c>
      <c r="J779" s="94">
        <v>-1.4415989436339713E-4</v>
      </c>
      <c r="K779" s="94">
        <f>I779/'סכום נכסי הקרן'!$C$42</f>
        <v>-2.0068780656207072E-7</v>
      </c>
    </row>
    <row r="780" spans="2:11">
      <c r="B780" s="86" t="s">
        <v>3500</v>
      </c>
      <c r="C780" s="83" t="s">
        <v>2818</v>
      </c>
      <c r="D780" s="96" t="s">
        <v>1858</v>
      </c>
      <c r="E780" s="96" t="s">
        <v>142</v>
      </c>
      <c r="F780" s="104">
        <v>43762</v>
      </c>
      <c r="G780" s="93">
        <v>17483.87</v>
      </c>
      <c r="H780" s="95">
        <v>-0.36630000000000001</v>
      </c>
      <c r="I780" s="93">
        <v>-6.4049999999999996E-2</v>
      </c>
      <c r="J780" s="94">
        <v>-5.9707800985074001E-7</v>
      </c>
      <c r="K780" s="94">
        <f>I780/'סכום נכסי הקרן'!$C$42</f>
        <v>-8.3120396745945391E-10</v>
      </c>
    </row>
    <row r="781" spans="2:11">
      <c r="B781" s="86" t="s">
        <v>3501</v>
      </c>
      <c r="C781" s="83" t="s">
        <v>3502</v>
      </c>
      <c r="D781" s="96" t="s">
        <v>1858</v>
      </c>
      <c r="E781" s="96" t="s">
        <v>142</v>
      </c>
      <c r="F781" s="104">
        <v>43760</v>
      </c>
      <c r="G781" s="93">
        <v>4276.8</v>
      </c>
      <c r="H781" s="95">
        <v>-0.29720000000000002</v>
      </c>
      <c r="I781" s="93">
        <v>-1.2710000000000001E-2</v>
      </c>
      <c r="J781" s="94">
        <v>-1.1848339586577526E-7</v>
      </c>
      <c r="K781" s="94">
        <f>I781/'סכום נכסי הקרן'!$C$42</f>
        <v>-1.6494305115393693E-10</v>
      </c>
    </row>
    <row r="782" spans="2:11">
      <c r="B782" s="86" t="s">
        <v>3501</v>
      </c>
      <c r="C782" s="83" t="s">
        <v>2539</v>
      </c>
      <c r="D782" s="96" t="s">
        <v>1858</v>
      </c>
      <c r="E782" s="96" t="s">
        <v>142</v>
      </c>
      <c r="F782" s="104">
        <v>43760</v>
      </c>
      <c r="G782" s="93">
        <v>1749.6</v>
      </c>
      <c r="H782" s="95">
        <v>-0.29720000000000002</v>
      </c>
      <c r="I782" s="93">
        <v>-5.1999999999999998E-3</v>
      </c>
      <c r="J782" s="94">
        <v>-4.8474717427382479E-8</v>
      </c>
      <c r="K782" s="94">
        <f>I782/'סכום נכסי הקרן'!$C$42</f>
        <v>-6.7482601573601253E-11</v>
      </c>
    </row>
    <row r="783" spans="2:11">
      <c r="B783" s="86" t="s">
        <v>3501</v>
      </c>
      <c r="C783" s="83" t="s">
        <v>3503</v>
      </c>
      <c r="D783" s="96" t="s">
        <v>1858</v>
      </c>
      <c r="E783" s="96" t="s">
        <v>142</v>
      </c>
      <c r="F783" s="104">
        <v>43760</v>
      </c>
      <c r="G783" s="93">
        <v>1010880</v>
      </c>
      <c r="H783" s="95">
        <v>-0.29709999999999998</v>
      </c>
      <c r="I783" s="93">
        <v>-3.0030799999999997</v>
      </c>
      <c r="J783" s="94">
        <v>-2.7994895079196881E-5</v>
      </c>
      <c r="K783" s="94">
        <f>I783/'סכום נכסי הקרן'!$C$42</f>
        <v>-3.8972240602625088E-8</v>
      </c>
    </row>
    <row r="784" spans="2:11">
      <c r="B784" s="86" t="s">
        <v>3504</v>
      </c>
      <c r="C784" s="83" t="s">
        <v>2569</v>
      </c>
      <c r="D784" s="96" t="s">
        <v>1858</v>
      </c>
      <c r="E784" s="96" t="s">
        <v>142</v>
      </c>
      <c r="F784" s="104">
        <v>43678</v>
      </c>
      <c r="G784" s="93">
        <v>6263.31</v>
      </c>
      <c r="H784" s="95">
        <v>-0.27079999999999999</v>
      </c>
      <c r="I784" s="93">
        <v>-1.6959999999999999E-2</v>
      </c>
      <c r="J784" s="94">
        <v>-1.5810215530161671E-7</v>
      </c>
      <c r="K784" s="94">
        <f>I784/'סכום נכסי הקרן'!$C$42</f>
        <v>-2.2009710051697641E-10</v>
      </c>
    </row>
    <row r="785" spans="2:11">
      <c r="B785" s="86" t="s">
        <v>3505</v>
      </c>
      <c r="C785" s="83" t="s">
        <v>2485</v>
      </c>
      <c r="D785" s="96" t="s">
        <v>1858</v>
      </c>
      <c r="E785" s="96" t="s">
        <v>142</v>
      </c>
      <c r="F785" s="104">
        <v>43697</v>
      </c>
      <c r="G785" s="93">
        <v>37351.339999999997</v>
      </c>
      <c r="H785" s="95">
        <v>-0.25769999999999998</v>
      </c>
      <c r="I785" s="93">
        <v>-9.6250000000000002E-2</v>
      </c>
      <c r="J785" s="94">
        <v>-8.9724837545876236E-7</v>
      </c>
      <c r="K785" s="94">
        <f>I785/'סכום נכסי הקרן'!$C$42</f>
        <v>-1.2490770002806002E-9</v>
      </c>
    </row>
    <row r="786" spans="2:11">
      <c r="B786" s="86" t="s">
        <v>3506</v>
      </c>
      <c r="C786" s="83" t="s">
        <v>3507</v>
      </c>
      <c r="D786" s="96" t="s">
        <v>1858</v>
      </c>
      <c r="E786" s="96" t="s">
        <v>142</v>
      </c>
      <c r="F786" s="104">
        <v>43762</v>
      </c>
      <c r="G786" s="93">
        <v>162259.29999999999</v>
      </c>
      <c r="H786" s="95">
        <v>-0.23849999999999999</v>
      </c>
      <c r="I786" s="93">
        <v>-0.38697999999999999</v>
      </c>
      <c r="J786" s="94">
        <v>-3.6074511827016295E-6</v>
      </c>
      <c r="K786" s="94">
        <f>I786/'סכום נכסי הקרן'!$C$42</f>
        <v>-5.0220032994138876E-9</v>
      </c>
    </row>
    <row r="787" spans="2:11">
      <c r="B787" s="86" t="s">
        <v>3506</v>
      </c>
      <c r="C787" s="83" t="s">
        <v>3508</v>
      </c>
      <c r="D787" s="96" t="s">
        <v>1858</v>
      </c>
      <c r="E787" s="96" t="s">
        <v>142</v>
      </c>
      <c r="F787" s="104">
        <v>43762</v>
      </c>
      <c r="G787" s="93">
        <v>309732.39</v>
      </c>
      <c r="H787" s="95">
        <v>-0.23849999999999999</v>
      </c>
      <c r="I787" s="93">
        <v>-0.73869000000000007</v>
      </c>
      <c r="J787" s="94">
        <v>-6.8861132723909945E-6</v>
      </c>
      <c r="K787" s="94">
        <f>I787/'סכום נכסי הקרן'!$C$42</f>
        <v>-9.5862928762314462E-9</v>
      </c>
    </row>
    <row r="788" spans="2:11">
      <c r="B788" s="86" t="s">
        <v>3506</v>
      </c>
      <c r="C788" s="83" t="s">
        <v>3509</v>
      </c>
      <c r="D788" s="96" t="s">
        <v>1858</v>
      </c>
      <c r="E788" s="96" t="s">
        <v>142</v>
      </c>
      <c r="F788" s="104">
        <v>43762</v>
      </c>
      <c r="G788" s="93">
        <v>105059.98</v>
      </c>
      <c r="H788" s="95">
        <v>-0.23849999999999999</v>
      </c>
      <c r="I788" s="93">
        <v>-0.25056</v>
      </c>
      <c r="J788" s="94">
        <v>-2.3357356151163375E-6</v>
      </c>
      <c r="K788" s="94">
        <f>I788/'סכום נכסי הקרן'!$C$42</f>
        <v>-3.2516232019772174E-9</v>
      </c>
    </row>
    <row r="789" spans="2:11">
      <c r="B789" s="86" t="s">
        <v>3506</v>
      </c>
      <c r="C789" s="83" t="s">
        <v>3510</v>
      </c>
      <c r="D789" s="96" t="s">
        <v>1858</v>
      </c>
      <c r="E789" s="96" t="s">
        <v>142</v>
      </c>
      <c r="F789" s="104">
        <v>43762</v>
      </c>
      <c r="G789" s="93">
        <v>1256828.6599999999</v>
      </c>
      <c r="H789" s="95">
        <v>-0.23849999999999999</v>
      </c>
      <c r="I789" s="93">
        <v>-2.99743</v>
      </c>
      <c r="J789" s="94">
        <v>-2.7942225434299823E-5</v>
      </c>
      <c r="K789" s="94">
        <f>I789/'סכום נכסי הקרן'!$C$42</f>
        <v>-3.88989181605307E-8</v>
      </c>
    </row>
    <row r="790" spans="2:11">
      <c r="B790" s="86" t="s">
        <v>3511</v>
      </c>
      <c r="C790" s="83" t="s">
        <v>3512</v>
      </c>
      <c r="D790" s="96" t="s">
        <v>1858</v>
      </c>
      <c r="E790" s="96" t="s">
        <v>142</v>
      </c>
      <c r="F790" s="104">
        <v>43761</v>
      </c>
      <c r="G790" s="93">
        <v>81724.2</v>
      </c>
      <c r="H790" s="95">
        <v>-0.21110000000000001</v>
      </c>
      <c r="I790" s="93">
        <v>-0.17247999999999999</v>
      </c>
      <c r="J790" s="94">
        <v>-1.607869088822102E-6</v>
      </c>
      <c r="K790" s="94">
        <f>I790/'סכום נכסי הקרן'!$C$42</f>
        <v>-2.2383459845028355E-9</v>
      </c>
    </row>
    <row r="791" spans="2:11">
      <c r="B791" s="86" t="s">
        <v>3513</v>
      </c>
      <c r="C791" s="83" t="s">
        <v>3514</v>
      </c>
      <c r="D791" s="96" t="s">
        <v>1858</v>
      </c>
      <c r="E791" s="96" t="s">
        <v>142</v>
      </c>
      <c r="F791" s="104">
        <v>43762</v>
      </c>
      <c r="G791" s="93">
        <v>7738756.2800000003</v>
      </c>
      <c r="H791" s="95">
        <v>-0.21190000000000001</v>
      </c>
      <c r="I791" s="93">
        <v>-16.401990000000001</v>
      </c>
      <c r="J791" s="94">
        <v>-1.5290035201860641E-4</v>
      </c>
      <c r="K791" s="94">
        <f>I791/'סכום נכסי הקרן'!$C$42</f>
        <v>-2.1285556849696003E-7</v>
      </c>
    </row>
    <row r="792" spans="2:11">
      <c r="B792" s="86" t="s">
        <v>3515</v>
      </c>
      <c r="C792" s="83" t="s">
        <v>3516</v>
      </c>
      <c r="D792" s="96" t="s">
        <v>1858</v>
      </c>
      <c r="E792" s="96" t="s">
        <v>142</v>
      </c>
      <c r="F792" s="104">
        <v>43678</v>
      </c>
      <c r="G792" s="93">
        <v>31137730.559999999</v>
      </c>
      <c r="H792" s="95">
        <v>-0.2102</v>
      </c>
      <c r="I792" s="93">
        <v>-65.444289999999995</v>
      </c>
      <c r="J792" s="94">
        <v>-6.1007566634339861E-4</v>
      </c>
      <c r="K792" s="94">
        <f>I792/'סכום נכסי הקרן'!$C$42</f>
        <v>-8.4929825910331091E-7</v>
      </c>
    </row>
    <row r="793" spans="2:11">
      <c r="B793" s="86" t="s">
        <v>3515</v>
      </c>
      <c r="C793" s="83" t="s">
        <v>3517</v>
      </c>
      <c r="D793" s="96" t="s">
        <v>1858</v>
      </c>
      <c r="E793" s="96" t="s">
        <v>142</v>
      </c>
      <c r="F793" s="104">
        <v>43678</v>
      </c>
      <c r="G793" s="93">
        <v>1946108.16</v>
      </c>
      <c r="H793" s="95">
        <v>-0.2102</v>
      </c>
      <c r="I793" s="93">
        <v>-4.0902700000000003</v>
      </c>
      <c r="J793" s="94">
        <v>-3.8129746625326879E-5</v>
      </c>
      <c r="K793" s="94">
        <f>I793/'סכום נכסי הקרן'!$C$42</f>
        <v>-5.3081165526625775E-8</v>
      </c>
    </row>
    <row r="794" spans="2:11">
      <c r="B794" s="86" t="s">
        <v>3515</v>
      </c>
      <c r="C794" s="83" t="s">
        <v>3518</v>
      </c>
      <c r="D794" s="96" t="s">
        <v>1858</v>
      </c>
      <c r="E794" s="96" t="s">
        <v>142</v>
      </c>
      <c r="F794" s="104">
        <v>43678</v>
      </c>
      <c r="G794" s="93">
        <v>2529940.61</v>
      </c>
      <c r="H794" s="95">
        <v>-0.2102</v>
      </c>
      <c r="I794" s="93">
        <v>-5.3173500000000002</v>
      </c>
      <c r="J794" s="94">
        <v>-4.9568661290863896E-5</v>
      </c>
      <c r="K794" s="94">
        <f>I794/'סכום נכסי הקרן'!$C$42</f>
        <v>-6.9005502207190131E-8</v>
      </c>
    </row>
    <row r="795" spans="2:11">
      <c r="B795" s="86" t="s">
        <v>3519</v>
      </c>
      <c r="C795" s="83" t="s">
        <v>3520</v>
      </c>
      <c r="D795" s="96" t="s">
        <v>1858</v>
      </c>
      <c r="E795" s="96" t="s">
        <v>142</v>
      </c>
      <c r="F795" s="104">
        <v>43829</v>
      </c>
      <c r="G795" s="93">
        <v>3308.91</v>
      </c>
      <c r="H795" s="95">
        <v>-0.2046</v>
      </c>
      <c r="I795" s="93">
        <v>-6.77E-3</v>
      </c>
      <c r="J795" s="94">
        <v>-6.3110353266034504E-8</v>
      </c>
      <c r="K795" s="94">
        <f>I795/'סכום נכסי הקרן'!$C$42</f>
        <v>-8.7857156279477026E-11</v>
      </c>
    </row>
    <row r="796" spans="2:11">
      <c r="B796" s="86" t="s">
        <v>3519</v>
      </c>
      <c r="C796" s="83" t="s">
        <v>3521</v>
      </c>
      <c r="D796" s="96" t="s">
        <v>1858</v>
      </c>
      <c r="E796" s="96" t="s">
        <v>142</v>
      </c>
      <c r="F796" s="104">
        <v>43829</v>
      </c>
      <c r="G796" s="93">
        <v>9732.1</v>
      </c>
      <c r="H796" s="95">
        <v>-0.2046</v>
      </c>
      <c r="I796" s="93">
        <v>-1.9910000000000001E-2</v>
      </c>
      <c r="J796" s="94">
        <v>-1.8560223538061256E-7</v>
      </c>
      <c r="K796" s="94">
        <f>I796/'סכום נכסי הקרן'!$C$42</f>
        <v>-2.5838049948661562E-10</v>
      </c>
    </row>
    <row r="797" spans="2:11">
      <c r="B797" s="86" t="s">
        <v>3519</v>
      </c>
      <c r="C797" s="83" t="s">
        <v>3522</v>
      </c>
      <c r="D797" s="96" t="s">
        <v>1858</v>
      </c>
      <c r="E797" s="96" t="s">
        <v>142</v>
      </c>
      <c r="F797" s="104">
        <v>43829</v>
      </c>
      <c r="G797" s="93">
        <v>1051066.3700000001</v>
      </c>
      <c r="H797" s="95">
        <v>-0.2046</v>
      </c>
      <c r="I797" s="93">
        <v>-2.15002</v>
      </c>
      <c r="J797" s="94">
        <v>-2.0042617685234787E-5</v>
      </c>
      <c r="K797" s="94">
        <f>I797/'סכום נכסי הקרן'!$C$42</f>
        <v>-2.7901719814475804E-8</v>
      </c>
    </row>
    <row r="798" spans="2:11">
      <c r="B798" s="86" t="s">
        <v>3519</v>
      </c>
      <c r="C798" s="83" t="s">
        <v>3523</v>
      </c>
      <c r="D798" s="96" t="s">
        <v>1858</v>
      </c>
      <c r="E798" s="96" t="s">
        <v>142</v>
      </c>
      <c r="F798" s="104">
        <v>43829</v>
      </c>
      <c r="G798" s="93">
        <v>19464.189999999999</v>
      </c>
      <c r="H798" s="95">
        <v>-0.2046</v>
      </c>
      <c r="I798" s="93">
        <v>-3.9820000000000001E-2</v>
      </c>
      <c r="J798" s="94">
        <v>-3.7120447076122513E-7</v>
      </c>
      <c r="K798" s="94">
        <f>I798/'סכום נכסי הקרן'!$C$42</f>
        <v>-5.1676099897323124E-10</v>
      </c>
    </row>
    <row r="799" spans="2:11">
      <c r="B799" s="86" t="s">
        <v>3519</v>
      </c>
      <c r="C799" s="83" t="s">
        <v>3524</v>
      </c>
      <c r="D799" s="96" t="s">
        <v>1858</v>
      </c>
      <c r="E799" s="96" t="s">
        <v>142</v>
      </c>
      <c r="F799" s="104">
        <v>43829</v>
      </c>
      <c r="G799" s="93">
        <v>167392.04999999999</v>
      </c>
      <c r="H799" s="95">
        <v>-0.2046</v>
      </c>
      <c r="I799" s="93">
        <v>-0.34241000000000005</v>
      </c>
      <c r="J799" s="94">
        <v>-3.1919669219826995E-6</v>
      </c>
      <c r="K799" s="94">
        <f>I799/'סכום נכסי הקרן'!$C$42</f>
        <v>-4.4435995393878481E-9</v>
      </c>
    </row>
    <row r="800" spans="2:11">
      <c r="B800" s="86" t="s">
        <v>3519</v>
      </c>
      <c r="C800" s="83" t="s">
        <v>3397</v>
      </c>
      <c r="D800" s="96" t="s">
        <v>1858</v>
      </c>
      <c r="E800" s="96" t="s">
        <v>142</v>
      </c>
      <c r="F800" s="104">
        <v>43829</v>
      </c>
      <c r="G800" s="93">
        <v>1051.07</v>
      </c>
      <c r="H800" s="95">
        <v>-0.2036</v>
      </c>
      <c r="I800" s="93">
        <v>-2.14E-3</v>
      </c>
      <c r="J800" s="94">
        <v>-1.9949210633576637E-8</v>
      </c>
      <c r="K800" s="94">
        <f>I800/'סכום נכסי הקרן'!$C$42</f>
        <v>-2.7771686032212826E-11</v>
      </c>
    </row>
    <row r="801" spans="2:11">
      <c r="B801" s="86" t="s">
        <v>3525</v>
      </c>
      <c r="C801" s="83" t="s">
        <v>3526</v>
      </c>
      <c r="D801" s="96" t="s">
        <v>1858</v>
      </c>
      <c r="E801" s="96" t="s">
        <v>142</v>
      </c>
      <c r="F801" s="104">
        <v>43678</v>
      </c>
      <c r="G801" s="93">
        <v>32150385.106513001</v>
      </c>
      <c r="H801" s="95">
        <v>-2.9600000000000001E-2</v>
      </c>
      <c r="I801" s="93">
        <v>-9.5025607400000016</v>
      </c>
      <c r="J801" s="94">
        <v>-8.8583451290007441E-5</v>
      </c>
      <c r="K801" s="94">
        <f>I801/'סכום נכסי הקרן'!$C$42</f>
        <v>-1.2331875391276262E-7</v>
      </c>
    </row>
    <row r="802" spans="2:11">
      <c r="B802" s="86" t="s">
        <v>3527</v>
      </c>
      <c r="C802" s="83" t="s">
        <v>3528</v>
      </c>
      <c r="D802" s="96" t="s">
        <v>1858</v>
      </c>
      <c r="E802" s="96" t="s">
        <v>142</v>
      </c>
      <c r="F802" s="104">
        <v>43815</v>
      </c>
      <c r="G802" s="93">
        <v>565463.81000000006</v>
      </c>
      <c r="H802" s="95">
        <v>-0.70099999999999996</v>
      </c>
      <c r="I802" s="93">
        <v>-3.9637600000000002</v>
      </c>
      <c r="J802" s="94">
        <v>-3.6950412682684924E-5</v>
      </c>
      <c r="K802" s="94">
        <f>I802/'סכום נכסי הקרן'!$C$42</f>
        <v>-5.1439391694880337E-8</v>
      </c>
    </row>
    <row r="803" spans="2:11">
      <c r="B803" s="86" t="s">
        <v>3527</v>
      </c>
      <c r="C803" s="83" t="s">
        <v>3529</v>
      </c>
      <c r="D803" s="96" t="s">
        <v>1858</v>
      </c>
      <c r="E803" s="96" t="s">
        <v>142</v>
      </c>
      <c r="F803" s="104">
        <v>43815</v>
      </c>
      <c r="G803" s="93">
        <v>452371.05</v>
      </c>
      <c r="H803" s="95">
        <v>-0.70099999999999996</v>
      </c>
      <c r="I803" s="93">
        <v>-3.1710100000000003</v>
      </c>
      <c r="J803" s="94">
        <v>-2.9560348790270027E-5</v>
      </c>
      <c r="K803" s="94">
        <f>I803/'סכום נכסי הקרן'!$C$42</f>
        <v>-4.1151539310751029E-8</v>
      </c>
    </row>
    <row r="804" spans="2:11">
      <c r="B804" s="86" t="s">
        <v>3527</v>
      </c>
      <c r="C804" s="83" t="s">
        <v>3530</v>
      </c>
      <c r="D804" s="96" t="s">
        <v>1858</v>
      </c>
      <c r="E804" s="96" t="s">
        <v>142</v>
      </c>
      <c r="F804" s="104">
        <v>43815</v>
      </c>
      <c r="G804" s="93">
        <v>779950.07999999996</v>
      </c>
      <c r="H804" s="95">
        <v>-0.70099999999999996</v>
      </c>
      <c r="I804" s="93">
        <v>-5.4672600000000005</v>
      </c>
      <c r="J804" s="94">
        <v>-5.096613146192907E-5</v>
      </c>
      <c r="K804" s="94">
        <f>I804/'סכום נכסי הקרן'!$C$42</f>
        <v>-7.0950947746016781E-8</v>
      </c>
    </row>
    <row r="805" spans="2:11">
      <c r="B805" s="86" t="s">
        <v>3527</v>
      </c>
      <c r="C805" s="83" t="s">
        <v>3531</v>
      </c>
      <c r="D805" s="96" t="s">
        <v>1858</v>
      </c>
      <c r="E805" s="96" t="s">
        <v>142</v>
      </c>
      <c r="F805" s="104">
        <v>43815</v>
      </c>
      <c r="G805" s="93">
        <v>4601705.47</v>
      </c>
      <c r="H805" s="95">
        <v>-0.70099999999999996</v>
      </c>
      <c r="I805" s="93">
        <v>-32.256810000000002</v>
      </c>
      <c r="J805" s="94">
        <v>-3.0069995189591645E-4</v>
      </c>
      <c r="K805" s="94">
        <f>I805/'סכום נכסי הקרן'!$C$42</f>
        <v>-4.1861028024333787E-7</v>
      </c>
    </row>
    <row r="806" spans="2:11">
      <c r="B806" s="86" t="s">
        <v>3532</v>
      </c>
      <c r="C806" s="83" t="s">
        <v>3533</v>
      </c>
      <c r="D806" s="96" t="s">
        <v>1858</v>
      </c>
      <c r="E806" s="96" t="s">
        <v>142</v>
      </c>
      <c r="F806" s="104">
        <v>43829</v>
      </c>
      <c r="G806" s="93">
        <v>587554.56000000006</v>
      </c>
      <c r="H806" s="95">
        <v>-0.26140000000000002</v>
      </c>
      <c r="I806" s="93">
        <v>-1.5360499999999999</v>
      </c>
      <c r="J806" s="94">
        <v>-1.4319151866217472E-5</v>
      </c>
      <c r="K806" s="94">
        <f>I806/'סכום נכסי הקרן'!$C$42</f>
        <v>-1.9933971182140425E-8</v>
      </c>
    </row>
    <row r="807" spans="2:11">
      <c r="B807" s="86" t="s">
        <v>3532</v>
      </c>
      <c r="C807" s="83" t="s">
        <v>3534</v>
      </c>
      <c r="D807" s="96" t="s">
        <v>1858</v>
      </c>
      <c r="E807" s="96" t="s">
        <v>142</v>
      </c>
      <c r="F807" s="104">
        <v>43829</v>
      </c>
      <c r="G807" s="93">
        <v>137096.06</v>
      </c>
      <c r="H807" s="95">
        <v>-0.26140000000000002</v>
      </c>
      <c r="I807" s="93">
        <v>-0.35841000000000001</v>
      </c>
      <c r="J807" s="94">
        <v>-3.3411198986823376E-6</v>
      </c>
      <c r="K807" s="94">
        <f>I807/'סכום נכסי הקרן'!$C$42</f>
        <v>-4.6512383134604665E-9</v>
      </c>
    </row>
    <row r="808" spans="2:11">
      <c r="B808" s="86" t="s">
        <v>3532</v>
      </c>
      <c r="C808" s="83" t="s">
        <v>3535</v>
      </c>
      <c r="D808" s="96" t="s">
        <v>1858</v>
      </c>
      <c r="E808" s="96" t="s">
        <v>142</v>
      </c>
      <c r="F808" s="104">
        <v>43829</v>
      </c>
      <c r="G808" s="93">
        <v>137096.06</v>
      </c>
      <c r="H808" s="95">
        <v>-0.26140000000000002</v>
      </c>
      <c r="I808" s="93">
        <v>-0.35841000000000001</v>
      </c>
      <c r="J808" s="94">
        <v>-3.3411198986823376E-6</v>
      </c>
      <c r="K808" s="94">
        <f>I808/'סכום נכסי הקרן'!$C$42</f>
        <v>-4.6512383134604665E-9</v>
      </c>
    </row>
    <row r="809" spans="2:11">
      <c r="B809" s="86" t="s">
        <v>3532</v>
      </c>
      <c r="C809" s="83" t="s">
        <v>3536</v>
      </c>
      <c r="D809" s="96" t="s">
        <v>1858</v>
      </c>
      <c r="E809" s="96" t="s">
        <v>142</v>
      </c>
      <c r="F809" s="104">
        <v>43829</v>
      </c>
      <c r="G809" s="93">
        <v>1370960.64</v>
      </c>
      <c r="H809" s="95">
        <v>-0.26140000000000002</v>
      </c>
      <c r="I809" s="93">
        <v>-3.58412</v>
      </c>
      <c r="J809" s="94">
        <v>-3.3411385428044253E-5</v>
      </c>
      <c r="K809" s="94">
        <f>I809/'סכום נכסי הקרן'!$C$42</f>
        <v>-4.6512642683072256E-8</v>
      </c>
    </row>
    <row r="810" spans="2:11">
      <c r="B810" s="86" t="s">
        <v>3537</v>
      </c>
      <c r="C810" s="83" t="s">
        <v>3538</v>
      </c>
      <c r="D810" s="96" t="s">
        <v>1858</v>
      </c>
      <c r="E810" s="96" t="s">
        <v>142</v>
      </c>
      <c r="F810" s="104">
        <v>43670</v>
      </c>
      <c r="G810" s="93">
        <v>589317.12</v>
      </c>
      <c r="H810" s="95">
        <v>0.70730000000000004</v>
      </c>
      <c r="I810" s="93">
        <v>4.1684599999999996</v>
      </c>
      <c r="J810" s="94">
        <v>3.8858638578335914E-5</v>
      </c>
      <c r="K810" s="94">
        <f>I810/'סכום נכסי הקרן'!$C$42</f>
        <v>5.4095870260671896E-8</v>
      </c>
    </row>
    <row r="811" spans="2:11">
      <c r="B811" s="86" t="s">
        <v>3537</v>
      </c>
      <c r="C811" s="83" t="s">
        <v>3539</v>
      </c>
      <c r="D811" s="96" t="s">
        <v>1858</v>
      </c>
      <c r="E811" s="96" t="s">
        <v>142</v>
      </c>
      <c r="F811" s="104">
        <v>43670</v>
      </c>
      <c r="G811" s="93">
        <v>117863.42</v>
      </c>
      <c r="H811" s="95">
        <v>0.70730000000000004</v>
      </c>
      <c r="I811" s="93">
        <v>0.83369000000000004</v>
      </c>
      <c r="J811" s="94">
        <v>7.7717090715450971E-6</v>
      </c>
      <c r="K811" s="94">
        <f>I811/'סכום נכסי הקרן'!$C$42</f>
        <v>1.0819148097287622E-8</v>
      </c>
    </row>
    <row r="812" spans="2:11">
      <c r="B812" s="86" t="s">
        <v>3540</v>
      </c>
      <c r="C812" s="83" t="s">
        <v>3541</v>
      </c>
      <c r="D812" s="96" t="s">
        <v>1858</v>
      </c>
      <c r="E812" s="96" t="s">
        <v>142</v>
      </c>
      <c r="F812" s="104">
        <v>43684</v>
      </c>
      <c r="G812" s="93">
        <v>1179722.8799999999</v>
      </c>
      <c r="H812" s="95">
        <v>0.79849999999999999</v>
      </c>
      <c r="I812" s="93">
        <v>9.41981</v>
      </c>
      <c r="J812" s="94">
        <v>8.7812043840313804E-5</v>
      </c>
      <c r="K812" s="94">
        <f>I812/'סכום נכסי הקרן'!$C$42</f>
        <v>1.2224486252481248E-7</v>
      </c>
    </row>
    <row r="813" spans="2:11">
      <c r="B813" s="86" t="s">
        <v>3542</v>
      </c>
      <c r="C813" s="83" t="s">
        <v>3543</v>
      </c>
      <c r="D813" s="96" t="s">
        <v>1858</v>
      </c>
      <c r="E813" s="96" t="s">
        <v>142</v>
      </c>
      <c r="F813" s="104">
        <v>43663</v>
      </c>
      <c r="G813" s="93">
        <v>3957223.68</v>
      </c>
      <c r="H813" s="95">
        <v>1.4263999999999999</v>
      </c>
      <c r="I813" s="93">
        <v>56.446379999999998</v>
      </c>
      <c r="J813" s="94">
        <v>5.2619660005743347E-4</v>
      </c>
      <c r="K813" s="94">
        <f>I813/'סכום נכסי הקרן'!$C$42</f>
        <v>7.3252857150232586E-7</v>
      </c>
    </row>
    <row r="814" spans="2:11">
      <c r="B814" s="86" t="s">
        <v>3542</v>
      </c>
      <c r="C814" s="83" t="s">
        <v>3544</v>
      </c>
      <c r="D814" s="96" t="s">
        <v>1858</v>
      </c>
      <c r="E814" s="96" t="s">
        <v>142</v>
      </c>
      <c r="F814" s="104">
        <v>43663</v>
      </c>
      <c r="G814" s="93">
        <v>2374334.21</v>
      </c>
      <c r="H814" s="95">
        <v>1.4263999999999999</v>
      </c>
      <c r="I814" s="93">
        <v>33.867830000000005</v>
      </c>
      <c r="J814" s="94">
        <v>3.1571797867858221E-4</v>
      </c>
      <c r="K814" s="94">
        <f>I814/'סכום נכסי הקרן'!$C$42</f>
        <v>4.3951716885624237E-7</v>
      </c>
    </row>
    <row r="815" spans="2:11">
      <c r="B815" s="86" t="s">
        <v>3542</v>
      </c>
      <c r="C815" s="83" t="s">
        <v>3545</v>
      </c>
      <c r="D815" s="96" t="s">
        <v>1858</v>
      </c>
      <c r="E815" s="96" t="s">
        <v>142</v>
      </c>
      <c r="F815" s="104">
        <v>43663</v>
      </c>
      <c r="G815" s="93">
        <v>3165778.94</v>
      </c>
      <c r="H815" s="95">
        <v>1.4263999999999999</v>
      </c>
      <c r="I815" s="93">
        <v>45.1571</v>
      </c>
      <c r="J815" s="94">
        <v>4.2095724275770257E-4</v>
      </c>
      <c r="K815" s="94">
        <f>I815/'סכום נכסי הקרן'!$C$42</f>
        <v>5.8602280529216719E-7</v>
      </c>
    </row>
    <row r="816" spans="2:11">
      <c r="B816" s="86" t="s">
        <v>3542</v>
      </c>
      <c r="C816" s="83" t="s">
        <v>3546</v>
      </c>
      <c r="D816" s="96" t="s">
        <v>1858</v>
      </c>
      <c r="E816" s="96" t="s">
        <v>142</v>
      </c>
      <c r="F816" s="104">
        <v>43663</v>
      </c>
      <c r="G816" s="93">
        <v>395722.37</v>
      </c>
      <c r="H816" s="95">
        <v>1.4263999999999999</v>
      </c>
      <c r="I816" s="93">
        <v>5.6446400000000008</v>
      </c>
      <c r="J816" s="94">
        <v>5.2619678649865443E-5</v>
      </c>
      <c r="K816" s="94">
        <f>I816/'סכום נכסי הקרן'!$C$42</f>
        <v>7.325288310507936E-8</v>
      </c>
    </row>
    <row r="817" spans="2:11">
      <c r="B817" s="86" t="s">
        <v>3547</v>
      </c>
      <c r="C817" s="83" t="s">
        <v>3548</v>
      </c>
      <c r="D817" s="96" t="s">
        <v>1858</v>
      </c>
      <c r="E817" s="96" t="s">
        <v>142</v>
      </c>
      <c r="F817" s="104">
        <v>43663</v>
      </c>
      <c r="G817" s="93">
        <v>237487.33</v>
      </c>
      <c r="H817" s="95">
        <v>1.4395</v>
      </c>
      <c r="I817" s="93">
        <v>3.41858</v>
      </c>
      <c r="J817" s="94">
        <v>3.1868211442865618E-5</v>
      </c>
      <c r="K817" s="94">
        <f>I817/'סכום נכסי הקרן'!$C$42</f>
        <v>4.4364360016823419E-8</v>
      </c>
    </row>
    <row r="818" spans="2:11">
      <c r="B818" s="86" t="s">
        <v>3549</v>
      </c>
      <c r="C818" s="83" t="s">
        <v>3550</v>
      </c>
      <c r="D818" s="96" t="s">
        <v>1858</v>
      </c>
      <c r="E818" s="96" t="s">
        <v>142</v>
      </c>
      <c r="F818" s="104">
        <v>43656</v>
      </c>
      <c r="G818" s="93">
        <v>578117.94999999995</v>
      </c>
      <c r="H818" s="95">
        <v>1.4787999999999999</v>
      </c>
      <c r="I818" s="93">
        <v>8.549430000000001</v>
      </c>
      <c r="J818" s="94">
        <v>7.9698308349074364E-5</v>
      </c>
      <c r="K818" s="94">
        <f>I818/'סכום נכסי הקרן'!$C$42</f>
        <v>1.1094957276372959E-7</v>
      </c>
    </row>
    <row r="819" spans="2:11">
      <c r="B819" s="86" t="s">
        <v>3551</v>
      </c>
      <c r="C819" s="83" t="s">
        <v>3552</v>
      </c>
      <c r="D819" s="96" t="s">
        <v>1858</v>
      </c>
      <c r="E819" s="96" t="s">
        <v>142</v>
      </c>
      <c r="F819" s="104">
        <v>43654</v>
      </c>
      <c r="G819" s="93">
        <v>832366.89</v>
      </c>
      <c r="H819" s="95">
        <v>1.5986</v>
      </c>
      <c r="I819" s="93">
        <v>13.305950000000001</v>
      </c>
      <c r="J819" s="94">
        <v>1.2403887814478462E-4</v>
      </c>
      <c r="K819" s="94">
        <f>I819/'סכום נכסי הקרן'!$C$42</f>
        <v>1.7267694661697302E-7</v>
      </c>
    </row>
    <row r="820" spans="2:11">
      <c r="B820" s="86" t="s">
        <v>3551</v>
      </c>
      <c r="C820" s="83" t="s">
        <v>3553</v>
      </c>
      <c r="D820" s="96" t="s">
        <v>1858</v>
      </c>
      <c r="E820" s="96" t="s">
        <v>142</v>
      </c>
      <c r="F820" s="104">
        <v>43654</v>
      </c>
      <c r="G820" s="93">
        <v>198182.59</v>
      </c>
      <c r="H820" s="95">
        <v>1.5986</v>
      </c>
      <c r="I820" s="93">
        <v>3.1680799999999998</v>
      </c>
      <c r="J820" s="94">
        <v>2.9533035151411902E-5</v>
      </c>
      <c r="K820" s="94">
        <f>I820/'סכום נכסי הקרן'!$C$42</f>
        <v>4.1113515460248972E-8</v>
      </c>
    </row>
    <row r="821" spans="2:11">
      <c r="B821" s="86" t="s">
        <v>3551</v>
      </c>
      <c r="C821" s="83" t="s">
        <v>3554</v>
      </c>
      <c r="D821" s="96" t="s">
        <v>1858</v>
      </c>
      <c r="E821" s="96" t="s">
        <v>142</v>
      </c>
      <c r="F821" s="104">
        <v>43654</v>
      </c>
      <c r="G821" s="93">
        <v>198182.59</v>
      </c>
      <c r="H821" s="95">
        <v>1.5986</v>
      </c>
      <c r="I821" s="93">
        <v>3.1680799999999998</v>
      </c>
      <c r="J821" s="94">
        <v>2.9533035151411902E-5</v>
      </c>
      <c r="K821" s="94">
        <f>I821/'סכום נכסי הקרן'!$C$42</f>
        <v>4.1113515460248972E-8</v>
      </c>
    </row>
    <row r="822" spans="2:11">
      <c r="B822" s="86" t="s">
        <v>3555</v>
      </c>
      <c r="C822" s="83" t="s">
        <v>3556</v>
      </c>
      <c r="D822" s="96" t="s">
        <v>1858</v>
      </c>
      <c r="E822" s="96" t="s">
        <v>142</v>
      </c>
      <c r="F822" s="104">
        <v>43634</v>
      </c>
      <c r="G822" s="93">
        <v>757602.1</v>
      </c>
      <c r="H822" s="95">
        <v>1.6572</v>
      </c>
      <c r="I822" s="93">
        <v>12.554870000000001</v>
      </c>
      <c r="J822" s="94">
        <v>1.1703726453606184E-4</v>
      </c>
      <c r="K822" s="94">
        <f>I822/'סכום נכסי הקרן'!$C$42</f>
        <v>1.629298634650691E-7</v>
      </c>
    </row>
    <row r="823" spans="2:11">
      <c r="B823" s="86" t="s">
        <v>3555</v>
      </c>
      <c r="C823" s="83" t="s">
        <v>3557</v>
      </c>
      <c r="D823" s="96" t="s">
        <v>1858</v>
      </c>
      <c r="E823" s="96" t="s">
        <v>142</v>
      </c>
      <c r="F823" s="104">
        <v>43634</v>
      </c>
      <c r="G823" s="93">
        <v>793300.61</v>
      </c>
      <c r="H823" s="95">
        <v>1.6572</v>
      </c>
      <c r="I823" s="93">
        <v>13.14644</v>
      </c>
      <c r="J823" s="94">
        <v>1.2255191618769964E-4</v>
      </c>
      <c r="K823" s="94">
        <f>I823/'סכום נכסי הקרן'!$C$42</f>
        <v>1.7060691781370279E-7</v>
      </c>
    </row>
    <row r="824" spans="2:11">
      <c r="B824" s="86" t="s">
        <v>3555</v>
      </c>
      <c r="C824" s="83" t="s">
        <v>3558</v>
      </c>
      <c r="D824" s="96" t="s">
        <v>1858</v>
      </c>
      <c r="E824" s="96" t="s">
        <v>142</v>
      </c>
      <c r="F824" s="104">
        <v>43634</v>
      </c>
      <c r="G824" s="93">
        <v>61084146.82</v>
      </c>
      <c r="H824" s="95">
        <v>1.6572</v>
      </c>
      <c r="I824" s="93">
        <v>1012.27608</v>
      </c>
      <c r="J824" s="94">
        <v>9.4364994108650808E-3</v>
      </c>
      <c r="K824" s="94">
        <f>I824/'סכום נכסי הקרן'!$C$42</f>
        <v>1.313673526713979E-5</v>
      </c>
    </row>
    <row r="825" spans="2:11">
      <c r="B825" s="86" t="s">
        <v>3555</v>
      </c>
      <c r="C825" s="83" t="s">
        <v>3559</v>
      </c>
      <c r="D825" s="96" t="s">
        <v>1858</v>
      </c>
      <c r="E825" s="96" t="s">
        <v>142</v>
      </c>
      <c r="F825" s="104">
        <v>43634</v>
      </c>
      <c r="G825" s="93">
        <v>2181576.67</v>
      </c>
      <c r="H825" s="95">
        <v>1.6572</v>
      </c>
      <c r="I825" s="93">
        <v>36.152720000000002</v>
      </c>
      <c r="J825" s="94">
        <v>3.3701786273678447E-4</v>
      </c>
      <c r="K825" s="94">
        <f>I825/'סכום נכסי הקרן'!$C$42</f>
        <v>4.6916915376191652E-7</v>
      </c>
    </row>
    <row r="826" spans="2:11">
      <c r="B826" s="86" t="s">
        <v>3560</v>
      </c>
      <c r="C826" s="83" t="s">
        <v>3561</v>
      </c>
      <c r="D826" s="96" t="s">
        <v>1858</v>
      </c>
      <c r="E826" s="96" t="s">
        <v>142</v>
      </c>
      <c r="F826" s="104">
        <v>43634</v>
      </c>
      <c r="G826" s="93">
        <v>138892320</v>
      </c>
      <c r="H826" s="95">
        <v>1.7028000000000001</v>
      </c>
      <c r="I826" s="93">
        <v>2365.0339800000002</v>
      </c>
      <c r="J826" s="94">
        <v>2.2046991132049571E-2</v>
      </c>
      <c r="K826" s="94">
        <f>I826/'סכום נכסי הקרן'!$C$42</f>
        <v>3.0692047265455476E-5</v>
      </c>
    </row>
    <row r="827" spans="2:11">
      <c r="B827" s="86" t="s">
        <v>3560</v>
      </c>
      <c r="C827" s="83" t="s">
        <v>3562</v>
      </c>
      <c r="D827" s="96" t="s">
        <v>1858</v>
      </c>
      <c r="E827" s="96" t="s">
        <v>142</v>
      </c>
      <c r="F827" s="104">
        <v>43634</v>
      </c>
      <c r="G827" s="93">
        <v>1484163.65</v>
      </c>
      <c r="H827" s="95">
        <v>1.7028000000000001</v>
      </c>
      <c r="I827" s="93">
        <v>25.272080000000003</v>
      </c>
      <c r="J827" s="94">
        <v>2.355878724619624E-4</v>
      </c>
      <c r="K827" s="94">
        <f>I827/'סכום נכסי הקרן'!$C$42</f>
        <v>3.2796648184157253E-7</v>
      </c>
    </row>
    <row r="828" spans="2:11">
      <c r="B828" s="86" t="s">
        <v>3563</v>
      </c>
      <c r="C828" s="83" t="s">
        <v>3564</v>
      </c>
      <c r="D828" s="96" t="s">
        <v>1858</v>
      </c>
      <c r="E828" s="96" t="s">
        <v>142</v>
      </c>
      <c r="F828" s="104">
        <v>43636</v>
      </c>
      <c r="G828" s="93">
        <v>39716006.399999999</v>
      </c>
      <c r="H828" s="95">
        <v>2.0200999999999998</v>
      </c>
      <c r="I828" s="93">
        <v>802.29078000000004</v>
      </c>
      <c r="J828" s="94">
        <v>7.4790036259796706E-3</v>
      </c>
      <c r="K828" s="94">
        <f>I828/'סכום נכסי הקרן'!$C$42</f>
        <v>1.0411667125560343E-5</v>
      </c>
    </row>
    <row r="829" spans="2:11">
      <c r="B829" s="86" t="s">
        <v>3565</v>
      </c>
      <c r="C829" s="83" t="s">
        <v>3566</v>
      </c>
      <c r="D829" s="96" t="s">
        <v>1858</v>
      </c>
      <c r="E829" s="96" t="s">
        <v>142</v>
      </c>
      <c r="F829" s="104">
        <v>43636</v>
      </c>
      <c r="G829" s="93">
        <v>61561952.640000001</v>
      </c>
      <c r="H829" s="95">
        <v>2.0234999999999999</v>
      </c>
      <c r="I829" s="93">
        <v>1245.6874599999999</v>
      </c>
      <c r="J829" s="94">
        <v>1.1612374543525733E-2</v>
      </c>
      <c r="K829" s="94">
        <f>I829/'סכום נכסי הקרן'!$C$42</f>
        <v>1.6165813567002184E-5</v>
      </c>
    </row>
    <row r="830" spans="2:11">
      <c r="B830" s="86" t="s">
        <v>3565</v>
      </c>
      <c r="C830" s="83" t="s">
        <v>3567</v>
      </c>
      <c r="D830" s="96" t="s">
        <v>1858</v>
      </c>
      <c r="E830" s="96" t="s">
        <v>142</v>
      </c>
      <c r="F830" s="104">
        <v>43636</v>
      </c>
      <c r="G830" s="93">
        <v>2692838.96</v>
      </c>
      <c r="H830" s="95">
        <v>2.0234999999999999</v>
      </c>
      <c r="I830" s="93">
        <v>54.488779999999998</v>
      </c>
      <c r="J830" s="94">
        <v>5.0794773335823267E-4</v>
      </c>
      <c r="K830" s="94">
        <f>I830/'סכום נכסי הקרן'!$C$42</f>
        <v>7.0712396749454091E-7</v>
      </c>
    </row>
    <row r="831" spans="2:11">
      <c r="B831" s="86" t="s">
        <v>3565</v>
      </c>
      <c r="C831" s="83" t="s">
        <v>3568</v>
      </c>
      <c r="D831" s="96" t="s">
        <v>1858</v>
      </c>
      <c r="E831" s="96" t="s">
        <v>142</v>
      </c>
      <c r="F831" s="104">
        <v>43636</v>
      </c>
      <c r="G831" s="93">
        <v>26896615.699999999</v>
      </c>
      <c r="H831" s="95">
        <v>2.0234999999999999</v>
      </c>
      <c r="I831" s="93">
        <v>544.24486999999999</v>
      </c>
      <c r="J831" s="94">
        <v>5.0734839008754837E-3</v>
      </c>
      <c r="K831" s="94">
        <f>I831/'סכום נכסי הקרן'!$C$42</f>
        <v>7.062896100132002E-6</v>
      </c>
    </row>
    <row r="832" spans="2:11">
      <c r="B832" s="86" t="s">
        <v>3565</v>
      </c>
      <c r="C832" s="83" t="s">
        <v>3569</v>
      </c>
      <c r="D832" s="96" t="s">
        <v>1858</v>
      </c>
      <c r="E832" s="96" t="s">
        <v>142</v>
      </c>
      <c r="F832" s="104">
        <v>43636</v>
      </c>
      <c r="G832" s="93">
        <v>560015.18000000005</v>
      </c>
      <c r="H832" s="95">
        <v>2.0234999999999999</v>
      </c>
      <c r="I832" s="93">
        <v>11.33174</v>
      </c>
      <c r="J832" s="94">
        <v>1.0563517201164753E-4</v>
      </c>
      <c r="K832" s="94">
        <f>I832/'סכום נכסי הקרן'!$C$42</f>
        <v>1.4705678760685391E-7</v>
      </c>
    </row>
    <row r="833" spans="2:11">
      <c r="B833" s="86" t="s">
        <v>3565</v>
      </c>
      <c r="C833" s="83" t="s">
        <v>3570</v>
      </c>
      <c r="D833" s="96" t="s">
        <v>1858</v>
      </c>
      <c r="E833" s="96" t="s">
        <v>142</v>
      </c>
      <c r="F833" s="104">
        <v>43636</v>
      </c>
      <c r="G833" s="93">
        <v>4059117.14</v>
      </c>
      <c r="H833" s="95">
        <v>2.0234999999999999</v>
      </c>
      <c r="I833" s="93">
        <v>82.135009999999994</v>
      </c>
      <c r="J833" s="94">
        <v>7.6566757704716042E-4</v>
      </c>
      <c r="K833" s="94">
        <f>I833/'סכום נכסי הקרן'!$C$42</f>
        <v>1.0659007990526451E-6</v>
      </c>
    </row>
    <row r="834" spans="2:11">
      <c r="B834" s="86" t="s">
        <v>3571</v>
      </c>
      <c r="C834" s="83" t="s">
        <v>3572</v>
      </c>
      <c r="D834" s="96" t="s">
        <v>1858</v>
      </c>
      <c r="E834" s="96" t="s">
        <v>142</v>
      </c>
      <c r="F834" s="104">
        <v>43636</v>
      </c>
      <c r="G834" s="93">
        <v>122806824.19</v>
      </c>
      <c r="H834" s="95">
        <v>2.0872000000000002</v>
      </c>
      <c r="I834" s="93">
        <v>2563.2078700000002</v>
      </c>
      <c r="J834" s="94">
        <v>2.389438023190249E-2</v>
      </c>
      <c r="K834" s="94">
        <f>I834/'סכום נכסי הקרן'!$C$42</f>
        <v>3.3263833738755603E-5</v>
      </c>
    </row>
    <row r="835" spans="2:11">
      <c r="B835" s="86" t="s">
        <v>3573</v>
      </c>
      <c r="C835" s="83" t="s">
        <v>3574</v>
      </c>
      <c r="D835" s="96" t="s">
        <v>1858</v>
      </c>
      <c r="E835" s="96" t="s">
        <v>142</v>
      </c>
      <c r="F835" s="104">
        <v>43627</v>
      </c>
      <c r="G835" s="93">
        <v>3827861.11</v>
      </c>
      <c r="H835" s="95">
        <v>2.4586000000000001</v>
      </c>
      <c r="I835" s="93">
        <v>94.110500000000002</v>
      </c>
      <c r="J835" s="94">
        <v>8.7730382585570756E-4</v>
      </c>
      <c r="K835" s="94">
        <f>I835/'סכום נכסי הקרן'!$C$42</f>
        <v>1.2213118029600772E-6</v>
      </c>
    </row>
    <row r="836" spans="2:11">
      <c r="B836" s="86" t="s">
        <v>3573</v>
      </c>
      <c r="C836" s="83" t="s">
        <v>3575</v>
      </c>
      <c r="D836" s="96" t="s">
        <v>1858</v>
      </c>
      <c r="E836" s="96" t="s">
        <v>142</v>
      </c>
      <c r="F836" s="104">
        <v>43627</v>
      </c>
      <c r="G836" s="93">
        <v>1700254.75</v>
      </c>
      <c r="H836" s="95">
        <v>2.4586000000000001</v>
      </c>
      <c r="I836" s="93">
        <v>41.801900000000003</v>
      </c>
      <c r="J836" s="94">
        <v>3.8967986354378843E-4</v>
      </c>
      <c r="K836" s="94">
        <f>I836/'סכום נכסי הקרן'!$C$42</f>
        <v>5.4248095436913901E-7</v>
      </c>
    </row>
    <row r="837" spans="2:11">
      <c r="B837" s="86" t="s">
        <v>3573</v>
      </c>
      <c r="C837" s="83" t="s">
        <v>3576</v>
      </c>
      <c r="D837" s="96" t="s">
        <v>1858</v>
      </c>
      <c r="E837" s="96" t="s">
        <v>142</v>
      </c>
      <c r="F837" s="104">
        <v>43627</v>
      </c>
      <c r="G837" s="93">
        <v>3660740.35</v>
      </c>
      <c r="H837" s="95">
        <v>2.4586000000000001</v>
      </c>
      <c r="I837" s="93">
        <v>90.001720000000006</v>
      </c>
      <c r="J837" s="94">
        <v>8.3900152788046127E-4</v>
      </c>
      <c r="K837" s="94">
        <f>I837/'סכום נכסי הקרן'!$C$42</f>
        <v>1.1679904253266961E-6</v>
      </c>
    </row>
    <row r="838" spans="2:11">
      <c r="B838" s="86" t="s">
        <v>3573</v>
      </c>
      <c r="C838" s="83" t="s">
        <v>3577</v>
      </c>
      <c r="D838" s="96" t="s">
        <v>1858</v>
      </c>
      <c r="E838" s="96" t="s">
        <v>142</v>
      </c>
      <c r="F838" s="104">
        <v>43627</v>
      </c>
      <c r="G838" s="93">
        <v>2128800.1</v>
      </c>
      <c r="H838" s="95">
        <v>2.4586000000000001</v>
      </c>
      <c r="I838" s="93">
        <v>52.337960000000002</v>
      </c>
      <c r="J838" s="94">
        <v>4.8789765802416298E-4</v>
      </c>
      <c r="K838" s="94">
        <f>I838/'סכום נכסי הקרן'!$C$42</f>
        <v>6.792118657413615E-7</v>
      </c>
    </row>
    <row r="839" spans="2:11">
      <c r="B839" s="86" t="s">
        <v>3573</v>
      </c>
      <c r="C839" s="83" t="s">
        <v>3578</v>
      </c>
      <c r="D839" s="96" t="s">
        <v>1858</v>
      </c>
      <c r="E839" s="96" t="s">
        <v>142</v>
      </c>
      <c r="F839" s="104">
        <v>43627</v>
      </c>
      <c r="G839" s="93">
        <v>97885013.760000005</v>
      </c>
      <c r="H839" s="95">
        <v>2.4586000000000001</v>
      </c>
      <c r="I839" s="93">
        <v>2406.5677500000002</v>
      </c>
      <c r="J839" s="94">
        <v>2.2434171471365703E-2</v>
      </c>
      <c r="K839" s="94">
        <f>I839/'סכום נכסי הקרן'!$C$42</f>
        <v>3.1231048583293855E-5</v>
      </c>
    </row>
    <row r="840" spans="2:11">
      <c r="B840" s="86" t="s">
        <v>3573</v>
      </c>
      <c r="C840" s="83" t="s">
        <v>3579</v>
      </c>
      <c r="D840" s="96" t="s">
        <v>1858</v>
      </c>
      <c r="E840" s="96" t="s">
        <v>142</v>
      </c>
      <c r="F840" s="104">
        <v>43627</v>
      </c>
      <c r="G840" s="93">
        <v>746074.82</v>
      </c>
      <c r="H840" s="95">
        <v>2.4586000000000001</v>
      </c>
      <c r="I840" s="93">
        <v>18.342759999999998</v>
      </c>
      <c r="J840" s="94">
        <v>1.709923284304412E-4</v>
      </c>
      <c r="K840" s="94">
        <f>I840/'סכום נכסי הקרן'!$C$42</f>
        <v>2.3804176246926734E-7</v>
      </c>
    </row>
    <row r="841" spans="2:11">
      <c r="B841" s="86" t="s">
        <v>3580</v>
      </c>
      <c r="C841" s="83" t="s">
        <v>3581</v>
      </c>
      <c r="D841" s="96" t="s">
        <v>1858</v>
      </c>
      <c r="E841" s="96" t="s">
        <v>142</v>
      </c>
      <c r="F841" s="104">
        <v>43627</v>
      </c>
      <c r="G841" s="93">
        <v>76001473.150000006</v>
      </c>
      <c r="H841" s="95">
        <v>2.4603000000000002</v>
      </c>
      <c r="I841" s="93">
        <v>1869.8334</v>
      </c>
      <c r="J841" s="94">
        <v>1.7430701096400353E-2</v>
      </c>
      <c r="K841" s="94">
        <f>I841/'סכום נכסי הקרן'!$C$42</f>
        <v>2.4265619681002345E-5</v>
      </c>
    </row>
    <row r="842" spans="2:11">
      <c r="B842" s="86" t="s">
        <v>3582</v>
      </c>
      <c r="C842" s="83" t="s">
        <v>3583</v>
      </c>
      <c r="D842" s="96" t="s">
        <v>1858</v>
      </c>
      <c r="E842" s="96" t="s">
        <v>142</v>
      </c>
      <c r="F842" s="104">
        <v>43628</v>
      </c>
      <c r="G842" s="93">
        <v>5372904.96</v>
      </c>
      <c r="H842" s="95">
        <v>2.3917000000000002</v>
      </c>
      <c r="I842" s="93">
        <v>128.50299999999999</v>
      </c>
      <c r="J842" s="94">
        <v>1.1979128103021021E-3</v>
      </c>
      <c r="K842" s="94">
        <f>I842/'סכום נכסי הקרן'!$C$42</f>
        <v>1.6676378365408618E-6</v>
      </c>
    </row>
    <row r="843" spans="2:11">
      <c r="B843" s="86" t="s">
        <v>3582</v>
      </c>
      <c r="C843" s="83" t="s">
        <v>3584</v>
      </c>
      <c r="D843" s="96" t="s">
        <v>1858</v>
      </c>
      <c r="E843" s="96" t="s">
        <v>142</v>
      </c>
      <c r="F843" s="104">
        <v>43628</v>
      </c>
      <c r="G843" s="93">
        <v>517390.85</v>
      </c>
      <c r="H843" s="95">
        <v>2.3917000000000002</v>
      </c>
      <c r="I843" s="93">
        <v>12.374360000000001</v>
      </c>
      <c r="J843" s="94">
        <v>1.1535453929705861E-4</v>
      </c>
      <c r="K843" s="94">
        <f>I843/'סכום נכסי הקרן'!$C$42</f>
        <v>1.6058730877082856E-7</v>
      </c>
    </row>
    <row r="844" spans="2:11">
      <c r="B844" s="86" t="s">
        <v>3582</v>
      </c>
      <c r="C844" s="83" t="s">
        <v>3585</v>
      </c>
      <c r="D844" s="96" t="s">
        <v>1858</v>
      </c>
      <c r="E844" s="96" t="s">
        <v>142</v>
      </c>
      <c r="F844" s="104">
        <v>43628</v>
      </c>
      <c r="G844" s="93">
        <v>1074580.99</v>
      </c>
      <c r="H844" s="95">
        <v>2.3917000000000002</v>
      </c>
      <c r="I844" s="93">
        <v>25.700599999999998</v>
      </c>
      <c r="J844" s="94">
        <v>2.3958256206042041E-4</v>
      </c>
      <c r="K844" s="94">
        <f>I844/'סכום נכסי הקרן'!$C$42</f>
        <v>3.3352756730817236E-7</v>
      </c>
    </row>
    <row r="845" spans="2:11">
      <c r="B845" s="86" t="s">
        <v>3582</v>
      </c>
      <c r="C845" s="83" t="s">
        <v>3586</v>
      </c>
      <c r="D845" s="96" t="s">
        <v>1858</v>
      </c>
      <c r="E845" s="96" t="s">
        <v>142</v>
      </c>
      <c r="F845" s="104">
        <v>43628</v>
      </c>
      <c r="G845" s="93">
        <v>835785.22</v>
      </c>
      <c r="H845" s="95">
        <v>2.3917000000000002</v>
      </c>
      <c r="I845" s="93">
        <v>19.989360000000001</v>
      </c>
      <c r="J845" s="94">
        <v>1.8634203414504276E-4</v>
      </c>
      <c r="K845" s="94">
        <f>I845/'סכום נכסי הקרן'!$C$42</f>
        <v>2.5941038780601579E-7</v>
      </c>
    </row>
    <row r="846" spans="2:11">
      <c r="B846" s="86" t="s">
        <v>3587</v>
      </c>
      <c r="C846" s="83" t="s">
        <v>3588</v>
      </c>
      <c r="D846" s="96" t="s">
        <v>1858</v>
      </c>
      <c r="E846" s="96" t="s">
        <v>142</v>
      </c>
      <c r="F846" s="104">
        <v>43628</v>
      </c>
      <c r="G846" s="93">
        <v>179135.71</v>
      </c>
      <c r="H846" s="95">
        <v>2.4127999999999998</v>
      </c>
      <c r="I846" s="93">
        <v>4.32226</v>
      </c>
      <c r="J846" s="94">
        <v>4.0292371566861196E-5</v>
      </c>
      <c r="K846" s="94">
        <f>I846/'סכום נכסי הקרן'!$C$42</f>
        <v>5.6091797976444959E-8</v>
      </c>
    </row>
    <row r="847" spans="2:11">
      <c r="B847" s="86" t="s">
        <v>3587</v>
      </c>
      <c r="C847" s="83" t="s">
        <v>3589</v>
      </c>
      <c r="D847" s="96" t="s">
        <v>1858</v>
      </c>
      <c r="E847" s="96" t="s">
        <v>142</v>
      </c>
      <c r="F847" s="104">
        <v>43628</v>
      </c>
      <c r="G847" s="93">
        <v>36623301.119999997</v>
      </c>
      <c r="H847" s="95">
        <v>2.4127999999999998</v>
      </c>
      <c r="I847" s="93">
        <v>883.66251999999997</v>
      </c>
      <c r="J847" s="94">
        <v>8.237555953493984E-3</v>
      </c>
      <c r="K847" s="94">
        <f>I847/'סכום נכסי הקרן'!$C$42</f>
        <v>1.1467662646670087E-5</v>
      </c>
    </row>
    <row r="848" spans="2:11">
      <c r="B848" s="86" t="s">
        <v>3590</v>
      </c>
      <c r="C848" s="83" t="s">
        <v>3591</v>
      </c>
      <c r="D848" s="96" t="s">
        <v>1858</v>
      </c>
      <c r="E848" s="96" t="s">
        <v>142</v>
      </c>
      <c r="F848" s="104">
        <v>43650</v>
      </c>
      <c r="G848" s="93">
        <v>362.26</v>
      </c>
      <c r="H848" s="95">
        <v>1.9985999999999999</v>
      </c>
      <c r="I848" s="93">
        <v>7.2399999999999999E-3</v>
      </c>
      <c r="J848" s="94">
        <v>6.7491721956586376E-8</v>
      </c>
      <c r="K848" s="94">
        <f>I848/'סכום נכסי הקרן'!$C$42</f>
        <v>9.3956545267860218E-11</v>
      </c>
    </row>
    <row r="849" spans="2:11">
      <c r="B849" s="86" t="s">
        <v>3590</v>
      </c>
      <c r="C849" s="83" t="s">
        <v>3592</v>
      </c>
      <c r="D849" s="96" t="s">
        <v>1858</v>
      </c>
      <c r="E849" s="96" t="s">
        <v>142</v>
      </c>
      <c r="F849" s="104">
        <v>43650</v>
      </c>
      <c r="G849" s="93">
        <v>8121.32</v>
      </c>
      <c r="H849" s="95">
        <v>2.0038999999999998</v>
      </c>
      <c r="I849" s="93">
        <v>0.16274</v>
      </c>
      <c r="J849" s="94">
        <v>1.517072214256197E-6</v>
      </c>
      <c r="K849" s="94">
        <f>I849/'סכום נכסי הקרן'!$C$42</f>
        <v>2.1119458807861287E-9</v>
      </c>
    </row>
    <row r="850" spans="2:11">
      <c r="B850" s="86" t="s">
        <v>3590</v>
      </c>
      <c r="C850" s="83" t="s">
        <v>3593</v>
      </c>
      <c r="D850" s="96" t="s">
        <v>1858</v>
      </c>
      <c r="E850" s="96" t="s">
        <v>142</v>
      </c>
      <c r="F850" s="104">
        <v>43650</v>
      </c>
      <c r="G850" s="93">
        <v>363070.43</v>
      </c>
      <c r="H850" s="95">
        <v>2.0036999999999998</v>
      </c>
      <c r="I850" s="93">
        <v>7.2748999999999997</v>
      </c>
      <c r="J850" s="94">
        <v>6.781706188701246E-5</v>
      </c>
      <c r="K850" s="94">
        <f>I850/'סכום נכסי הקרן'!$C$42</f>
        <v>9.4409457343806106E-8</v>
      </c>
    </row>
    <row r="851" spans="2:11">
      <c r="B851" s="86" t="s">
        <v>3590</v>
      </c>
      <c r="C851" s="83" t="s">
        <v>2562</v>
      </c>
      <c r="D851" s="96" t="s">
        <v>1858</v>
      </c>
      <c r="E851" s="96" t="s">
        <v>142</v>
      </c>
      <c r="F851" s="104">
        <v>43650</v>
      </c>
      <c r="G851" s="93">
        <v>26672.92</v>
      </c>
      <c r="H851" s="95">
        <v>2.0036999999999998</v>
      </c>
      <c r="I851" s="93">
        <v>0.53444000000000003</v>
      </c>
      <c r="J851" s="94">
        <v>4.9820823042096723E-6</v>
      </c>
      <c r="K851" s="94">
        <f>I851/'סכום נכסי הקרן'!$C$42</f>
        <v>6.935654150960665E-9</v>
      </c>
    </row>
    <row r="852" spans="2:11">
      <c r="B852" s="86" t="s">
        <v>3590</v>
      </c>
      <c r="C852" s="83" t="s">
        <v>3594</v>
      </c>
      <c r="D852" s="96" t="s">
        <v>1858</v>
      </c>
      <c r="E852" s="96" t="s">
        <v>142</v>
      </c>
      <c r="F852" s="104">
        <v>43650</v>
      </c>
      <c r="G852" s="93">
        <v>15924.14</v>
      </c>
      <c r="H852" s="95">
        <v>2.0038</v>
      </c>
      <c r="I852" s="93">
        <v>0.31907999999999997</v>
      </c>
      <c r="J852" s="94">
        <v>2.9744832378325387E-6</v>
      </c>
      <c r="K852" s="94">
        <f>I852/'סכום נכסי הקרן'!$C$42</f>
        <v>4.140836251943209E-9</v>
      </c>
    </row>
    <row r="853" spans="2:11">
      <c r="B853" s="86" t="s">
        <v>3590</v>
      </c>
      <c r="C853" s="83" t="s">
        <v>2698</v>
      </c>
      <c r="D853" s="96" t="s">
        <v>1858</v>
      </c>
      <c r="E853" s="96" t="s">
        <v>142</v>
      </c>
      <c r="F853" s="104">
        <v>43650</v>
      </c>
      <c r="G853" s="93">
        <v>22293.79</v>
      </c>
      <c r="H853" s="95">
        <v>2.0036999999999998</v>
      </c>
      <c r="I853" s="93">
        <v>0.44669999999999999</v>
      </c>
      <c r="J853" s="94">
        <v>4.1641646682330298E-6</v>
      </c>
      <c r="K853" s="94">
        <f>I853/'סכום נכסי הקרן'!$C$42</f>
        <v>5.7970150236399389E-9</v>
      </c>
    </row>
    <row r="854" spans="2:11">
      <c r="B854" s="86" t="s">
        <v>3590</v>
      </c>
      <c r="C854" s="83" t="s">
        <v>2932</v>
      </c>
      <c r="D854" s="96" t="s">
        <v>1858</v>
      </c>
      <c r="E854" s="96" t="s">
        <v>142</v>
      </c>
      <c r="F854" s="104">
        <v>43650</v>
      </c>
      <c r="G854" s="93">
        <v>701856.58</v>
      </c>
      <c r="H854" s="95">
        <v>2.0036999999999998</v>
      </c>
      <c r="I854" s="93">
        <v>14.06325</v>
      </c>
      <c r="J854" s="94">
        <v>1.3109847497319937E-4</v>
      </c>
      <c r="K854" s="94">
        <f>I854/'סכום נכסי הקרן'!$C$42</f>
        <v>1.8250474934229768E-7</v>
      </c>
    </row>
    <row r="855" spans="2:11">
      <c r="B855" s="86" t="s">
        <v>3590</v>
      </c>
      <c r="C855" s="83" t="s">
        <v>3239</v>
      </c>
      <c r="D855" s="96" t="s">
        <v>1858</v>
      </c>
      <c r="E855" s="96" t="s">
        <v>142</v>
      </c>
      <c r="F855" s="104">
        <v>43650</v>
      </c>
      <c r="G855" s="93">
        <v>734102.96</v>
      </c>
      <c r="H855" s="95">
        <v>2.0036999999999998</v>
      </c>
      <c r="I855" s="93">
        <v>14.709370000000002</v>
      </c>
      <c r="J855" s="94">
        <v>1.3712164505477254E-4</v>
      </c>
      <c r="K855" s="94">
        <f>I855/'סכום נכסי הקרן'!$C$42</f>
        <v>1.9088972213628525E-7</v>
      </c>
    </row>
    <row r="856" spans="2:11">
      <c r="B856" s="86" t="s">
        <v>3590</v>
      </c>
      <c r="C856" s="83" t="s">
        <v>3595</v>
      </c>
      <c r="D856" s="96" t="s">
        <v>1858</v>
      </c>
      <c r="E856" s="96" t="s">
        <v>142</v>
      </c>
      <c r="F856" s="104">
        <v>43650</v>
      </c>
      <c r="G856" s="93">
        <v>29857.77</v>
      </c>
      <c r="H856" s="95">
        <v>2.0036999999999998</v>
      </c>
      <c r="I856" s="93">
        <v>0.59826999999999997</v>
      </c>
      <c r="J856" s="94">
        <v>5.5771094606307917E-6</v>
      </c>
      <c r="K856" s="94">
        <f>I856/'סכום נכסי הקרן'!$C$42</f>
        <v>7.7640030852766204E-9</v>
      </c>
    </row>
    <row r="857" spans="2:11">
      <c r="B857" s="86" t="s">
        <v>3590</v>
      </c>
      <c r="C857" s="83" t="s">
        <v>3596</v>
      </c>
      <c r="D857" s="96" t="s">
        <v>1858</v>
      </c>
      <c r="E857" s="96" t="s">
        <v>142</v>
      </c>
      <c r="F857" s="104">
        <v>43650</v>
      </c>
      <c r="G857" s="93">
        <v>9952.59</v>
      </c>
      <c r="H857" s="95">
        <v>2.0036999999999998</v>
      </c>
      <c r="I857" s="93">
        <v>0.19941999999999999</v>
      </c>
      <c r="J857" s="94">
        <v>1.859005413340118E-6</v>
      </c>
      <c r="K857" s="94">
        <f>I857/'סכום נכסי הקרן'!$C$42</f>
        <v>2.5879577703476082E-9</v>
      </c>
    </row>
    <row r="858" spans="2:11">
      <c r="B858" s="86" t="s">
        <v>3590</v>
      </c>
      <c r="C858" s="83" t="s">
        <v>2845</v>
      </c>
      <c r="D858" s="96" t="s">
        <v>1858</v>
      </c>
      <c r="E858" s="96" t="s">
        <v>142</v>
      </c>
      <c r="F858" s="104">
        <v>43650</v>
      </c>
      <c r="G858" s="93">
        <v>19905.18</v>
      </c>
      <c r="H858" s="95">
        <v>2.0036999999999998</v>
      </c>
      <c r="I858" s="93">
        <v>0.39883999999999997</v>
      </c>
      <c r="J858" s="94">
        <v>3.718010826680236E-6</v>
      </c>
      <c r="K858" s="94">
        <f>I858/'סכום נכסי הקרן'!$C$42</f>
        <v>5.1759155406952164E-9</v>
      </c>
    </row>
    <row r="859" spans="2:11">
      <c r="B859" s="86" t="s">
        <v>3590</v>
      </c>
      <c r="C859" s="83" t="s">
        <v>3597</v>
      </c>
      <c r="D859" s="96" t="s">
        <v>1858</v>
      </c>
      <c r="E859" s="96" t="s">
        <v>142</v>
      </c>
      <c r="F859" s="104">
        <v>43650</v>
      </c>
      <c r="G859" s="93">
        <v>234483</v>
      </c>
      <c r="H859" s="95">
        <v>2.0036999999999998</v>
      </c>
      <c r="I859" s="93">
        <v>4.6983900000000007</v>
      </c>
      <c r="J859" s="94">
        <v>4.3798678387238389E-5</v>
      </c>
      <c r="K859" s="94">
        <f>I859/'סכום נכסי הקרן'!$C$42</f>
        <v>6.0972996232190853E-8</v>
      </c>
    </row>
    <row r="860" spans="2:11">
      <c r="B860" s="86" t="s">
        <v>3590</v>
      </c>
      <c r="C860" s="83" t="s">
        <v>3598</v>
      </c>
      <c r="D860" s="96" t="s">
        <v>1858</v>
      </c>
      <c r="E860" s="96" t="s">
        <v>142</v>
      </c>
      <c r="F860" s="104">
        <v>43650</v>
      </c>
      <c r="G860" s="93">
        <v>800188.14</v>
      </c>
      <c r="H860" s="95">
        <v>2.0036999999999998</v>
      </c>
      <c r="I860" s="93">
        <v>16.033519999999999</v>
      </c>
      <c r="J860" s="94">
        <v>1.4946545218582415E-4</v>
      </c>
      <c r="K860" s="94">
        <f>I860/'סכום נכסי הקרן'!$C$42</f>
        <v>2.0807377730430138E-7</v>
      </c>
    </row>
    <row r="861" spans="2:11">
      <c r="B861" s="86" t="s">
        <v>3599</v>
      </c>
      <c r="C861" s="83" t="s">
        <v>3600</v>
      </c>
      <c r="D861" s="96" t="s">
        <v>1858</v>
      </c>
      <c r="E861" s="96" t="s">
        <v>142</v>
      </c>
      <c r="F861" s="104">
        <v>43649</v>
      </c>
      <c r="G861" s="93">
        <v>59750.78</v>
      </c>
      <c r="H861" s="95">
        <v>2.0699999999999998</v>
      </c>
      <c r="I861" s="93">
        <v>1.2368299999999999</v>
      </c>
      <c r="J861" s="94">
        <v>1.152980476071336E-5</v>
      </c>
      <c r="K861" s="94">
        <f>I861/'סכום נכסי הקרן'!$C$42</f>
        <v>1.6050866558514854E-8</v>
      </c>
    </row>
    <row r="862" spans="2:11">
      <c r="B862" s="86" t="s">
        <v>3601</v>
      </c>
      <c r="C862" s="83" t="s">
        <v>3602</v>
      </c>
      <c r="D862" s="96" t="s">
        <v>1858</v>
      </c>
      <c r="E862" s="96" t="s">
        <v>142</v>
      </c>
      <c r="F862" s="104">
        <v>43647</v>
      </c>
      <c r="G862" s="93">
        <v>36058867.200000003</v>
      </c>
      <c r="H862" s="95">
        <v>2.6453000000000002</v>
      </c>
      <c r="I862" s="93">
        <v>953.85514000000001</v>
      </c>
      <c r="J862" s="94">
        <v>8.8918958419531464E-3</v>
      </c>
      <c r="K862" s="94">
        <f>I862/'סכום נכסי הקרן'!$C$42</f>
        <v>1.2378581994529163E-5</v>
      </c>
    </row>
    <row r="863" spans="2:11">
      <c r="B863" s="86" t="s">
        <v>3603</v>
      </c>
      <c r="C863" s="83" t="s">
        <v>3604</v>
      </c>
      <c r="D863" s="96" t="s">
        <v>1858</v>
      </c>
      <c r="E863" s="96" t="s">
        <v>142</v>
      </c>
      <c r="F863" s="104">
        <v>43647</v>
      </c>
      <c r="G863" s="93">
        <v>520940.16</v>
      </c>
      <c r="H863" s="95">
        <v>2.6619999999999999</v>
      </c>
      <c r="I863" s="93">
        <v>13.8672</v>
      </c>
      <c r="J863" s="94">
        <v>1.2927088490557662E-4</v>
      </c>
      <c r="K863" s="94">
        <f>I863/'סכום נכסי הקרן'!$C$42</f>
        <v>1.7996052548873913E-7</v>
      </c>
    </row>
    <row r="864" spans="2:11">
      <c r="B864" s="86" t="s">
        <v>3603</v>
      </c>
      <c r="C864" s="83" t="s">
        <v>3605</v>
      </c>
      <c r="D864" s="96" t="s">
        <v>1858</v>
      </c>
      <c r="E864" s="96" t="s">
        <v>142</v>
      </c>
      <c r="F864" s="104">
        <v>43647</v>
      </c>
      <c r="G864" s="93">
        <v>1282314.24</v>
      </c>
      <c r="H864" s="95">
        <v>2.6619999999999999</v>
      </c>
      <c r="I864" s="93">
        <v>34.134660000000004</v>
      </c>
      <c r="J864" s="94">
        <v>3.1820538422687997E-4</v>
      </c>
      <c r="K864" s="94">
        <f>I864/'סכום נכסי הקרן'!$C$42</f>
        <v>4.4297993473660467E-7</v>
      </c>
    </row>
    <row r="865" spans="2:11">
      <c r="B865" s="86" t="s">
        <v>3603</v>
      </c>
      <c r="C865" s="83" t="s">
        <v>3606</v>
      </c>
      <c r="D865" s="96" t="s">
        <v>1858</v>
      </c>
      <c r="E865" s="96" t="s">
        <v>142</v>
      </c>
      <c r="F865" s="104">
        <v>43647</v>
      </c>
      <c r="G865" s="93">
        <v>581048.64</v>
      </c>
      <c r="H865" s="95">
        <v>2.6619999999999999</v>
      </c>
      <c r="I865" s="93">
        <v>15.467270000000001</v>
      </c>
      <c r="J865" s="94">
        <v>1.4418683511981353E-4</v>
      </c>
      <c r="K865" s="94">
        <f>I865/'סכום נכסי הקרן'!$C$42</f>
        <v>2.0072531131563763E-7</v>
      </c>
    </row>
    <row r="866" spans="2:11">
      <c r="B866" s="86" t="s">
        <v>3603</v>
      </c>
      <c r="C866" s="83" t="s">
        <v>3607</v>
      </c>
      <c r="D866" s="96" t="s">
        <v>1858</v>
      </c>
      <c r="E866" s="96" t="s">
        <v>142</v>
      </c>
      <c r="F866" s="104">
        <v>43647</v>
      </c>
      <c r="G866" s="93">
        <v>1041880.32</v>
      </c>
      <c r="H866" s="95">
        <v>2.6619999999999999</v>
      </c>
      <c r="I866" s="93">
        <v>27.73441</v>
      </c>
      <c r="J866" s="94">
        <v>2.5854186303176367E-4</v>
      </c>
      <c r="K866" s="94">
        <f>I866/'סכום נכסי הקרן'!$C$42</f>
        <v>3.5992118075171204E-7</v>
      </c>
    </row>
    <row r="867" spans="2:11">
      <c r="B867" s="86" t="s">
        <v>3603</v>
      </c>
      <c r="C867" s="83" t="s">
        <v>3608</v>
      </c>
      <c r="D867" s="96" t="s">
        <v>1858</v>
      </c>
      <c r="E867" s="96" t="s">
        <v>142</v>
      </c>
      <c r="F867" s="104">
        <v>43647</v>
      </c>
      <c r="G867" s="93">
        <v>6812294.4000000004</v>
      </c>
      <c r="H867" s="95">
        <v>2.6619999999999999</v>
      </c>
      <c r="I867" s="93">
        <v>181.34037000000001</v>
      </c>
      <c r="J867" s="94">
        <v>1.6904659988321131E-3</v>
      </c>
      <c r="K867" s="94">
        <f>I867/'סכום נכסי הקרן'!$C$42</f>
        <v>2.3533307572921989E-6</v>
      </c>
    </row>
    <row r="868" spans="2:11">
      <c r="B868" s="86" t="s">
        <v>3609</v>
      </c>
      <c r="C868" s="83" t="s">
        <v>3610</v>
      </c>
      <c r="D868" s="96" t="s">
        <v>1858</v>
      </c>
      <c r="E868" s="96" t="s">
        <v>142</v>
      </c>
      <c r="F868" s="104">
        <v>43643</v>
      </c>
      <c r="G868" s="93">
        <v>561859.19999999995</v>
      </c>
      <c r="H868" s="95">
        <v>2.8077000000000001</v>
      </c>
      <c r="I868" s="93">
        <v>15.775370000000001</v>
      </c>
      <c r="J868" s="94">
        <v>1.4705896212738594E-4</v>
      </c>
      <c r="K868" s="94">
        <f>I868/'סכום נכסי הקרן'!$C$42</f>
        <v>2.0472365545887348E-7</v>
      </c>
    </row>
    <row r="869" spans="2:11">
      <c r="B869" s="86" t="s">
        <v>3611</v>
      </c>
      <c r="C869" s="83" t="s">
        <v>3612</v>
      </c>
      <c r="D869" s="96" t="s">
        <v>1858</v>
      </c>
      <c r="E869" s="96" t="s">
        <v>142</v>
      </c>
      <c r="F869" s="104">
        <v>43643</v>
      </c>
      <c r="G869" s="93">
        <v>60279.03</v>
      </c>
      <c r="H869" s="95">
        <v>2.9356</v>
      </c>
      <c r="I869" s="93">
        <v>1.76956</v>
      </c>
      <c r="J869" s="94">
        <v>1.6495946340538258E-5</v>
      </c>
      <c r="K869" s="94">
        <f>I869/'סכום נכסי הקרן'!$C$42</f>
        <v>2.2964329315496508E-8</v>
      </c>
    </row>
    <row r="870" spans="2:11">
      <c r="B870" s="86" t="s">
        <v>3613</v>
      </c>
      <c r="C870" s="83" t="s">
        <v>3614</v>
      </c>
      <c r="D870" s="96" t="s">
        <v>1858</v>
      </c>
      <c r="E870" s="96" t="s">
        <v>142</v>
      </c>
      <c r="F870" s="104">
        <v>43641</v>
      </c>
      <c r="G870" s="93">
        <v>40224384</v>
      </c>
      <c r="H870" s="95">
        <v>3.0276000000000001</v>
      </c>
      <c r="I870" s="93">
        <v>1217.82638</v>
      </c>
      <c r="J870" s="94">
        <v>1.1352651855021562E-2</v>
      </c>
      <c r="K870" s="94">
        <f>I870/'סכום נכסי הקרן'!$C$42</f>
        <v>1.5804248536030985E-5</v>
      </c>
    </row>
    <row r="871" spans="2:11">
      <c r="B871" s="86" t="s">
        <v>3615</v>
      </c>
      <c r="C871" s="83" t="s">
        <v>3616</v>
      </c>
      <c r="D871" s="96" t="s">
        <v>1858</v>
      </c>
      <c r="E871" s="96" t="s">
        <v>142</v>
      </c>
      <c r="F871" s="104">
        <v>43641</v>
      </c>
      <c r="G871" s="93">
        <v>884974.46</v>
      </c>
      <c r="H871" s="95">
        <v>3.0316999999999998</v>
      </c>
      <c r="I871" s="93">
        <v>26.82996</v>
      </c>
      <c r="J871" s="94">
        <v>2.5011052492076441E-4</v>
      </c>
      <c r="K871" s="94">
        <f>I871/'סכום נכסי הקרן'!$C$42</f>
        <v>3.4818375017608823E-7</v>
      </c>
    </row>
    <row r="872" spans="2:11">
      <c r="B872" s="86" t="s">
        <v>3615</v>
      </c>
      <c r="C872" s="83" t="s">
        <v>3617</v>
      </c>
      <c r="D872" s="96" t="s">
        <v>1858</v>
      </c>
      <c r="E872" s="96" t="s">
        <v>142</v>
      </c>
      <c r="F872" s="104">
        <v>43641</v>
      </c>
      <c r="G872" s="93">
        <v>945313.63</v>
      </c>
      <c r="H872" s="95">
        <v>3.0316999999999998</v>
      </c>
      <c r="I872" s="93">
        <v>28.659279999999999</v>
      </c>
      <c r="J872" s="94">
        <v>2.6716355762927582E-4</v>
      </c>
      <c r="K872" s="94">
        <f>I872/'סכום נכסי הקרן'!$C$42</f>
        <v>3.7192361031274598E-7</v>
      </c>
    </row>
    <row r="873" spans="2:11">
      <c r="B873" s="86" t="s">
        <v>3615</v>
      </c>
      <c r="C873" s="83" t="s">
        <v>3618</v>
      </c>
      <c r="D873" s="96" t="s">
        <v>1858</v>
      </c>
      <c r="E873" s="96" t="s">
        <v>142</v>
      </c>
      <c r="F873" s="104">
        <v>43641</v>
      </c>
      <c r="G873" s="93">
        <v>1528592.26</v>
      </c>
      <c r="H873" s="95">
        <v>3.0316999999999998</v>
      </c>
      <c r="I873" s="93">
        <v>46.342660000000002</v>
      </c>
      <c r="J873" s="94">
        <v>4.3200910544870409E-4</v>
      </c>
      <c r="K873" s="94">
        <f>I873/'סכום נכסי הקרן'!$C$42</f>
        <v>6.0140831935401316E-7</v>
      </c>
    </row>
    <row r="874" spans="2:11">
      <c r="B874" s="86" t="s">
        <v>3615</v>
      </c>
      <c r="C874" s="83" t="s">
        <v>3619</v>
      </c>
      <c r="D874" s="96" t="s">
        <v>1858</v>
      </c>
      <c r="E874" s="96" t="s">
        <v>142</v>
      </c>
      <c r="F874" s="104">
        <v>43641</v>
      </c>
      <c r="G874" s="93">
        <v>77053117.540000007</v>
      </c>
      <c r="H874" s="95">
        <v>3.0316999999999998</v>
      </c>
      <c r="I874" s="93">
        <v>2336.0358200000001</v>
      </c>
      <c r="J874" s="94">
        <v>2.1776668514373796E-2</v>
      </c>
      <c r="K874" s="94">
        <f>I874/'סכום נכסי הקרן'!$C$42</f>
        <v>3.0315725865907867E-5</v>
      </c>
    </row>
    <row r="875" spans="2:11">
      <c r="B875" s="86" t="s">
        <v>3615</v>
      </c>
      <c r="C875" s="83" t="s">
        <v>3620</v>
      </c>
      <c r="D875" s="96" t="s">
        <v>1858</v>
      </c>
      <c r="E875" s="96" t="s">
        <v>142</v>
      </c>
      <c r="F875" s="104">
        <v>43641</v>
      </c>
      <c r="G875" s="93">
        <v>2361272.77</v>
      </c>
      <c r="H875" s="95">
        <v>3.0316999999999998</v>
      </c>
      <c r="I875" s="93">
        <v>71.587210000000013</v>
      </c>
      <c r="J875" s="94">
        <v>6.6734034157013274E-4</v>
      </c>
      <c r="K875" s="94">
        <f>I875/'סכום נכסי הקרן'!$C$42</f>
        <v>9.2901753272994704E-7</v>
      </c>
    </row>
    <row r="876" spans="2:11">
      <c r="B876" s="86" t="s">
        <v>3615</v>
      </c>
      <c r="C876" s="83" t="s">
        <v>3621</v>
      </c>
      <c r="D876" s="96" t="s">
        <v>1858</v>
      </c>
      <c r="E876" s="96" t="s">
        <v>142</v>
      </c>
      <c r="F876" s="104">
        <v>43641</v>
      </c>
      <c r="G876" s="93">
        <v>740160.46</v>
      </c>
      <c r="H876" s="95">
        <v>3.0316999999999998</v>
      </c>
      <c r="I876" s="93">
        <v>22.439599999999999</v>
      </c>
      <c r="J876" s="94">
        <v>2.0918332099682536E-4</v>
      </c>
      <c r="K876" s="94">
        <f>I876/'סכום נכסי הקרן'!$C$42</f>
        <v>2.9120818966749666E-7</v>
      </c>
    </row>
    <row r="877" spans="2:11">
      <c r="B877" s="86" t="s">
        <v>3622</v>
      </c>
      <c r="C877" s="83" t="s">
        <v>3623</v>
      </c>
      <c r="D877" s="96" t="s">
        <v>1858</v>
      </c>
      <c r="E877" s="96" t="s">
        <v>143</v>
      </c>
      <c r="F877" s="104">
        <v>43678</v>
      </c>
      <c r="G877" s="93">
        <v>34774964.496968001</v>
      </c>
      <c r="H877" s="95">
        <v>-8.1579999999999995</v>
      </c>
      <c r="I877" s="93">
        <v>-2836.9523691320001</v>
      </c>
      <c r="J877" s="94">
        <v>-2.6446243163195573E-2</v>
      </c>
      <c r="K877" s="94">
        <f>I877/'סכום נכסי הקרן'!$C$42</f>
        <v>-3.6816332001811332E-5</v>
      </c>
    </row>
    <row r="878" spans="2:11">
      <c r="B878" s="86" t="s">
        <v>3624</v>
      </c>
      <c r="C878" s="83" t="s">
        <v>3625</v>
      </c>
      <c r="D878" s="96" t="s">
        <v>1858</v>
      </c>
      <c r="E878" s="96" t="s">
        <v>143</v>
      </c>
      <c r="F878" s="104">
        <v>43677</v>
      </c>
      <c r="G878" s="93">
        <v>17545925.912012</v>
      </c>
      <c r="H878" s="95">
        <v>-7.1820000000000004</v>
      </c>
      <c r="I878" s="93">
        <v>-1260.1500356860001</v>
      </c>
      <c r="J878" s="94">
        <v>-1.1747195556920156E-2</v>
      </c>
      <c r="K878" s="94">
        <f>I878/'סכום נכסי הקרן'!$C$42</f>
        <v>-1.6353500534838031E-5</v>
      </c>
    </row>
    <row r="879" spans="2:11">
      <c r="B879" s="86" t="s">
        <v>3626</v>
      </c>
      <c r="C879" s="83" t="s">
        <v>2954</v>
      </c>
      <c r="D879" s="96" t="s">
        <v>1858</v>
      </c>
      <c r="E879" s="96" t="s">
        <v>143</v>
      </c>
      <c r="F879" s="104">
        <v>43677</v>
      </c>
      <c r="G879" s="93">
        <v>17549203.074117001</v>
      </c>
      <c r="H879" s="95">
        <v>-7.1619999999999999</v>
      </c>
      <c r="I879" s="93">
        <v>-1256.8753033059998</v>
      </c>
      <c r="J879" s="94">
        <v>-1.1716668301771921E-2</v>
      </c>
      <c r="K879" s="94">
        <f>I879/'סכום נכסי הקרן'!$C$42</f>
        <v>-1.6311002946288081E-5</v>
      </c>
    </row>
    <row r="880" spans="2:11">
      <c r="B880" s="86" t="s">
        <v>3627</v>
      </c>
      <c r="C880" s="83" t="s">
        <v>3628</v>
      </c>
      <c r="D880" s="96" t="s">
        <v>1858</v>
      </c>
      <c r="E880" s="96" t="s">
        <v>143</v>
      </c>
      <c r="F880" s="104">
        <v>43713</v>
      </c>
      <c r="G880" s="93">
        <v>4266535.68</v>
      </c>
      <c r="H880" s="95">
        <v>-6.9678000000000004</v>
      </c>
      <c r="I880" s="93">
        <v>-297.28571999999997</v>
      </c>
      <c r="J880" s="94">
        <v>-2.7713156292684515E-3</v>
      </c>
      <c r="K880" s="94">
        <f>I880/'סכום נכסי הקרן'!$C$42</f>
        <v>-3.8580026531309965E-6</v>
      </c>
    </row>
    <row r="881" spans="2:11">
      <c r="B881" s="86" t="s">
        <v>3629</v>
      </c>
      <c r="C881" s="83" t="s">
        <v>3630</v>
      </c>
      <c r="D881" s="96" t="s">
        <v>1858</v>
      </c>
      <c r="E881" s="96" t="s">
        <v>143</v>
      </c>
      <c r="F881" s="104">
        <v>43713</v>
      </c>
      <c r="G881" s="93">
        <v>1247685.26</v>
      </c>
      <c r="H881" s="95">
        <v>-7.0385999999999997</v>
      </c>
      <c r="I881" s="93">
        <v>-87.81989999999999</v>
      </c>
      <c r="J881" s="94">
        <v>-8.1866246865403588E-4</v>
      </c>
      <c r="K881" s="94">
        <f>I881/'סכום נכסי הקרן'!$C$42</f>
        <v>-1.1396760234487509E-6</v>
      </c>
    </row>
    <row r="882" spans="2:11">
      <c r="B882" s="86" t="s">
        <v>3629</v>
      </c>
      <c r="C882" s="83" t="s">
        <v>3631</v>
      </c>
      <c r="D882" s="96" t="s">
        <v>1858</v>
      </c>
      <c r="E882" s="96" t="s">
        <v>143</v>
      </c>
      <c r="F882" s="104">
        <v>43713</v>
      </c>
      <c r="G882" s="93">
        <v>4610453.4000000004</v>
      </c>
      <c r="H882" s="95">
        <v>-7.0385999999999997</v>
      </c>
      <c r="I882" s="93">
        <v>-324.51259000000005</v>
      </c>
      <c r="J882" s="94">
        <v>-3.0251261734380824E-3</v>
      </c>
      <c r="K882" s="94">
        <f>I882/'סכום נכסי הקרן'!$C$42</f>
        <v>-4.2113372724206581E-6</v>
      </c>
    </row>
    <row r="883" spans="2:11">
      <c r="B883" s="86" t="s">
        <v>3629</v>
      </c>
      <c r="C883" s="83" t="s">
        <v>3632</v>
      </c>
      <c r="D883" s="96" t="s">
        <v>1858</v>
      </c>
      <c r="E883" s="96" t="s">
        <v>143</v>
      </c>
      <c r="F883" s="104">
        <v>43713</v>
      </c>
      <c r="G883" s="93">
        <v>11323171.01</v>
      </c>
      <c r="H883" s="95">
        <v>-7.0385999999999997</v>
      </c>
      <c r="I883" s="93">
        <v>-796.99570999999992</v>
      </c>
      <c r="J883" s="94">
        <v>-7.42964266020886E-3</v>
      </c>
      <c r="K883" s="94">
        <f>I883/'סכום נכסי הקרן'!$C$42</f>
        <v>-1.0342950760346048E-5</v>
      </c>
    </row>
    <row r="884" spans="2:11">
      <c r="B884" s="86" t="s">
        <v>3633</v>
      </c>
      <c r="C884" s="83" t="s">
        <v>3634</v>
      </c>
      <c r="D884" s="96" t="s">
        <v>1858</v>
      </c>
      <c r="E884" s="96" t="s">
        <v>143</v>
      </c>
      <c r="F884" s="104">
        <v>43713</v>
      </c>
      <c r="G884" s="93">
        <v>126089136</v>
      </c>
      <c r="H884" s="95">
        <v>-7.0058999999999996</v>
      </c>
      <c r="I884" s="93">
        <v>-8833.7074300000004</v>
      </c>
      <c r="J884" s="94">
        <v>-8.2348359904888299E-2</v>
      </c>
      <c r="K884" s="94">
        <f>I884/'סכום נכסי הקרן'!$C$42</f>
        <v>-1.1463876133008677E-4</v>
      </c>
    </row>
    <row r="885" spans="2:11">
      <c r="B885" s="86" t="s">
        <v>3635</v>
      </c>
      <c r="C885" s="83" t="s">
        <v>3636</v>
      </c>
      <c r="D885" s="96" t="s">
        <v>1858</v>
      </c>
      <c r="E885" s="96" t="s">
        <v>143</v>
      </c>
      <c r="F885" s="104">
        <v>43741</v>
      </c>
      <c r="G885" s="93">
        <v>2117614.75</v>
      </c>
      <c r="H885" s="95">
        <v>-6.9724000000000004</v>
      </c>
      <c r="I885" s="93">
        <v>-147.64756</v>
      </c>
      <c r="J885" s="94">
        <v>-1.3763795672774039E-3</v>
      </c>
      <c r="K885" s="94">
        <f>I885/'סכום נכסי הקרן'!$C$42</f>
        <v>-1.9160848970758437E-6</v>
      </c>
    </row>
    <row r="886" spans="2:11">
      <c r="B886" s="86" t="s">
        <v>3635</v>
      </c>
      <c r="C886" s="83" t="s">
        <v>3637</v>
      </c>
      <c r="D886" s="96" t="s">
        <v>1858</v>
      </c>
      <c r="E886" s="96" t="s">
        <v>143</v>
      </c>
      <c r="F886" s="104">
        <v>43741</v>
      </c>
      <c r="G886" s="93">
        <v>14331332.16</v>
      </c>
      <c r="H886" s="95">
        <v>-6.9724000000000004</v>
      </c>
      <c r="I886" s="93">
        <v>-999.23095999999998</v>
      </c>
      <c r="J886" s="94">
        <v>-9.3148920059023324E-3</v>
      </c>
      <c r="K886" s="94">
        <f>I886/'סכום נכסי הקרן'!$C$42</f>
        <v>-1.2967443221862903E-5</v>
      </c>
    </row>
    <row r="887" spans="2:11">
      <c r="B887" s="86" t="s">
        <v>3635</v>
      </c>
      <c r="C887" s="83" t="s">
        <v>3638</v>
      </c>
      <c r="D887" s="96" t="s">
        <v>1858</v>
      </c>
      <c r="E887" s="96" t="s">
        <v>143</v>
      </c>
      <c r="F887" s="104">
        <v>43741</v>
      </c>
      <c r="G887" s="93">
        <v>1839544.13</v>
      </c>
      <c r="H887" s="95">
        <v>-6.9724000000000004</v>
      </c>
      <c r="I887" s="93">
        <v>-128.2595</v>
      </c>
      <c r="J887" s="94">
        <v>-1.1956428884379545E-3</v>
      </c>
      <c r="K887" s="94">
        <f>I887/'סכום נכסי הקרן'!$C$42</f>
        <v>-1.6644778339479445E-6</v>
      </c>
    </row>
    <row r="888" spans="2:11">
      <c r="B888" s="86" t="s">
        <v>3635</v>
      </c>
      <c r="C888" s="83" t="s">
        <v>3639</v>
      </c>
      <c r="D888" s="96" t="s">
        <v>1858</v>
      </c>
      <c r="E888" s="96" t="s">
        <v>143</v>
      </c>
      <c r="F888" s="104">
        <v>43741</v>
      </c>
      <c r="G888" s="93">
        <v>1176452.6399999999</v>
      </c>
      <c r="H888" s="95">
        <v>-6.9724000000000004</v>
      </c>
      <c r="I888" s="93">
        <v>-82.026420000000002</v>
      </c>
      <c r="J888" s="94">
        <v>-7.6465529443842215E-4</v>
      </c>
      <c r="K888" s="94">
        <f>I888/'סכום נכסי הקרן'!$C$42</f>
        <v>-1.0644915806478611E-6</v>
      </c>
    </row>
    <row r="889" spans="2:11">
      <c r="B889" s="86" t="s">
        <v>3635</v>
      </c>
      <c r="C889" s="83" t="s">
        <v>3640</v>
      </c>
      <c r="D889" s="96" t="s">
        <v>1858</v>
      </c>
      <c r="E889" s="96" t="s">
        <v>143</v>
      </c>
      <c r="F889" s="104">
        <v>43741</v>
      </c>
      <c r="G889" s="93">
        <v>91977206.400000006</v>
      </c>
      <c r="H889" s="95">
        <v>-6.9724000000000004</v>
      </c>
      <c r="I889" s="93">
        <v>-6412.9747900000002</v>
      </c>
      <c r="J889" s="94">
        <v>-5.9782142464264908E-2</v>
      </c>
      <c r="K889" s="94">
        <f>I889/'סכום נכסי הקרן'!$C$42</f>
        <v>-8.3223888972138306E-5</v>
      </c>
    </row>
    <row r="890" spans="2:11">
      <c r="B890" s="86" t="s">
        <v>3635</v>
      </c>
      <c r="C890" s="83" t="s">
        <v>3641</v>
      </c>
      <c r="D890" s="96" t="s">
        <v>1858</v>
      </c>
      <c r="E890" s="96" t="s">
        <v>143</v>
      </c>
      <c r="F890" s="104">
        <v>43741</v>
      </c>
      <c r="G890" s="93">
        <v>598921.34</v>
      </c>
      <c r="H890" s="95">
        <v>-6.9724000000000004</v>
      </c>
      <c r="I890" s="93">
        <v>-41.75891</v>
      </c>
      <c r="J890" s="94">
        <v>-3.8927910813951858E-4</v>
      </c>
      <c r="K890" s="94">
        <f>I890/'סכום נכסי הקרן'!$C$42</f>
        <v>-5.4192305493805261E-7</v>
      </c>
    </row>
    <row r="891" spans="2:11">
      <c r="B891" s="86" t="s">
        <v>3635</v>
      </c>
      <c r="C891" s="83" t="s">
        <v>3642</v>
      </c>
      <c r="D891" s="96" t="s">
        <v>1858</v>
      </c>
      <c r="E891" s="96" t="s">
        <v>143</v>
      </c>
      <c r="F891" s="104">
        <v>43741</v>
      </c>
      <c r="G891" s="93">
        <v>3037386.82</v>
      </c>
      <c r="H891" s="95">
        <v>-6.9724000000000004</v>
      </c>
      <c r="I891" s="93">
        <v>-211.77731</v>
      </c>
      <c r="J891" s="94">
        <v>-1.9742010114963812E-3</v>
      </c>
      <c r="K891" s="94">
        <f>I891/'סכום נכסי הקרן'!$C$42</f>
        <v>-2.7483238140498155E-6</v>
      </c>
    </row>
    <row r="892" spans="2:11">
      <c r="B892" s="86" t="s">
        <v>3635</v>
      </c>
      <c r="C892" s="83" t="s">
        <v>3643</v>
      </c>
      <c r="D892" s="96" t="s">
        <v>1858</v>
      </c>
      <c r="E892" s="96" t="s">
        <v>143</v>
      </c>
      <c r="F892" s="104">
        <v>43741</v>
      </c>
      <c r="G892" s="93">
        <v>1283402.8799999999</v>
      </c>
      <c r="H892" s="95">
        <v>-6.9724000000000004</v>
      </c>
      <c r="I892" s="93">
        <v>-89.483369999999994</v>
      </c>
      <c r="J892" s="94">
        <v>-8.3416943753844509E-4</v>
      </c>
      <c r="K892" s="94">
        <f>I892/'סכום נכסי הקרן'!$C$42</f>
        <v>-1.1612635779179122E-6</v>
      </c>
    </row>
    <row r="893" spans="2:11">
      <c r="B893" s="86" t="s">
        <v>3644</v>
      </c>
      <c r="C893" s="83" t="s">
        <v>3645</v>
      </c>
      <c r="D893" s="96" t="s">
        <v>1858</v>
      </c>
      <c r="E893" s="96" t="s">
        <v>143</v>
      </c>
      <c r="F893" s="104">
        <v>43675</v>
      </c>
      <c r="G893" s="93">
        <v>855705.59999999998</v>
      </c>
      <c r="H893" s="95">
        <v>-6.7493999999999996</v>
      </c>
      <c r="I893" s="93">
        <v>-57.754839999999994</v>
      </c>
      <c r="J893" s="94">
        <v>-5.3839414405070895E-4</v>
      </c>
      <c r="K893" s="94">
        <f>I893/'סכום נכסי הקרן'!$C$42</f>
        <v>-7.4950901089751701E-7</v>
      </c>
    </row>
    <row r="894" spans="2:11">
      <c r="B894" s="86" t="s">
        <v>3646</v>
      </c>
      <c r="C894" s="83" t="s">
        <v>3647</v>
      </c>
      <c r="D894" s="96" t="s">
        <v>1858</v>
      </c>
      <c r="E894" s="96" t="s">
        <v>143</v>
      </c>
      <c r="F894" s="104">
        <v>43741</v>
      </c>
      <c r="G894" s="93">
        <v>4385987.1399999997</v>
      </c>
      <c r="H894" s="95">
        <v>-6.9474999999999998</v>
      </c>
      <c r="I894" s="93">
        <v>-304.71507000000003</v>
      </c>
      <c r="J894" s="94">
        <v>-2.840572483483668E-3</v>
      </c>
      <c r="K894" s="94">
        <f>I894/'סכום נכסי הקרן'!$C$42</f>
        <v>-3.9544164735157733E-6</v>
      </c>
    </row>
    <row r="895" spans="2:11">
      <c r="B895" s="86" t="s">
        <v>3646</v>
      </c>
      <c r="C895" s="83" t="s">
        <v>3648</v>
      </c>
      <c r="D895" s="96" t="s">
        <v>1858</v>
      </c>
      <c r="E895" s="96" t="s">
        <v>143</v>
      </c>
      <c r="F895" s="104">
        <v>43741</v>
      </c>
      <c r="G895" s="93">
        <v>39503837.310000002</v>
      </c>
      <c r="H895" s="95">
        <v>-6.9474999999999998</v>
      </c>
      <c r="I895" s="93">
        <v>-2744.5165699999998</v>
      </c>
      <c r="J895" s="94">
        <v>-2.5584551001061343E-2</v>
      </c>
      <c r="K895" s="94">
        <f>I895/'סכום נכסי הקרן'!$C$42</f>
        <v>-3.5616753501049369E-5</v>
      </c>
    </row>
    <row r="896" spans="2:11">
      <c r="B896" s="86" t="s">
        <v>3649</v>
      </c>
      <c r="C896" s="83" t="s">
        <v>2955</v>
      </c>
      <c r="D896" s="96" t="s">
        <v>1858</v>
      </c>
      <c r="E896" s="96" t="s">
        <v>143</v>
      </c>
      <c r="F896" s="104">
        <v>43720</v>
      </c>
      <c r="G896" s="93">
        <v>79553.66</v>
      </c>
      <c r="H896" s="95">
        <v>-6.4074</v>
      </c>
      <c r="I896" s="93">
        <v>-5.0973000000000006</v>
      </c>
      <c r="J896" s="94">
        <v>-4.7517341758191685E-5</v>
      </c>
      <c r="K896" s="94">
        <f>I896/'סכום נכסי הקרן'!$C$42</f>
        <v>-6.6149820192522637E-8</v>
      </c>
    </row>
    <row r="897" spans="2:11">
      <c r="B897" s="86" t="s">
        <v>3649</v>
      </c>
      <c r="C897" s="83" t="s">
        <v>3650</v>
      </c>
      <c r="D897" s="96" t="s">
        <v>1858</v>
      </c>
      <c r="E897" s="96" t="s">
        <v>143</v>
      </c>
      <c r="F897" s="104">
        <v>43720</v>
      </c>
      <c r="G897" s="93">
        <v>15523.7</v>
      </c>
      <c r="H897" s="95">
        <v>-6.4074999999999998</v>
      </c>
      <c r="I897" s="93">
        <v>-0.9946799999999999</v>
      </c>
      <c r="J897" s="94">
        <v>-9.2724676789747693E-6</v>
      </c>
      <c r="K897" s="94">
        <f>I897/'סכום נכסי הקרן'!$C$42</f>
        <v>-1.2908383487159557E-8</v>
      </c>
    </row>
    <row r="898" spans="2:11">
      <c r="B898" s="86" t="s">
        <v>3649</v>
      </c>
      <c r="C898" s="83" t="s">
        <v>3651</v>
      </c>
      <c r="D898" s="96" t="s">
        <v>1858</v>
      </c>
      <c r="E898" s="96" t="s">
        <v>143</v>
      </c>
      <c r="F898" s="104">
        <v>43720</v>
      </c>
      <c r="G898" s="93">
        <v>1290.06</v>
      </c>
      <c r="H898" s="95">
        <v>-6.4074999999999998</v>
      </c>
      <c r="I898" s="93">
        <v>-8.2659999999999997E-2</v>
      </c>
      <c r="J898" s="94">
        <v>-7.7056156587450688E-7</v>
      </c>
      <c r="K898" s="94">
        <f>I898/'סכום נכסי הקרן'!$C$42</f>
        <v>-1.0727138165526691E-9</v>
      </c>
    </row>
    <row r="899" spans="2:11">
      <c r="B899" s="86" t="s">
        <v>3649</v>
      </c>
      <c r="C899" s="83" t="s">
        <v>2569</v>
      </c>
      <c r="D899" s="96" t="s">
        <v>1858</v>
      </c>
      <c r="E899" s="96" t="s">
        <v>143</v>
      </c>
      <c r="F899" s="104">
        <v>43720</v>
      </c>
      <c r="G899" s="93">
        <v>26747.23</v>
      </c>
      <c r="H899" s="95">
        <v>-6.4074</v>
      </c>
      <c r="I899" s="93">
        <v>-1.7138</v>
      </c>
      <c r="J899" s="94">
        <v>-1.5976148216740019E-5</v>
      </c>
      <c r="K899" s="94">
        <f>I899/'סכום נכסי הקרן'!$C$42</f>
        <v>-2.2240708187853432E-8</v>
      </c>
    </row>
    <row r="900" spans="2:11">
      <c r="B900" s="86" t="s">
        <v>3649</v>
      </c>
      <c r="C900" s="83" t="s">
        <v>2851</v>
      </c>
      <c r="D900" s="96" t="s">
        <v>1858</v>
      </c>
      <c r="E900" s="96" t="s">
        <v>143</v>
      </c>
      <c r="F900" s="104">
        <v>43720</v>
      </c>
      <c r="G900" s="93">
        <v>70953.27</v>
      </c>
      <c r="H900" s="95">
        <v>-6.4074</v>
      </c>
      <c r="I900" s="93">
        <v>-4.5462400000000001</v>
      </c>
      <c r="J900" s="94">
        <v>-4.2380326799435255E-5</v>
      </c>
      <c r="K900" s="94">
        <f>I900/'סכום נכסי הקרן'!$C$42</f>
        <v>-5.8998481264994034E-8</v>
      </c>
    </row>
    <row r="901" spans="2:11">
      <c r="B901" s="86" t="s">
        <v>3649</v>
      </c>
      <c r="C901" s="83" t="s">
        <v>3652</v>
      </c>
      <c r="D901" s="96" t="s">
        <v>1858</v>
      </c>
      <c r="E901" s="96" t="s">
        <v>143</v>
      </c>
      <c r="F901" s="104">
        <v>43720</v>
      </c>
      <c r="G901" s="93">
        <v>77403.55</v>
      </c>
      <c r="H901" s="95">
        <v>-6.4074</v>
      </c>
      <c r="I901" s="93">
        <v>-4.9595500000000001</v>
      </c>
      <c r="J901" s="94">
        <v>-4.623322784941823E-5</v>
      </c>
      <c r="K901" s="94">
        <f>I901/'סכום נכסי הקרן'!$C$42</f>
        <v>-6.4362180121991176E-8</v>
      </c>
    </row>
    <row r="902" spans="2:11">
      <c r="B902" s="86" t="s">
        <v>3649</v>
      </c>
      <c r="C902" s="83" t="s">
        <v>3653</v>
      </c>
      <c r="D902" s="96" t="s">
        <v>1858</v>
      </c>
      <c r="E902" s="96" t="s">
        <v>143</v>
      </c>
      <c r="F902" s="104">
        <v>43720</v>
      </c>
      <c r="G902" s="93">
        <v>1023446.91</v>
      </c>
      <c r="H902" s="95">
        <v>-6.4074</v>
      </c>
      <c r="I902" s="93">
        <v>-65.576270000000008</v>
      </c>
      <c r="J902" s="94">
        <v>-6.1130599195994987E-4</v>
      </c>
      <c r="K902" s="94">
        <f>I902/'סכום נכסי הקרן'!$C$42</f>
        <v>-8.5101101944094263E-7</v>
      </c>
    </row>
    <row r="903" spans="2:11">
      <c r="B903" s="86" t="s">
        <v>3649</v>
      </c>
      <c r="C903" s="83" t="s">
        <v>3654</v>
      </c>
      <c r="D903" s="96" t="s">
        <v>1858</v>
      </c>
      <c r="E903" s="96" t="s">
        <v>143</v>
      </c>
      <c r="F903" s="104">
        <v>43720</v>
      </c>
      <c r="G903" s="93">
        <v>318214.59000000003</v>
      </c>
      <c r="H903" s="95">
        <v>-6.4074</v>
      </c>
      <c r="I903" s="93">
        <v>-20.38926</v>
      </c>
      <c r="J903" s="94">
        <v>-1.9006992635642935E-4</v>
      </c>
      <c r="K903" s="94">
        <f>I903/'סכום נכסי הקרן'!$C$42</f>
        <v>-2.646000594154933E-7</v>
      </c>
    </row>
    <row r="904" spans="2:11">
      <c r="B904" s="86" t="s">
        <v>3649</v>
      </c>
      <c r="C904" s="83" t="s">
        <v>3655</v>
      </c>
      <c r="D904" s="96" t="s">
        <v>1858</v>
      </c>
      <c r="E904" s="96" t="s">
        <v>143</v>
      </c>
      <c r="F904" s="104">
        <v>43720</v>
      </c>
      <c r="G904" s="93">
        <v>9460.42</v>
      </c>
      <c r="H904" s="95">
        <v>-6.4074999999999998</v>
      </c>
      <c r="I904" s="93">
        <v>-0.60617999999999994</v>
      </c>
      <c r="J904" s="94">
        <v>-5.650846963486675E-6</v>
      </c>
      <c r="K904" s="94">
        <f>I904/'סכום נכסי הקרן'!$C$42</f>
        <v>-7.8666545042087703E-9</v>
      </c>
    </row>
    <row r="905" spans="2:11">
      <c r="B905" s="86" t="s">
        <v>3649</v>
      </c>
      <c r="C905" s="83" t="s">
        <v>2549</v>
      </c>
      <c r="D905" s="96" t="s">
        <v>1858</v>
      </c>
      <c r="E905" s="96" t="s">
        <v>143</v>
      </c>
      <c r="F905" s="104">
        <v>43720</v>
      </c>
      <c r="G905" s="93">
        <v>989045.34</v>
      </c>
      <c r="H905" s="95">
        <v>-6.4074</v>
      </c>
      <c r="I905" s="93">
        <v>-63.372030000000002</v>
      </c>
      <c r="J905" s="94">
        <v>-5.9075793212492414E-4</v>
      </c>
      <c r="K905" s="94">
        <f>I905/'סכום נכסי הקרן'!$C$42</f>
        <v>-8.2240566373082813E-7</v>
      </c>
    </row>
    <row r="906" spans="2:11">
      <c r="B906" s="86" t="s">
        <v>3649</v>
      </c>
      <c r="C906" s="83" t="s">
        <v>3656</v>
      </c>
      <c r="D906" s="96" t="s">
        <v>1858</v>
      </c>
      <c r="E906" s="96" t="s">
        <v>143</v>
      </c>
      <c r="F906" s="104">
        <v>43720</v>
      </c>
      <c r="G906" s="93">
        <v>838538.44</v>
      </c>
      <c r="H906" s="95">
        <v>-6.4074</v>
      </c>
      <c r="I906" s="93">
        <v>-53.728459999999998</v>
      </c>
      <c r="J906" s="94">
        <v>-5.0085998390546587E-4</v>
      </c>
      <c r="K906" s="94">
        <f>I906/'סכום נכסי הקרן'!$C$42</f>
        <v>-6.9725697295061E-7</v>
      </c>
    </row>
    <row r="907" spans="2:11">
      <c r="B907" s="86" t="s">
        <v>3649</v>
      </c>
      <c r="C907" s="83" t="s">
        <v>3657</v>
      </c>
      <c r="D907" s="96" t="s">
        <v>1858</v>
      </c>
      <c r="E907" s="96" t="s">
        <v>143</v>
      </c>
      <c r="F907" s="104">
        <v>43720</v>
      </c>
      <c r="G907" s="93">
        <v>2580.11</v>
      </c>
      <c r="H907" s="95">
        <v>-6.4078999999999997</v>
      </c>
      <c r="I907" s="93">
        <v>-0.16533</v>
      </c>
      <c r="J907" s="94">
        <v>-1.5412163523594511E-6</v>
      </c>
      <c r="K907" s="94">
        <f>I907/'סכום נכסי הקרן'!$C$42</f>
        <v>-2.1455574073391341E-9</v>
      </c>
    </row>
    <row r="908" spans="2:11">
      <c r="B908" s="86" t="s">
        <v>3649</v>
      </c>
      <c r="C908" s="83" t="s">
        <v>3658</v>
      </c>
      <c r="D908" s="96" t="s">
        <v>1858</v>
      </c>
      <c r="E908" s="96" t="s">
        <v>143</v>
      </c>
      <c r="F908" s="104">
        <v>43720</v>
      </c>
      <c r="G908" s="93">
        <v>4300.2</v>
      </c>
      <c r="H908" s="95">
        <v>-6.4074</v>
      </c>
      <c r="I908" s="93">
        <v>-0.27553</v>
      </c>
      <c r="J908" s="94">
        <v>-2.5685074793782106E-6</v>
      </c>
      <c r="K908" s="94">
        <f>I908/'סכום נכסי הקרן'!$C$42</f>
        <v>-3.5756694637642988E-9</v>
      </c>
    </row>
    <row r="909" spans="2:11">
      <c r="B909" s="86" t="s">
        <v>3649</v>
      </c>
      <c r="C909" s="83" t="s">
        <v>3659</v>
      </c>
      <c r="D909" s="96" t="s">
        <v>1858</v>
      </c>
      <c r="E909" s="96" t="s">
        <v>143</v>
      </c>
      <c r="F909" s="104">
        <v>43720</v>
      </c>
      <c r="G909" s="93">
        <v>33541.550000000003</v>
      </c>
      <c r="H909" s="95">
        <v>-6.4073000000000002</v>
      </c>
      <c r="I909" s="93">
        <v>-2.1491199999999999</v>
      </c>
      <c r="J909" s="94">
        <v>-2.003422783029543E-5</v>
      </c>
      <c r="K909" s="94">
        <f>I909/'סכום נכסי הקרן'!$C$42</f>
        <v>-2.7890040133434218E-8</v>
      </c>
    </row>
    <row r="910" spans="2:11">
      <c r="B910" s="86" t="s">
        <v>3660</v>
      </c>
      <c r="C910" s="83" t="s">
        <v>3661</v>
      </c>
      <c r="D910" s="96" t="s">
        <v>1858</v>
      </c>
      <c r="E910" s="96" t="s">
        <v>143</v>
      </c>
      <c r="F910" s="104">
        <v>43663</v>
      </c>
      <c r="G910" s="93">
        <v>35954962.560000002</v>
      </c>
      <c r="H910" s="95">
        <v>-5.4375</v>
      </c>
      <c r="I910" s="93">
        <v>-1955.0484199999999</v>
      </c>
      <c r="J910" s="94">
        <v>-1.8225080714682804E-2</v>
      </c>
      <c r="K910" s="94">
        <f>I910/'סכום נכסי הקרן'!$C$42</f>
        <v>-2.5371491073838201E-5</v>
      </c>
    </row>
    <row r="911" spans="2:11">
      <c r="B911" s="86" t="s">
        <v>3662</v>
      </c>
      <c r="C911" s="83" t="s">
        <v>3663</v>
      </c>
      <c r="D911" s="96" t="s">
        <v>1858</v>
      </c>
      <c r="E911" s="96" t="s">
        <v>143</v>
      </c>
      <c r="F911" s="104">
        <v>43663</v>
      </c>
      <c r="G911" s="93">
        <v>454888.22</v>
      </c>
      <c r="H911" s="95">
        <v>-5.4291</v>
      </c>
      <c r="I911" s="93">
        <v>-24.696369999999998</v>
      </c>
      <c r="J911" s="94">
        <v>-2.3022106869847805E-4</v>
      </c>
      <c r="K911" s="94">
        <f>I911/'סכום נכסי הקרן'!$C$42</f>
        <v>-3.2049524942773821E-7</v>
      </c>
    </row>
    <row r="912" spans="2:11">
      <c r="B912" s="86" t="s">
        <v>3662</v>
      </c>
      <c r="C912" s="83" t="s">
        <v>3664</v>
      </c>
      <c r="D912" s="96" t="s">
        <v>1858</v>
      </c>
      <c r="E912" s="96" t="s">
        <v>143</v>
      </c>
      <c r="F912" s="104">
        <v>43663</v>
      </c>
      <c r="G912" s="93">
        <v>47654.96</v>
      </c>
      <c r="H912" s="95">
        <v>-5.4291</v>
      </c>
      <c r="I912" s="93">
        <v>-2.58724</v>
      </c>
      <c r="J912" s="94">
        <v>-2.4118409214773278E-5</v>
      </c>
      <c r="K912" s="94">
        <f>I912/'סכום נכסי הקרן'!$C$42</f>
        <v>-3.3575708864477718E-8</v>
      </c>
    </row>
    <row r="913" spans="2:11">
      <c r="B913" s="86" t="s">
        <v>3662</v>
      </c>
      <c r="C913" s="83" t="s">
        <v>3665</v>
      </c>
      <c r="D913" s="96" t="s">
        <v>1858</v>
      </c>
      <c r="E913" s="96" t="s">
        <v>143</v>
      </c>
      <c r="F913" s="104">
        <v>43663</v>
      </c>
      <c r="G913" s="93">
        <v>433226.88</v>
      </c>
      <c r="H913" s="95">
        <v>-5.4291</v>
      </c>
      <c r="I913" s="93">
        <v>-23.520349999999997</v>
      </c>
      <c r="J913" s="94">
        <v>-2.1925813846983372E-4</v>
      </c>
      <c r="K913" s="94">
        <f>I913/'סכום נכסי הקרן'!$C$42</f>
        <v>-3.052335399849331E-7</v>
      </c>
    </row>
    <row r="914" spans="2:11">
      <c r="B914" s="86" t="s">
        <v>3662</v>
      </c>
      <c r="C914" s="83" t="s">
        <v>3666</v>
      </c>
      <c r="D914" s="96" t="s">
        <v>1858</v>
      </c>
      <c r="E914" s="96" t="s">
        <v>143</v>
      </c>
      <c r="F914" s="104">
        <v>43663</v>
      </c>
      <c r="G914" s="93">
        <v>86645.38</v>
      </c>
      <c r="H914" s="95">
        <v>-5.4291</v>
      </c>
      <c r="I914" s="93">
        <v>-4.7040699999999998</v>
      </c>
      <c r="J914" s="94">
        <v>-4.3851627693966747E-5</v>
      </c>
      <c r="K914" s="94">
        <f>I914/'סכום נכסי הקרן'!$C$42</f>
        <v>-6.1046707996986631E-8</v>
      </c>
    </row>
    <row r="915" spans="2:11">
      <c r="B915" s="86" t="s">
        <v>3667</v>
      </c>
      <c r="C915" s="83" t="s">
        <v>3668</v>
      </c>
      <c r="D915" s="96" t="s">
        <v>1858</v>
      </c>
      <c r="E915" s="96" t="s">
        <v>143</v>
      </c>
      <c r="F915" s="104">
        <v>43671</v>
      </c>
      <c r="G915" s="93">
        <v>23972509.440000001</v>
      </c>
      <c r="H915" s="95">
        <v>-4.7931999999999997</v>
      </c>
      <c r="I915" s="93">
        <v>-1149.0471699999998</v>
      </c>
      <c r="J915" s="94">
        <v>-1.0711487860862214E-2</v>
      </c>
      <c r="K915" s="94">
        <f>I915/'סכום נכסי הקרן'!$C$42</f>
        <v>-1.4911671608150781E-5</v>
      </c>
    </row>
    <row r="916" spans="2:11">
      <c r="B916" s="86" t="s">
        <v>3667</v>
      </c>
      <c r="C916" s="83" t="s">
        <v>3669</v>
      </c>
      <c r="D916" s="96" t="s">
        <v>1858</v>
      </c>
      <c r="E916" s="96" t="s">
        <v>143</v>
      </c>
      <c r="F916" s="104">
        <v>43671</v>
      </c>
      <c r="G916" s="93">
        <v>3051046.66</v>
      </c>
      <c r="H916" s="95">
        <v>-4.7931999999999997</v>
      </c>
      <c r="I916" s="93">
        <v>-146.24236999999999</v>
      </c>
      <c r="J916" s="94">
        <v>-1.3632803003193687E-3</v>
      </c>
      <c r="K916" s="94">
        <f>I916/'סכום נכסי הקרן'!$C$42</f>
        <v>-1.8978491515171494E-6</v>
      </c>
    </row>
    <row r="917" spans="2:11">
      <c r="B917" s="86" t="s">
        <v>3667</v>
      </c>
      <c r="C917" s="83" t="s">
        <v>3670</v>
      </c>
      <c r="D917" s="96" t="s">
        <v>1858</v>
      </c>
      <c r="E917" s="96" t="s">
        <v>143</v>
      </c>
      <c r="F917" s="104">
        <v>43671</v>
      </c>
      <c r="G917" s="93">
        <v>305104.67</v>
      </c>
      <c r="H917" s="95">
        <v>-4.7931999999999997</v>
      </c>
      <c r="I917" s="93">
        <v>-14.62424</v>
      </c>
      <c r="J917" s="94">
        <v>-1.3632805799811999E-4</v>
      </c>
      <c r="K917" s="94">
        <f>I917/'סכום נכסי הקרן'!$C$42</f>
        <v>-1.8978495408398508E-7</v>
      </c>
    </row>
    <row r="918" spans="2:11">
      <c r="B918" s="86" t="s">
        <v>3667</v>
      </c>
      <c r="C918" s="83" t="s">
        <v>3671</v>
      </c>
      <c r="D918" s="96" t="s">
        <v>1858</v>
      </c>
      <c r="E918" s="96" t="s">
        <v>143</v>
      </c>
      <c r="F918" s="104">
        <v>43671</v>
      </c>
      <c r="G918" s="93">
        <v>610209.32999999996</v>
      </c>
      <c r="H918" s="95">
        <v>-4.7931999999999997</v>
      </c>
      <c r="I918" s="93">
        <v>-29.248470000000001</v>
      </c>
      <c r="J918" s="94">
        <v>-2.7265602277562955E-4</v>
      </c>
      <c r="K918" s="94">
        <f>I918/'סכום נכסי הקרן'!$C$42</f>
        <v>-3.7956977839373638E-7</v>
      </c>
    </row>
    <row r="919" spans="2:11">
      <c r="B919" s="86" t="s">
        <v>3667</v>
      </c>
      <c r="C919" s="83" t="s">
        <v>3672</v>
      </c>
      <c r="D919" s="96" t="s">
        <v>1858</v>
      </c>
      <c r="E919" s="96" t="s">
        <v>143</v>
      </c>
      <c r="F919" s="104">
        <v>43671</v>
      </c>
      <c r="G919" s="93">
        <v>348691.05</v>
      </c>
      <c r="H919" s="95">
        <v>-4.7931999999999997</v>
      </c>
      <c r="I919" s="93">
        <v>-16.71341</v>
      </c>
      <c r="J919" s="94">
        <v>-1.5580342826884396E-4</v>
      </c>
      <c r="K919" s="94">
        <f>I919/'סכום נכסי הקרן'!$C$42</f>
        <v>-2.1689699768581595E-7</v>
      </c>
    </row>
    <row r="920" spans="2:11">
      <c r="B920" s="86" t="s">
        <v>3667</v>
      </c>
      <c r="C920" s="83" t="s">
        <v>3673</v>
      </c>
      <c r="D920" s="96" t="s">
        <v>1858</v>
      </c>
      <c r="E920" s="96" t="s">
        <v>143</v>
      </c>
      <c r="F920" s="104">
        <v>43671</v>
      </c>
      <c r="G920" s="93">
        <v>261518.28</v>
      </c>
      <c r="H920" s="95">
        <v>-4.7931999999999997</v>
      </c>
      <c r="I920" s="93">
        <v>-12.53506</v>
      </c>
      <c r="J920" s="94">
        <v>-1.1685259450678558E-4</v>
      </c>
      <c r="K920" s="94">
        <f>I920/'סכום נכסי הקרן'!$C$42</f>
        <v>-1.6267278070792042E-7</v>
      </c>
    </row>
    <row r="921" spans="2:11">
      <c r="B921" s="86" t="s">
        <v>3667</v>
      </c>
      <c r="C921" s="83" t="s">
        <v>3674</v>
      </c>
      <c r="D921" s="96" t="s">
        <v>1858</v>
      </c>
      <c r="E921" s="96" t="s">
        <v>143</v>
      </c>
      <c r="F921" s="104">
        <v>43671</v>
      </c>
      <c r="G921" s="93">
        <v>435863.81</v>
      </c>
      <c r="H921" s="95">
        <v>-4.7931999999999997</v>
      </c>
      <c r="I921" s="93">
        <v>-20.891770000000001</v>
      </c>
      <c r="J921" s="94">
        <v>-1.947543552515128E-4</v>
      </c>
      <c r="K921" s="94">
        <f>I921/'סכום נכסי הקרן'!$C$42</f>
        <v>-2.7112134443794532E-7</v>
      </c>
    </row>
    <row r="922" spans="2:11">
      <c r="B922" s="86" t="s">
        <v>3675</v>
      </c>
      <c r="C922" s="83" t="s">
        <v>3676</v>
      </c>
      <c r="D922" s="96" t="s">
        <v>1858</v>
      </c>
      <c r="E922" s="96" t="s">
        <v>143</v>
      </c>
      <c r="F922" s="104">
        <v>43629</v>
      </c>
      <c r="G922" s="93">
        <v>336107.75</v>
      </c>
      <c r="H922" s="95">
        <v>-3.2021000000000002</v>
      </c>
      <c r="I922" s="93">
        <v>-10.762639999999999</v>
      </c>
      <c r="J922" s="94">
        <v>-1.0032998707166226E-4</v>
      </c>
      <c r="K922" s="94">
        <f>I922/'סכום נכסי הקרן'!$C$42</f>
        <v>-1.3967133596155842E-7</v>
      </c>
    </row>
    <row r="923" spans="2:11">
      <c r="B923" s="86" t="s">
        <v>3675</v>
      </c>
      <c r="C923" s="83" t="s">
        <v>3677</v>
      </c>
      <c r="D923" s="96" t="s">
        <v>1858</v>
      </c>
      <c r="E923" s="96" t="s">
        <v>143</v>
      </c>
      <c r="F923" s="104">
        <v>43629</v>
      </c>
      <c r="G923" s="93">
        <v>217143.31</v>
      </c>
      <c r="H923" s="95">
        <v>-3.2021000000000002</v>
      </c>
      <c r="I923" s="93">
        <v>-6.95322</v>
      </c>
      <c r="J923" s="94">
        <v>-6.481834129046624E-5</v>
      </c>
      <c r="K923" s="94">
        <f>I923/'סכום נכסי הקרן'!$C$42</f>
        <v>-9.0234879791076109E-8</v>
      </c>
    </row>
    <row r="924" spans="2:11">
      <c r="B924" s="86" t="s">
        <v>3678</v>
      </c>
      <c r="C924" s="83" t="s">
        <v>3679</v>
      </c>
      <c r="D924" s="96" t="s">
        <v>1858</v>
      </c>
      <c r="E924" s="96" t="s">
        <v>143</v>
      </c>
      <c r="F924" s="104">
        <v>43629</v>
      </c>
      <c r="G924" s="93">
        <v>102866661.5</v>
      </c>
      <c r="H924" s="95">
        <v>-3.2021000000000002</v>
      </c>
      <c r="I924" s="93">
        <v>-3293.9348799999998</v>
      </c>
      <c r="J924" s="94">
        <v>-3.0706262025422888E-2</v>
      </c>
      <c r="K924" s="94">
        <f>I924/'סכום נכסי הקרן'!$C$42</f>
        <v>-4.2746787522390013E-5</v>
      </c>
    </row>
    <row r="925" spans="2:11">
      <c r="B925" s="86" t="s">
        <v>3680</v>
      </c>
      <c r="C925" s="83" t="s">
        <v>3681</v>
      </c>
      <c r="D925" s="96" t="s">
        <v>1858</v>
      </c>
      <c r="E925" s="96" t="s">
        <v>143</v>
      </c>
      <c r="F925" s="104">
        <v>43629</v>
      </c>
      <c r="G925" s="93">
        <v>106139289.59999999</v>
      </c>
      <c r="H925" s="95">
        <v>-3.2021000000000002</v>
      </c>
      <c r="I925" s="93">
        <v>-3398.72903</v>
      </c>
      <c r="J925" s="94">
        <v>-3.1683159488748412E-2</v>
      </c>
      <c r="K925" s="94">
        <f>I925/'סכום נכסי הקרן'!$C$42</f>
        <v>-4.41067455746389E-5</v>
      </c>
    </row>
    <row r="926" spans="2:11">
      <c r="B926" s="86" t="s">
        <v>3682</v>
      </c>
      <c r="C926" s="83" t="s">
        <v>3683</v>
      </c>
      <c r="D926" s="96" t="s">
        <v>1858</v>
      </c>
      <c r="E926" s="96" t="s">
        <v>143</v>
      </c>
      <c r="F926" s="104">
        <v>43643</v>
      </c>
      <c r="G926" s="93">
        <v>66709101.310000002</v>
      </c>
      <c r="H926" s="95">
        <v>-3.1204999999999998</v>
      </c>
      <c r="I926" s="93">
        <v>-2081.6682299999998</v>
      </c>
      <c r="J926" s="94">
        <v>-1.9405438312847967E-2</v>
      </c>
      <c r="K926" s="94">
        <f>I926/'סכום נכסי הקרן'!$C$42</f>
        <v>-2.7014689956444949E-5</v>
      </c>
    </row>
    <row r="927" spans="2:11">
      <c r="B927" s="86" t="s">
        <v>3684</v>
      </c>
      <c r="C927" s="83" t="s">
        <v>3685</v>
      </c>
      <c r="D927" s="96" t="s">
        <v>1858</v>
      </c>
      <c r="E927" s="96" t="s">
        <v>143</v>
      </c>
      <c r="F927" s="104">
        <v>43643</v>
      </c>
      <c r="G927" s="93">
        <v>39865996.799999997</v>
      </c>
      <c r="H927" s="95">
        <v>-3.1204999999999998</v>
      </c>
      <c r="I927" s="93">
        <v>-1244.02484</v>
      </c>
      <c r="J927" s="94">
        <v>-1.1596875498393213E-2</v>
      </c>
      <c r="K927" s="94">
        <f>I927/'סכום נכסי הקרן'!$C$42</f>
        <v>-1.6144237043342894E-5</v>
      </c>
    </row>
    <row r="928" spans="2:11">
      <c r="B928" s="86" t="s">
        <v>3686</v>
      </c>
      <c r="C928" s="83" t="s">
        <v>3687</v>
      </c>
      <c r="D928" s="96" t="s">
        <v>1858</v>
      </c>
      <c r="E928" s="96" t="s">
        <v>143</v>
      </c>
      <c r="F928" s="104">
        <v>43643</v>
      </c>
      <c r="G928" s="93">
        <v>2216522.88</v>
      </c>
      <c r="H928" s="95">
        <v>-3.0396000000000001</v>
      </c>
      <c r="I928" s="93">
        <v>-67.37272999999999</v>
      </c>
      <c r="J928" s="94">
        <v>-6.2805270174256427E-4</v>
      </c>
      <c r="K928" s="94">
        <f>I928/'סכום נכסי הקרן'!$C$42</f>
        <v>-8.7432444144534851E-7</v>
      </c>
    </row>
    <row r="929" spans="2:11">
      <c r="B929" s="86" t="s">
        <v>3686</v>
      </c>
      <c r="C929" s="83" t="s">
        <v>3688</v>
      </c>
      <c r="D929" s="96" t="s">
        <v>1858</v>
      </c>
      <c r="E929" s="96" t="s">
        <v>143</v>
      </c>
      <c r="F929" s="104">
        <v>43643</v>
      </c>
      <c r="G929" s="93">
        <v>3134163.35</v>
      </c>
      <c r="H929" s="95">
        <v>-3.0396000000000001</v>
      </c>
      <c r="I929" s="93">
        <v>-95.265050000000002</v>
      </c>
      <c r="J929" s="94">
        <v>-8.8806661143374301E-4</v>
      </c>
      <c r="K929" s="94">
        <f>I929/'סכום נכסי הקרן'!$C$42</f>
        <v>-1.2362948871229237E-6</v>
      </c>
    </row>
    <row r="930" spans="2:11">
      <c r="B930" s="86" t="s">
        <v>3686</v>
      </c>
      <c r="C930" s="83" t="s">
        <v>3689</v>
      </c>
      <c r="D930" s="96" t="s">
        <v>1858</v>
      </c>
      <c r="E930" s="96" t="s">
        <v>143</v>
      </c>
      <c r="F930" s="104">
        <v>43643</v>
      </c>
      <c r="G930" s="93">
        <v>4876350.34</v>
      </c>
      <c r="H930" s="95">
        <v>-3.0396000000000001</v>
      </c>
      <c r="I930" s="93">
        <v>-148.22001999999998</v>
      </c>
      <c r="J930" s="94">
        <v>-1.381716074342496E-3</v>
      </c>
      <c r="K930" s="94">
        <f>I930/'סכום נכסי הקרן'!$C$42</f>
        <v>-1.9235139528636938E-6</v>
      </c>
    </row>
    <row r="931" spans="2:11">
      <c r="B931" s="86" t="s">
        <v>3686</v>
      </c>
      <c r="C931" s="83" t="s">
        <v>3690</v>
      </c>
      <c r="D931" s="96" t="s">
        <v>1858</v>
      </c>
      <c r="E931" s="96" t="s">
        <v>143</v>
      </c>
      <c r="F931" s="104">
        <v>43643</v>
      </c>
      <c r="G931" s="93">
        <v>58072899.460000001</v>
      </c>
      <c r="H931" s="95">
        <v>-3.0396000000000001</v>
      </c>
      <c r="I931" s="93">
        <v>-1765.1656499999999</v>
      </c>
      <c r="J931" s="94">
        <v>-1.6454981941590754E-2</v>
      </c>
      <c r="K931" s="94">
        <f>I931/'סכום נכסי הקרן'!$C$42</f>
        <v>-2.2907301975068631E-5</v>
      </c>
    </row>
    <row r="932" spans="2:11">
      <c r="B932" s="86" t="s">
        <v>3686</v>
      </c>
      <c r="C932" s="83" t="s">
        <v>3691</v>
      </c>
      <c r="D932" s="96" t="s">
        <v>1858</v>
      </c>
      <c r="E932" s="96" t="s">
        <v>143</v>
      </c>
      <c r="F932" s="104">
        <v>43643</v>
      </c>
      <c r="G932" s="93">
        <v>177321.83</v>
      </c>
      <c r="H932" s="95">
        <v>-3.0396000000000001</v>
      </c>
      <c r="I932" s="93">
        <v>-5.3898199999999994</v>
      </c>
      <c r="J932" s="94">
        <v>-5.0244231054702811E-5</v>
      </c>
      <c r="K932" s="94">
        <f>I932/'סכום נכסי הקרן'!$C$42</f>
        <v>-6.9945976079505294E-8</v>
      </c>
    </row>
    <row r="933" spans="2:11">
      <c r="B933" s="86" t="s">
        <v>3686</v>
      </c>
      <c r="C933" s="83" t="s">
        <v>3692</v>
      </c>
      <c r="D933" s="96" t="s">
        <v>1858</v>
      </c>
      <c r="E933" s="96" t="s">
        <v>143</v>
      </c>
      <c r="F933" s="104">
        <v>43643</v>
      </c>
      <c r="G933" s="93">
        <v>186187.92</v>
      </c>
      <c r="H933" s="95">
        <v>-3.0396000000000001</v>
      </c>
      <c r="I933" s="93">
        <v>-5.6593100000000005</v>
      </c>
      <c r="J933" s="94">
        <v>-5.2756433285376918E-5</v>
      </c>
      <c r="K933" s="94">
        <f>I933/'סכום נכסי הקרן'!$C$42</f>
        <v>-7.3443261906057193E-8</v>
      </c>
    </row>
    <row r="934" spans="2:11">
      <c r="B934" s="86" t="s">
        <v>3686</v>
      </c>
      <c r="C934" s="83" t="s">
        <v>3693</v>
      </c>
      <c r="D934" s="96" t="s">
        <v>1858</v>
      </c>
      <c r="E934" s="96" t="s">
        <v>143</v>
      </c>
      <c r="F934" s="104">
        <v>43643</v>
      </c>
      <c r="G934" s="93">
        <v>13299137.279999999</v>
      </c>
      <c r="H934" s="95">
        <v>-3.0396000000000001</v>
      </c>
      <c r="I934" s="93">
        <v>-404.23640999999998</v>
      </c>
      <c r="J934" s="94">
        <v>-3.7683164901172171E-3</v>
      </c>
      <c r="K934" s="94">
        <f>I934/'סכום נכסי הקרן'!$C$42</f>
        <v>-5.2459470379947931E-6</v>
      </c>
    </row>
    <row r="935" spans="2:11">
      <c r="B935" s="86" t="s">
        <v>3694</v>
      </c>
      <c r="C935" s="83" t="s">
        <v>3695</v>
      </c>
      <c r="D935" s="96" t="s">
        <v>1858</v>
      </c>
      <c r="E935" s="96" t="s">
        <v>143</v>
      </c>
      <c r="F935" s="104">
        <v>43766</v>
      </c>
      <c r="G935" s="93">
        <v>312729.98</v>
      </c>
      <c r="H935" s="95">
        <v>-2.4005999999999998</v>
      </c>
      <c r="I935" s="93">
        <v>-7.5072600000000005</v>
      </c>
      <c r="J935" s="94">
        <v>-6.998313599113297E-5</v>
      </c>
      <c r="K935" s="94">
        <f>I935/'סכום נכסי הקרן'!$C$42</f>
        <v>-9.7424891440275737E-8</v>
      </c>
    </row>
    <row r="936" spans="2:11">
      <c r="B936" s="86" t="s">
        <v>3694</v>
      </c>
      <c r="C936" s="83" t="s">
        <v>3696</v>
      </c>
      <c r="D936" s="96" t="s">
        <v>1858</v>
      </c>
      <c r="E936" s="96" t="s">
        <v>143</v>
      </c>
      <c r="F936" s="104">
        <v>43766</v>
      </c>
      <c r="G936" s="93">
        <v>1831704.19</v>
      </c>
      <c r="H936" s="95">
        <v>-2.4005999999999998</v>
      </c>
      <c r="I936" s="93">
        <v>-43.971080000000001</v>
      </c>
      <c r="J936" s="94">
        <v>-4.0990109191862105E-4</v>
      </c>
      <c r="K936" s="94">
        <f>I936/'סכום נכסי הקרן'!$C$42</f>
        <v>-5.7063132161556668E-7</v>
      </c>
    </row>
    <row r="937" spans="2:11">
      <c r="B937" s="86" t="s">
        <v>3694</v>
      </c>
      <c r="C937" s="83" t="s">
        <v>3697</v>
      </c>
      <c r="D937" s="96" t="s">
        <v>1858</v>
      </c>
      <c r="E937" s="96" t="s">
        <v>143</v>
      </c>
      <c r="F937" s="104">
        <v>43766</v>
      </c>
      <c r="G937" s="93">
        <v>335067.84000000003</v>
      </c>
      <c r="H937" s="95">
        <v>-2.4005999999999998</v>
      </c>
      <c r="I937" s="93">
        <v>-8.0434900000000003</v>
      </c>
      <c r="J937" s="94">
        <v>-7.4981904784610914E-5</v>
      </c>
      <c r="K937" s="94">
        <f>I937/'סכום נכסי הקרן'!$C$42</f>
        <v>-1.0438377517908578E-7</v>
      </c>
    </row>
    <row r="938" spans="2:11">
      <c r="B938" s="86" t="s">
        <v>3694</v>
      </c>
      <c r="C938" s="83" t="s">
        <v>3698</v>
      </c>
      <c r="D938" s="96" t="s">
        <v>1858</v>
      </c>
      <c r="E938" s="96" t="s">
        <v>143</v>
      </c>
      <c r="F938" s="104">
        <v>43766</v>
      </c>
      <c r="G938" s="93">
        <v>9828656.6400000006</v>
      </c>
      <c r="H938" s="95">
        <v>-2.4005999999999998</v>
      </c>
      <c r="I938" s="93">
        <v>-235.94236999999998</v>
      </c>
      <c r="J938" s="94">
        <v>-2.1994691759417164E-3</v>
      </c>
      <c r="K938" s="94">
        <f>I938/'סכום נכסי הקרן'!$C$42</f>
        <v>-3.0619240286617709E-6</v>
      </c>
    </row>
    <row r="939" spans="2:11">
      <c r="B939" s="86" t="s">
        <v>3694</v>
      </c>
      <c r="C939" s="83" t="s">
        <v>3699</v>
      </c>
      <c r="D939" s="96" t="s">
        <v>1858</v>
      </c>
      <c r="E939" s="96" t="s">
        <v>143</v>
      </c>
      <c r="F939" s="104">
        <v>43766</v>
      </c>
      <c r="G939" s="93">
        <v>2769894.14</v>
      </c>
      <c r="H939" s="95">
        <v>-2.4005999999999998</v>
      </c>
      <c r="I939" s="93">
        <v>-66.492850000000004</v>
      </c>
      <c r="J939" s="94">
        <v>-6.1985040667140957E-4</v>
      </c>
      <c r="K939" s="94">
        <f>I939/'סכום נכסי הקרן'!$C$42</f>
        <v>-8.6290586616216014E-7</v>
      </c>
    </row>
    <row r="940" spans="2:11">
      <c r="B940" s="86" t="s">
        <v>3700</v>
      </c>
      <c r="C940" s="83" t="s">
        <v>3701</v>
      </c>
      <c r="D940" s="96" t="s">
        <v>1858</v>
      </c>
      <c r="E940" s="96" t="s">
        <v>143</v>
      </c>
      <c r="F940" s="104">
        <v>43766</v>
      </c>
      <c r="G940" s="93">
        <v>236882.02</v>
      </c>
      <c r="H940" s="95">
        <v>-2.4037000000000002</v>
      </c>
      <c r="I940" s="93">
        <v>-5.6939200000000003</v>
      </c>
      <c r="J940" s="94">
        <v>-5.3079069818100321E-5</v>
      </c>
      <c r="K940" s="94">
        <f>I940/'סכום נכסי הקרן'!$C$42</f>
        <v>-7.3892410529223025E-8</v>
      </c>
    </row>
    <row r="941" spans="2:11">
      <c r="B941" s="86" t="s">
        <v>3700</v>
      </c>
      <c r="C941" s="83" t="s">
        <v>3702</v>
      </c>
      <c r="D941" s="96" t="s">
        <v>1858</v>
      </c>
      <c r="E941" s="96" t="s">
        <v>143</v>
      </c>
      <c r="F941" s="104">
        <v>43766</v>
      </c>
      <c r="G941" s="93">
        <v>1474.92</v>
      </c>
      <c r="H941" s="95">
        <v>-2.4041999999999999</v>
      </c>
      <c r="I941" s="93">
        <v>-3.5459999999999998E-2</v>
      </c>
      <c r="J941" s="94">
        <v>-3.3056028461057363E-7</v>
      </c>
      <c r="K941" s="94">
        <f>I941/'סכום נכסי הקרן'!$C$42</f>
        <v>-4.6017943303844243E-10</v>
      </c>
    </row>
    <row r="942" spans="2:11">
      <c r="B942" s="86" t="s">
        <v>3703</v>
      </c>
      <c r="C942" s="83" t="s">
        <v>3704</v>
      </c>
      <c r="D942" s="96" t="s">
        <v>1858</v>
      </c>
      <c r="E942" s="96" t="s">
        <v>143</v>
      </c>
      <c r="F942" s="104">
        <v>43761</v>
      </c>
      <c r="G942" s="93">
        <v>894938.11</v>
      </c>
      <c r="H942" s="95">
        <v>-2.3026</v>
      </c>
      <c r="I942" s="93">
        <v>-20.607209999999998</v>
      </c>
      <c r="J942" s="94">
        <v>-1.9210166956090972E-4</v>
      </c>
      <c r="K942" s="94">
        <f>I942/'סכום נכסי הקרן'!$C$42</f>
        <v>-2.6742848884106377E-7</v>
      </c>
    </row>
    <row r="943" spans="2:11">
      <c r="B943" s="86" t="s">
        <v>3705</v>
      </c>
      <c r="C943" s="83" t="s">
        <v>3706</v>
      </c>
      <c r="D943" s="96" t="s">
        <v>1858</v>
      </c>
      <c r="E943" s="96" t="s">
        <v>143</v>
      </c>
      <c r="F943" s="104">
        <v>43761</v>
      </c>
      <c r="G943" s="93">
        <v>241780.72</v>
      </c>
      <c r="H943" s="95">
        <v>-2.2231000000000001</v>
      </c>
      <c r="I943" s="93">
        <v>-5.3751000000000007</v>
      </c>
      <c r="J943" s="94">
        <v>-5.0107010316139158E-5</v>
      </c>
      <c r="K943" s="94">
        <f>I943/'סכום נכסי הקרן'!$C$42</f>
        <v>-6.9754948407358488E-8</v>
      </c>
    </row>
    <row r="944" spans="2:11">
      <c r="B944" s="86" t="s">
        <v>3707</v>
      </c>
      <c r="C944" s="83" t="s">
        <v>3708</v>
      </c>
      <c r="D944" s="96" t="s">
        <v>1858</v>
      </c>
      <c r="E944" s="96" t="s">
        <v>143</v>
      </c>
      <c r="F944" s="104">
        <v>43768</v>
      </c>
      <c r="G944" s="93">
        <v>8955532.8000000007</v>
      </c>
      <c r="H944" s="95">
        <v>-2.2328999999999999</v>
      </c>
      <c r="I944" s="93">
        <v>-199.96548000000001</v>
      </c>
      <c r="J944" s="94">
        <v>-1.8640904111982507E-3</v>
      </c>
      <c r="K944" s="94">
        <f>I944/'סכום נכסי הקרן'!$C$42</f>
        <v>-2.5950366952526792E-6</v>
      </c>
    </row>
    <row r="945" spans="2:11">
      <c r="B945" s="86" t="s">
        <v>3709</v>
      </c>
      <c r="C945" s="83" t="s">
        <v>3710</v>
      </c>
      <c r="D945" s="96" t="s">
        <v>1858</v>
      </c>
      <c r="E945" s="96" t="s">
        <v>143</v>
      </c>
      <c r="F945" s="104">
        <v>43761</v>
      </c>
      <c r="G945" s="93">
        <v>15718415.73</v>
      </c>
      <c r="H945" s="95">
        <v>-2.2235</v>
      </c>
      <c r="I945" s="93">
        <v>-349.49440000000004</v>
      </c>
      <c r="J945" s="94">
        <v>-3.258008131240882E-3</v>
      </c>
      <c r="K945" s="94">
        <f>I945/'סכום נכסי הקרן'!$C$42</f>
        <v>-4.5355367975778522E-6</v>
      </c>
    </row>
    <row r="946" spans="2:11">
      <c r="B946" s="86" t="s">
        <v>3709</v>
      </c>
      <c r="C946" s="83" t="s">
        <v>3711</v>
      </c>
      <c r="D946" s="96" t="s">
        <v>1858</v>
      </c>
      <c r="E946" s="96" t="s">
        <v>143</v>
      </c>
      <c r="F946" s="104">
        <v>43761</v>
      </c>
      <c r="G946" s="93">
        <v>3269072.22</v>
      </c>
      <c r="H946" s="95">
        <v>-2.2235</v>
      </c>
      <c r="I946" s="93">
        <v>-72.686869999999999</v>
      </c>
      <c r="J946" s="94">
        <v>-6.7759143921747788E-4</v>
      </c>
      <c r="K946" s="94">
        <f>I946/'סכום נכסי הקרן'!$C$42</f>
        <v>-9.4328828612349042E-7</v>
      </c>
    </row>
    <row r="947" spans="2:11">
      <c r="B947" s="86" t="s">
        <v>3709</v>
      </c>
      <c r="C947" s="83" t="s">
        <v>3712</v>
      </c>
      <c r="D947" s="96" t="s">
        <v>1858</v>
      </c>
      <c r="E947" s="96" t="s">
        <v>143</v>
      </c>
      <c r="F947" s="104">
        <v>43761</v>
      </c>
      <c r="G947" s="93">
        <v>738899.88</v>
      </c>
      <c r="H947" s="95">
        <v>-2.2235</v>
      </c>
      <c r="I947" s="93">
        <v>-16.429220000000001</v>
      </c>
      <c r="J947" s="94">
        <v>-1.5315419174082709E-4</v>
      </c>
      <c r="K947" s="94">
        <f>I947/'סכום נכסי הקרן'!$C$42</f>
        <v>-2.1320894373558487E-7</v>
      </c>
    </row>
    <row r="948" spans="2:11">
      <c r="B948" s="86" t="s">
        <v>3709</v>
      </c>
      <c r="C948" s="83" t="s">
        <v>3713</v>
      </c>
      <c r="D948" s="96" t="s">
        <v>1858</v>
      </c>
      <c r="E948" s="96" t="s">
        <v>143</v>
      </c>
      <c r="F948" s="104">
        <v>43761</v>
      </c>
      <c r="G948" s="93">
        <v>3009337.71</v>
      </c>
      <c r="H948" s="95">
        <v>-2.2235</v>
      </c>
      <c r="I948" s="93">
        <v>-66.911749999999998</v>
      </c>
      <c r="J948" s="94">
        <v>-6.2375541804262692E-4</v>
      </c>
      <c r="K948" s="94">
        <f>I948/'סכום נכסי הקרן'!$C$42</f>
        <v>-8.6834210881584888E-7</v>
      </c>
    </row>
    <row r="949" spans="2:11">
      <c r="B949" s="86" t="s">
        <v>3714</v>
      </c>
      <c r="C949" s="83" t="s">
        <v>3715</v>
      </c>
      <c r="D949" s="96" t="s">
        <v>1858</v>
      </c>
      <c r="E949" s="96" t="s">
        <v>143</v>
      </c>
      <c r="F949" s="104">
        <v>43788</v>
      </c>
      <c r="G949" s="93">
        <v>2482416.12</v>
      </c>
      <c r="H949" s="95">
        <v>-1.9613</v>
      </c>
      <c r="I949" s="93">
        <v>-48.687059999999995</v>
      </c>
      <c r="J949" s="94">
        <v>-4.5386374535961852E-4</v>
      </c>
      <c r="K949" s="94">
        <f>I949/'סכום נכסי הקרן'!$C$42</f>
        <v>-6.3183259072500354E-7</v>
      </c>
    </row>
    <row r="950" spans="2:11">
      <c r="B950" s="86" t="s">
        <v>3714</v>
      </c>
      <c r="C950" s="83" t="s">
        <v>3716</v>
      </c>
      <c r="D950" s="96" t="s">
        <v>1858</v>
      </c>
      <c r="E950" s="96" t="s">
        <v>143</v>
      </c>
      <c r="F950" s="104">
        <v>43788</v>
      </c>
      <c r="G950" s="93">
        <v>8080.2</v>
      </c>
      <c r="H950" s="95">
        <v>-1.9613</v>
      </c>
      <c r="I950" s="93">
        <v>-0.15847999999999998</v>
      </c>
      <c r="J950" s="94">
        <v>-1.4773602342099183E-6</v>
      </c>
      <c r="K950" s="94">
        <f>I950/'סכום נכסי הקרן'!$C$42</f>
        <v>-2.0566620571892935E-9</v>
      </c>
    </row>
    <row r="951" spans="2:11">
      <c r="B951" s="86" t="s">
        <v>3714</v>
      </c>
      <c r="C951" s="83" t="s">
        <v>3717</v>
      </c>
      <c r="D951" s="96" t="s">
        <v>1858</v>
      </c>
      <c r="E951" s="96" t="s">
        <v>143</v>
      </c>
      <c r="F951" s="104">
        <v>43788</v>
      </c>
      <c r="G951" s="93">
        <v>273828.90000000002</v>
      </c>
      <c r="H951" s="95">
        <v>-1.9613</v>
      </c>
      <c r="I951" s="93">
        <v>-5.3705400000000001</v>
      </c>
      <c r="J951" s="94">
        <v>-5.0064501717779756E-5</v>
      </c>
      <c r="K951" s="94">
        <f>I951/'סכום נכסי הקרן'!$C$42</f>
        <v>-6.9695771356747785E-8</v>
      </c>
    </row>
    <row r="952" spans="2:11">
      <c r="B952" s="86" t="s">
        <v>3714</v>
      </c>
      <c r="C952" s="83" t="s">
        <v>3718</v>
      </c>
      <c r="D952" s="96" t="s">
        <v>1858</v>
      </c>
      <c r="E952" s="96" t="s">
        <v>143</v>
      </c>
      <c r="F952" s="104">
        <v>43788</v>
      </c>
      <c r="G952" s="93">
        <v>421965.85</v>
      </c>
      <c r="H952" s="95">
        <v>-1.9613</v>
      </c>
      <c r="I952" s="93">
        <v>-8.2759199999999993</v>
      </c>
      <c r="J952" s="94">
        <v>-7.7148631433004462E-5</v>
      </c>
      <c r="K952" s="94">
        <f>I952/'סכום נכסי הקרן'!$C$42</f>
        <v>-1.0740011769519194E-7</v>
      </c>
    </row>
    <row r="953" spans="2:11">
      <c r="B953" s="86" t="s">
        <v>3714</v>
      </c>
      <c r="C953" s="83" t="s">
        <v>3719</v>
      </c>
      <c r="D953" s="96" t="s">
        <v>1858</v>
      </c>
      <c r="E953" s="96" t="s">
        <v>143</v>
      </c>
      <c r="F953" s="104">
        <v>43788</v>
      </c>
      <c r="G953" s="93">
        <v>20200.490000000002</v>
      </c>
      <c r="H953" s="95">
        <v>-1.9613</v>
      </c>
      <c r="I953" s="93">
        <v>-0.39618999999999999</v>
      </c>
      <c r="J953" s="94">
        <v>-3.6933073649143588E-6</v>
      </c>
      <c r="K953" s="94">
        <f>I953/'סכום נכסי הקרן'!$C$42</f>
        <v>-5.1415253687394392E-9</v>
      </c>
    </row>
    <row r="954" spans="2:11">
      <c r="B954" s="86" t="s">
        <v>3714</v>
      </c>
      <c r="C954" s="83" t="s">
        <v>3236</v>
      </c>
      <c r="D954" s="96" t="s">
        <v>1858</v>
      </c>
      <c r="E954" s="96" t="s">
        <v>143</v>
      </c>
      <c r="F954" s="104">
        <v>43788</v>
      </c>
      <c r="G954" s="93">
        <v>67334.98</v>
      </c>
      <c r="H954" s="95">
        <v>-1.9613</v>
      </c>
      <c r="I954" s="93">
        <v>-1.3206300000000002</v>
      </c>
      <c r="J954" s="94">
        <v>-1.2310993476177719E-5</v>
      </c>
      <c r="K954" s="94">
        <f>I954/'סכום נכסי הקרן'!$C$42</f>
        <v>-1.7138374637720202E-8</v>
      </c>
    </row>
    <row r="955" spans="2:11">
      <c r="B955" s="86" t="s">
        <v>3720</v>
      </c>
      <c r="C955" s="83" t="s">
        <v>3721</v>
      </c>
      <c r="D955" s="96" t="s">
        <v>1858</v>
      </c>
      <c r="E955" s="96" t="s">
        <v>143</v>
      </c>
      <c r="F955" s="104">
        <v>43787</v>
      </c>
      <c r="G955" s="93">
        <v>67536.12</v>
      </c>
      <c r="H955" s="95">
        <v>-1.6597</v>
      </c>
      <c r="I955" s="93">
        <v>-1.1208800000000001</v>
      </c>
      <c r="J955" s="94">
        <v>-1.0448911782693169E-5</v>
      </c>
      <c r="K955" s="94">
        <f>I955/'סכום נכסי הקרן'!$C$42</f>
        <v>-1.4546134317657343E-8</v>
      </c>
    </row>
    <row r="956" spans="2:11">
      <c r="B956" s="86" t="s">
        <v>3722</v>
      </c>
      <c r="C956" s="83" t="s">
        <v>3723</v>
      </c>
      <c r="D956" s="96" t="s">
        <v>1858</v>
      </c>
      <c r="E956" s="96" t="s">
        <v>140</v>
      </c>
      <c r="F956" s="104">
        <v>43682</v>
      </c>
      <c r="G956" s="93">
        <v>16.52</v>
      </c>
      <c r="H956" s="95">
        <v>3.3898000000000001</v>
      </c>
      <c r="I956" s="93">
        <v>5.6000000000000006E-4</v>
      </c>
      <c r="J956" s="94">
        <v>5.2203541844873445E-9</v>
      </c>
      <c r="K956" s="94">
        <f>I956/'סכום נכסי הקרן'!$C$42</f>
        <v>7.2673570925416749E-12</v>
      </c>
    </row>
    <row r="957" spans="2:11">
      <c r="B957" s="86" t="s">
        <v>3724</v>
      </c>
      <c r="C957" s="83" t="s">
        <v>3725</v>
      </c>
      <c r="D957" s="96" t="s">
        <v>1858</v>
      </c>
      <c r="E957" s="96" t="s">
        <v>140</v>
      </c>
      <c r="F957" s="104">
        <v>43705</v>
      </c>
      <c r="G957" s="93">
        <v>4131.2</v>
      </c>
      <c r="H957" s="95">
        <v>3.4155000000000002</v>
      </c>
      <c r="I957" s="93">
        <v>0.1411</v>
      </c>
      <c r="J957" s="94">
        <v>1.3153428132699362E-6</v>
      </c>
      <c r="K957" s="94">
        <f>I957/'סכום נכסי הקרן'!$C$42</f>
        <v>1.831114438852911E-9</v>
      </c>
    </row>
    <row r="958" spans="2:11">
      <c r="B958" s="86" t="s">
        <v>3726</v>
      </c>
      <c r="C958" s="83" t="s">
        <v>3727</v>
      </c>
      <c r="D958" s="96" t="s">
        <v>1858</v>
      </c>
      <c r="E958" s="96" t="s">
        <v>140</v>
      </c>
      <c r="F958" s="104">
        <v>43648</v>
      </c>
      <c r="G958" s="93">
        <v>506183.45</v>
      </c>
      <c r="H958" s="95">
        <v>1.6276999999999999</v>
      </c>
      <c r="I958" s="93">
        <v>8.2391900000000007</v>
      </c>
      <c r="J958" s="94">
        <v>7.680623213086837E-5</v>
      </c>
      <c r="K958" s="94">
        <f>I958/'סכום נכסי הקרן'!$C$42</f>
        <v>1.069234569344615E-7</v>
      </c>
    </row>
    <row r="959" spans="2:11">
      <c r="B959" s="86" t="s">
        <v>3726</v>
      </c>
      <c r="C959" s="83" t="s">
        <v>3224</v>
      </c>
      <c r="D959" s="96" t="s">
        <v>1858</v>
      </c>
      <c r="E959" s="96" t="s">
        <v>140</v>
      </c>
      <c r="F959" s="104">
        <v>43648</v>
      </c>
      <c r="G959" s="93">
        <v>6165.05</v>
      </c>
      <c r="H959" s="95">
        <v>1.6276999999999999</v>
      </c>
      <c r="I959" s="93">
        <v>0.10034999999999999</v>
      </c>
      <c r="J959" s="94">
        <v>9.3546882573804455E-7</v>
      </c>
      <c r="K959" s="94">
        <f>I959/'סכום נכסי הקרן'!$C$42</f>
        <v>1.3022844361367089E-9</v>
      </c>
    </row>
    <row r="960" spans="2:11">
      <c r="B960" s="86" t="s">
        <v>3726</v>
      </c>
      <c r="C960" s="83" t="s">
        <v>3728</v>
      </c>
      <c r="D960" s="96" t="s">
        <v>1858</v>
      </c>
      <c r="E960" s="96" t="s">
        <v>140</v>
      </c>
      <c r="F960" s="104">
        <v>43648</v>
      </c>
      <c r="G960" s="93">
        <v>13465.79</v>
      </c>
      <c r="H960" s="95">
        <v>1.6277999999999999</v>
      </c>
      <c r="I960" s="93">
        <v>0.21919</v>
      </c>
      <c r="J960" s="94">
        <v>2.043302560174609E-6</v>
      </c>
      <c r="K960" s="94">
        <f>I960/'סכום נכסי הקרן'!$C$42</f>
        <v>2.8445214305610886E-9</v>
      </c>
    </row>
    <row r="961" spans="2:11">
      <c r="B961" s="86" t="s">
        <v>3726</v>
      </c>
      <c r="C961" s="83" t="s">
        <v>3729</v>
      </c>
      <c r="D961" s="96" t="s">
        <v>1858</v>
      </c>
      <c r="E961" s="96" t="s">
        <v>140</v>
      </c>
      <c r="F961" s="104">
        <v>43648</v>
      </c>
      <c r="G961" s="93">
        <v>3179870.44</v>
      </c>
      <c r="H961" s="95">
        <v>1.6276999999999999</v>
      </c>
      <c r="I961" s="93">
        <v>51.759029999999996</v>
      </c>
      <c r="J961" s="94">
        <v>4.825008372241178E-4</v>
      </c>
      <c r="K961" s="94">
        <f>I961/'סכום נכסי הקרן'!$C$42</f>
        <v>6.7169884602424506E-7</v>
      </c>
    </row>
    <row r="962" spans="2:11">
      <c r="B962" s="86" t="s">
        <v>3726</v>
      </c>
      <c r="C962" s="83" t="s">
        <v>3730</v>
      </c>
      <c r="D962" s="96" t="s">
        <v>1858</v>
      </c>
      <c r="E962" s="96" t="s">
        <v>140</v>
      </c>
      <c r="F962" s="104">
        <v>43648</v>
      </c>
      <c r="G962" s="93">
        <v>81.11</v>
      </c>
      <c r="H962" s="95">
        <v>1.6151</v>
      </c>
      <c r="I962" s="93">
        <v>1.31E-3</v>
      </c>
      <c r="J962" s="94">
        <v>1.2211899967282894E-8</v>
      </c>
      <c r="K962" s="94">
        <f>I962/'סכום נכסי הקרן'!$C$42</f>
        <v>1.7000424627195701E-11</v>
      </c>
    </row>
    <row r="963" spans="2:11">
      <c r="B963" s="86" t="s">
        <v>3726</v>
      </c>
      <c r="C963" s="83" t="s">
        <v>3731</v>
      </c>
      <c r="D963" s="96" t="s">
        <v>1858</v>
      </c>
      <c r="E963" s="96" t="s">
        <v>140</v>
      </c>
      <c r="F963" s="104">
        <v>43648</v>
      </c>
      <c r="G963" s="93">
        <v>16223.81</v>
      </c>
      <c r="H963" s="95">
        <v>1.6275999999999999</v>
      </c>
      <c r="I963" s="93">
        <v>0.26406000000000002</v>
      </c>
      <c r="J963" s="94">
        <v>2.4615834392066574E-6</v>
      </c>
      <c r="K963" s="94">
        <f>I963/'סכום נכסי הקרן'!$C$42</f>
        <v>3.4268184176009905E-9</v>
      </c>
    </row>
    <row r="964" spans="2:11">
      <c r="B964" s="86" t="s">
        <v>3726</v>
      </c>
      <c r="C964" s="83" t="s">
        <v>3732</v>
      </c>
      <c r="D964" s="96" t="s">
        <v>1858</v>
      </c>
      <c r="E964" s="96" t="s">
        <v>140</v>
      </c>
      <c r="F964" s="104">
        <v>43648</v>
      </c>
      <c r="G964" s="93">
        <v>5029.38</v>
      </c>
      <c r="H964" s="95">
        <v>1.6275999999999999</v>
      </c>
      <c r="I964" s="93">
        <v>8.1860000000000002E-2</v>
      </c>
      <c r="J964" s="94">
        <v>7.6310391703952506E-7</v>
      </c>
      <c r="K964" s="94">
        <f>I964/'סכום נכסי הקרן'!$C$42</f>
        <v>1.0623318778490383E-9</v>
      </c>
    </row>
    <row r="965" spans="2:11">
      <c r="B965" s="86" t="s">
        <v>3726</v>
      </c>
      <c r="C965" s="83" t="s">
        <v>3733</v>
      </c>
      <c r="D965" s="96" t="s">
        <v>1858</v>
      </c>
      <c r="E965" s="96" t="s">
        <v>140</v>
      </c>
      <c r="F965" s="104">
        <v>43648</v>
      </c>
      <c r="G965" s="93">
        <v>38937.199999999997</v>
      </c>
      <c r="H965" s="95">
        <v>1.6276999999999999</v>
      </c>
      <c r="I965" s="93">
        <v>0.63378999999999996</v>
      </c>
      <c r="J965" s="94">
        <v>5.9082290689039887E-6</v>
      </c>
      <c r="K965" s="94">
        <f>I965/'סכום נכסי הקרן'!$C$42</f>
        <v>8.2249611637178351E-9</v>
      </c>
    </row>
    <row r="966" spans="2:11">
      <c r="B966" s="86" t="s">
        <v>3726</v>
      </c>
      <c r="C966" s="83" t="s">
        <v>3734</v>
      </c>
      <c r="D966" s="96" t="s">
        <v>1858</v>
      </c>
      <c r="E966" s="96" t="s">
        <v>140</v>
      </c>
      <c r="F966" s="104">
        <v>43648</v>
      </c>
      <c r="G966" s="93">
        <v>13628.01</v>
      </c>
      <c r="H966" s="95">
        <v>1.6276999999999999</v>
      </c>
      <c r="I966" s="93">
        <v>0.22181999999999999</v>
      </c>
      <c r="J966" s="94">
        <v>2.0678195807196119E-6</v>
      </c>
      <c r="K966" s="94">
        <f>I966/'סכום נכסי הקרן'!$C$42</f>
        <v>2.8786520540492749E-9</v>
      </c>
    </row>
    <row r="967" spans="2:11">
      <c r="B967" s="86" t="s">
        <v>3726</v>
      </c>
      <c r="C967" s="83" t="s">
        <v>3735</v>
      </c>
      <c r="D967" s="96" t="s">
        <v>1858</v>
      </c>
      <c r="E967" s="96" t="s">
        <v>140</v>
      </c>
      <c r="F967" s="104">
        <v>43648</v>
      </c>
      <c r="G967" s="93">
        <v>77874.39</v>
      </c>
      <c r="H967" s="95">
        <v>1.6276999999999999</v>
      </c>
      <c r="I967" s="93">
        <v>1.2675799999999999</v>
      </c>
      <c r="J967" s="94">
        <v>1.1816458137807977E-5</v>
      </c>
      <c r="K967" s="94">
        <f>I967/'סכום נכסי הקרן'!$C$42</f>
        <v>1.644992232743567E-8</v>
      </c>
    </row>
    <row r="968" spans="2:11">
      <c r="B968" s="86" t="s">
        <v>3726</v>
      </c>
      <c r="C968" s="83" t="s">
        <v>3736</v>
      </c>
      <c r="D968" s="96" t="s">
        <v>1858</v>
      </c>
      <c r="E968" s="96" t="s">
        <v>140</v>
      </c>
      <c r="F968" s="104">
        <v>43648</v>
      </c>
      <c r="G968" s="93">
        <v>30014.080000000002</v>
      </c>
      <c r="H968" s="95">
        <v>1.6276999999999999</v>
      </c>
      <c r="I968" s="93">
        <v>0.48854000000000003</v>
      </c>
      <c r="J968" s="94">
        <v>4.5541997023025842E-6</v>
      </c>
      <c r="K968" s="94">
        <f>I968/'סכום נכסי הקרן'!$C$42</f>
        <v>6.3399904178398385E-9</v>
      </c>
    </row>
    <row r="969" spans="2:11">
      <c r="B969" s="86" t="s">
        <v>3726</v>
      </c>
      <c r="C969" s="83" t="s">
        <v>2559</v>
      </c>
      <c r="D969" s="96" t="s">
        <v>1858</v>
      </c>
      <c r="E969" s="96" t="s">
        <v>140</v>
      </c>
      <c r="F969" s="104">
        <v>43648</v>
      </c>
      <c r="G969" s="93">
        <v>9734.31</v>
      </c>
      <c r="H969" s="95">
        <v>1.6278999999999999</v>
      </c>
      <c r="I969" s="93">
        <v>0.15846000000000002</v>
      </c>
      <c r="J969" s="94">
        <v>1.477173792989044E-6</v>
      </c>
      <c r="K969" s="94">
        <f>I969/'סכום נכסי הקרן'!$C$42</f>
        <v>2.0564025087217031E-9</v>
      </c>
    </row>
    <row r="970" spans="2:11">
      <c r="B970" s="86" t="s">
        <v>3737</v>
      </c>
      <c r="C970" s="83" t="s">
        <v>3738</v>
      </c>
      <c r="D970" s="96" t="s">
        <v>1858</v>
      </c>
      <c r="E970" s="96" t="s">
        <v>140</v>
      </c>
      <c r="F970" s="104">
        <v>43734</v>
      </c>
      <c r="G970" s="93">
        <v>0.1</v>
      </c>
      <c r="H970" s="95">
        <v>-10250</v>
      </c>
      <c r="I970" s="93">
        <v>-1.025E-2</v>
      </c>
      <c r="J970" s="94">
        <v>-9.5551125698205854E-8</v>
      </c>
      <c r="K970" s="94">
        <f>I970/'סכום נכסי הקרן'!$C$42</f>
        <v>-1.3301858964027171E-10</v>
      </c>
    </row>
    <row r="971" spans="2:11">
      <c r="B971" s="86" t="s">
        <v>3739</v>
      </c>
      <c r="C971" s="83" t="s">
        <v>3740</v>
      </c>
      <c r="D971" s="96" t="s">
        <v>1858</v>
      </c>
      <c r="E971" s="96" t="s">
        <v>140</v>
      </c>
      <c r="F971" s="104">
        <v>43734</v>
      </c>
      <c r="G971" s="93">
        <v>2140.96</v>
      </c>
      <c r="H971" s="95">
        <v>1.6007</v>
      </c>
      <c r="I971" s="93">
        <v>3.4270000000000002E-2</v>
      </c>
      <c r="J971" s="94">
        <v>3.1946703196853804E-7</v>
      </c>
      <c r="K971" s="94">
        <f>I971/'סכום נכסי הקרן'!$C$42</f>
        <v>4.4473629921679139E-10</v>
      </c>
    </row>
    <row r="972" spans="2:11">
      <c r="B972" s="86" t="s">
        <v>3739</v>
      </c>
      <c r="C972" s="83" t="s">
        <v>3741</v>
      </c>
      <c r="D972" s="96" t="s">
        <v>1858</v>
      </c>
      <c r="E972" s="96" t="s">
        <v>140</v>
      </c>
      <c r="F972" s="104">
        <v>43734</v>
      </c>
      <c r="G972" s="93">
        <v>3.66</v>
      </c>
      <c r="H972" s="95">
        <v>1.6393</v>
      </c>
      <c r="I972" s="93">
        <v>5.9999999999999995E-5</v>
      </c>
      <c r="J972" s="94">
        <v>5.5932366262364398E-10</v>
      </c>
      <c r="K972" s="94">
        <f>I972/'סכום נכסי הקרן'!$C$42</f>
        <v>7.7864540277232217E-13</v>
      </c>
    </row>
    <row r="973" spans="2:11">
      <c r="B973" s="86" t="s">
        <v>3739</v>
      </c>
      <c r="C973" s="83" t="s">
        <v>3742</v>
      </c>
      <c r="D973" s="96" t="s">
        <v>1858</v>
      </c>
      <c r="E973" s="96" t="s">
        <v>140</v>
      </c>
      <c r="F973" s="104">
        <v>43734</v>
      </c>
      <c r="G973" s="93">
        <v>2</v>
      </c>
      <c r="H973" s="95">
        <v>1.5</v>
      </c>
      <c r="I973" s="93">
        <v>2.9999999999999997E-5</v>
      </c>
      <c r="J973" s="94">
        <v>2.7966183131182199E-10</v>
      </c>
      <c r="K973" s="94">
        <f>I973/'סכום נכסי הקרן'!$C$42</f>
        <v>3.8932270138616108E-13</v>
      </c>
    </row>
    <row r="974" spans="2:11">
      <c r="B974" s="86" t="s">
        <v>3739</v>
      </c>
      <c r="C974" s="83" t="s">
        <v>3743</v>
      </c>
      <c r="D974" s="96" t="s">
        <v>1858</v>
      </c>
      <c r="E974" s="96" t="s">
        <v>140</v>
      </c>
      <c r="F974" s="104">
        <v>43734</v>
      </c>
      <c r="G974" s="93">
        <v>1.59</v>
      </c>
      <c r="H974" s="95">
        <v>-10744.6541</v>
      </c>
      <c r="I974" s="93">
        <v>-0.17083999999999999</v>
      </c>
      <c r="J974" s="94">
        <v>-1.592580908710389E-6</v>
      </c>
      <c r="K974" s="94">
        <f>I974/'סכום נכסי הקרן'!$C$42</f>
        <v>-2.2170630101603921E-9</v>
      </c>
    </row>
    <row r="975" spans="2:11">
      <c r="B975" s="86" t="s">
        <v>3739</v>
      </c>
      <c r="C975" s="83" t="s">
        <v>3744</v>
      </c>
      <c r="D975" s="96" t="s">
        <v>1858</v>
      </c>
      <c r="E975" s="96" t="s">
        <v>140</v>
      </c>
      <c r="F975" s="104">
        <v>43734</v>
      </c>
      <c r="G975" s="93">
        <v>6.81</v>
      </c>
      <c r="H975" s="95">
        <v>1.6153</v>
      </c>
      <c r="I975" s="93">
        <v>1.1E-4</v>
      </c>
      <c r="J975" s="94">
        <v>1.0254267148100142E-9</v>
      </c>
      <c r="K975" s="94">
        <f>I975/'סכום נכסי הקרן'!$C$42</f>
        <v>1.4275165717492575E-12</v>
      </c>
    </row>
    <row r="976" spans="2:11">
      <c r="B976" s="86" t="s">
        <v>3739</v>
      </c>
      <c r="C976" s="83" t="s">
        <v>3415</v>
      </c>
      <c r="D976" s="96" t="s">
        <v>1858</v>
      </c>
      <c r="E976" s="96" t="s">
        <v>140</v>
      </c>
      <c r="F976" s="104">
        <v>43734</v>
      </c>
      <c r="G976" s="93">
        <v>2.38</v>
      </c>
      <c r="H976" s="95">
        <v>0.84030000000000005</v>
      </c>
      <c r="I976" s="93">
        <v>2.0000000000000002E-5</v>
      </c>
      <c r="J976" s="94">
        <v>1.8644122087454804E-10</v>
      </c>
      <c r="K976" s="94">
        <f>I976/'סכום נכסי הקרן'!$C$42</f>
        <v>2.5954846759077409E-13</v>
      </c>
    </row>
    <row r="977" spans="2:11">
      <c r="B977" s="86" t="s">
        <v>3745</v>
      </c>
      <c r="C977" s="83" t="s">
        <v>3746</v>
      </c>
      <c r="D977" s="96" t="s">
        <v>1858</v>
      </c>
      <c r="E977" s="96" t="s">
        <v>140</v>
      </c>
      <c r="F977" s="104">
        <v>43734</v>
      </c>
      <c r="G977" s="93">
        <v>6811.46</v>
      </c>
      <c r="H977" s="95">
        <v>1.591</v>
      </c>
      <c r="I977" s="93">
        <v>0.10837000000000001</v>
      </c>
      <c r="J977" s="94">
        <v>1.0102317553087384E-6</v>
      </c>
      <c r="K977" s="94">
        <f>I977/'סכום נכסי הקרן'!$C$42</f>
        <v>1.4063633716406094E-9</v>
      </c>
    </row>
    <row r="978" spans="2:11">
      <c r="B978" s="86" t="s">
        <v>3745</v>
      </c>
      <c r="C978" s="83" t="s">
        <v>3747</v>
      </c>
      <c r="D978" s="96" t="s">
        <v>1858</v>
      </c>
      <c r="E978" s="96" t="s">
        <v>140</v>
      </c>
      <c r="F978" s="104">
        <v>43734</v>
      </c>
      <c r="G978" s="93">
        <v>2400.23</v>
      </c>
      <c r="H978" s="95">
        <v>1.5911</v>
      </c>
      <c r="I978" s="93">
        <v>3.8189999999999995E-2</v>
      </c>
      <c r="J978" s="94">
        <v>3.5600951125994938E-7</v>
      </c>
      <c r="K978" s="94">
        <f>I978/'סכום נכסי הקרן'!$C$42</f>
        <v>4.9560779886458307E-10</v>
      </c>
    </row>
    <row r="979" spans="2:11">
      <c r="B979" s="86" t="s">
        <v>3745</v>
      </c>
      <c r="C979" s="83" t="s">
        <v>3748</v>
      </c>
      <c r="D979" s="96" t="s">
        <v>1858</v>
      </c>
      <c r="E979" s="96" t="s">
        <v>140</v>
      </c>
      <c r="F979" s="104">
        <v>43734</v>
      </c>
      <c r="G979" s="93">
        <v>1621.76</v>
      </c>
      <c r="H979" s="95">
        <v>1.5902000000000001</v>
      </c>
      <c r="I979" s="93">
        <v>2.579E-2</v>
      </c>
      <c r="J979" s="94">
        <v>2.4041595431772965E-7</v>
      </c>
      <c r="K979" s="94">
        <f>I979/'סכום נכסי הקרן'!$C$42</f>
        <v>3.3468774895830319E-10</v>
      </c>
    </row>
    <row r="980" spans="2:11">
      <c r="B980" s="86" t="s">
        <v>3745</v>
      </c>
      <c r="C980" s="83" t="s">
        <v>3749</v>
      </c>
      <c r="D980" s="96" t="s">
        <v>1858</v>
      </c>
      <c r="E980" s="96" t="s">
        <v>140</v>
      </c>
      <c r="F980" s="104">
        <v>43734</v>
      </c>
      <c r="G980" s="93">
        <v>3665.19</v>
      </c>
      <c r="H980" s="95">
        <v>1.5904</v>
      </c>
      <c r="I980" s="93">
        <v>5.8290000000000002E-2</v>
      </c>
      <c r="J980" s="94">
        <v>5.4338293823887018E-7</v>
      </c>
      <c r="K980" s="94">
        <f>I980/'סכום נכסי הקרן'!$C$42</f>
        <v>7.5645400879331108E-10</v>
      </c>
    </row>
    <row r="981" spans="2:11">
      <c r="B981" s="86" t="s">
        <v>3745</v>
      </c>
      <c r="C981" s="83" t="s">
        <v>3731</v>
      </c>
      <c r="D981" s="96" t="s">
        <v>1858</v>
      </c>
      <c r="E981" s="96" t="s">
        <v>140</v>
      </c>
      <c r="F981" s="104">
        <v>43734</v>
      </c>
      <c r="G981" s="93">
        <v>2011.01</v>
      </c>
      <c r="H981" s="95">
        <v>1.5911999999999999</v>
      </c>
      <c r="I981" s="93">
        <v>3.2000000000000001E-2</v>
      </c>
      <c r="J981" s="94">
        <v>2.9830595339927684E-7</v>
      </c>
      <c r="K981" s="94">
        <f>I981/'סכום נכסי הקרן'!$C$42</f>
        <v>4.1527754814523854E-10</v>
      </c>
    </row>
    <row r="982" spans="2:11">
      <c r="B982" s="86" t="s">
        <v>3745</v>
      </c>
      <c r="C982" s="83" t="s">
        <v>3750</v>
      </c>
      <c r="D982" s="96" t="s">
        <v>1858</v>
      </c>
      <c r="E982" s="96" t="s">
        <v>140</v>
      </c>
      <c r="F982" s="104">
        <v>43734</v>
      </c>
      <c r="G982" s="93">
        <v>2140741.44</v>
      </c>
      <c r="H982" s="95">
        <v>1.5908</v>
      </c>
      <c r="I982" s="93">
        <v>34.055889999999998</v>
      </c>
      <c r="J982" s="94">
        <v>3.174710854784655E-4</v>
      </c>
      <c r="K982" s="94">
        <f>I982/'סכום נכסי הקרן'!$C$42</f>
        <v>4.419577030969983E-7</v>
      </c>
    </row>
    <row r="983" spans="2:11">
      <c r="B983" s="86" t="s">
        <v>3745</v>
      </c>
      <c r="C983" s="83" t="s">
        <v>3751</v>
      </c>
      <c r="D983" s="96" t="s">
        <v>1858</v>
      </c>
      <c r="E983" s="96" t="s">
        <v>140</v>
      </c>
      <c r="F983" s="104">
        <v>43734</v>
      </c>
      <c r="G983" s="93">
        <v>113.53</v>
      </c>
      <c r="H983" s="95">
        <v>1.5943000000000001</v>
      </c>
      <c r="I983" s="93">
        <v>1.81E-3</v>
      </c>
      <c r="J983" s="94">
        <v>1.6872930489146594E-8</v>
      </c>
      <c r="K983" s="94">
        <f>I983/'סכום נכסי הקרן'!$C$42</f>
        <v>2.3489136316965054E-11</v>
      </c>
    </row>
    <row r="984" spans="2:11">
      <c r="B984" s="86" t="s">
        <v>3752</v>
      </c>
      <c r="C984" s="83" t="s">
        <v>3727</v>
      </c>
      <c r="D984" s="96" t="s">
        <v>1858</v>
      </c>
      <c r="E984" s="96" t="s">
        <v>140</v>
      </c>
      <c r="F984" s="104">
        <v>43633</v>
      </c>
      <c r="G984" s="93">
        <v>36920.660000000003</v>
      </c>
      <c r="H984" s="95">
        <v>1.4424999999999999</v>
      </c>
      <c r="I984" s="93">
        <v>0.5325700000000001</v>
      </c>
      <c r="J984" s="94">
        <v>4.9646500500579023E-6</v>
      </c>
      <c r="K984" s="94">
        <f>I984/'סכום נכסי הקרן'!$C$42</f>
        <v>6.9113863692409288E-9</v>
      </c>
    </row>
    <row r="985" spans="2:11">
      <c r="B985" s="86" t="s">
        <v>3752</v>
      </c>
      <c r="C985" s="83" t="s">
        <v>2591</v>
      </c>
      <c r="D985" s="96" t="s">
        <v>1858</v>
      </c>
      <c r="E985" s="96" t="s">
        <v>140</v>
      </c>
      <c r="F985" s="104">
        <v>43633</v>
      </c>
      <c r="G985" s="93">
        <v>16193.26</v>
      </c>
      <c r="H985" s="95">
        <v>1.4423999999999999</v>
      </c>
      <c r="I985" s="93">
        <v>0.23357</v>
      </c>
      <c r="J985" s="94">
        <v>2.1773537979834088E-6</v>
      </c>
      <c r="K985" s="94">
        <f>I985/'סכום נכסי הקרן'!$C$42</f>
        <v>3.0311367787588549E-9</v>
      </c>
    </row>
    <row r="986" spans="2:11">
      <c r="B986" s="86" t="s">
        <v>3753</v>
      </c>
      <c r="C986" s="83" t="s">
        <v>3754</v>
      </c>
      <c r="D986" s="96" t="s">
        <v>1858</v>
      </c>
      <c r="E986" s="96" t="s">
        <v>140</v>
      </c>
      <c r="F986" s="104">
        <v>43633</v>
      </c>
      <c r="G986" s="93">
        <v>91311215.849999994</v>
      </c>
      <c r="H986" s="95">
        <v>1.4328000000000001</v>
      </c>
      <c r="I986" s="93">
        <v>1308.3505600000001</v>
      </c>
      <c r="J986" s="94">
        <v>1.219652378691493E-2</v>
      </c>
      <c r="K986" s="94">
        <f>I986/'סכום נכסי הקרן'!$C$42</f>
        <v>1.6979019145976557E-5</v>
      </c>
    </row>
    <row r="987" spans="2:11">
      <c r="B987" s="86" t="s">
        <v>3755</v>
      </c>
      <c r="C987" s="83" t="s">
        <v>3756</v>
      </c>
      <c r="D987" s="96" t="s">
        <v>1858</v>
      </c>
      <c r="E987" s="96" t="s">
        <v>140</v>
      </c>
      <c r="F987" s="104">
        <v>43633</v>
      </c>
      <c r="G987" s="93">
        <v>258.85000000000002</v>
      </c>
      <c r="H987" s="95">
        <v>1.3521000000000001</v>
      </c>
      <c r="I987" s="93">
        <v>3.5000000000000001E-3</v>
      </c>
      <c r="J987" s="94">
        <v>3.2627213653045902E-8</v>
      </c>
      <c r="K987" s="94">
        <f>I987/'סכום נכסי הקרן'!$C$42</f>
        <v>4.5420981828385467E-11</v>
      </c>
    </row>
    <row r="988" spans="2:11">
      <c r="B988" s="86" t="s">
        <v>3755</v>
      </c>
      <c r="C988" s="83" t="s">
        <v>2758</v>
      </c>
      <c r="D988" s="96" t="s">
        <v>1858</v>
      </c>
      <c r="E988" s="96" t="s">
        <v>140</v>
      </c>
      <c r="F988" s="104">
        <v>43633</v>
      </c>
      <c r="G988" s="93">
        <v>647.14</v>
      </c>
      <c r="H988" s="95">
        <v>1.3521000000000001</v>
      </c>
      <c r="I988" s="93">
        <v>8.7500000000000008E-3</v>
      </c>
      <c r="J988" s="94">
        <v>8.1568034132614758E-8</v>
      </c>
      <c r="K988" s="94">
        <f>I988/'סכום נכסי הקרן'!$C$42</f>
        <v>1.1355245457096367E-10</v>
      </c>
    </row>
    <row r="989" spans="2:11">
      <c r="B989" s="86" t="s">
        <v>3755</v>
      </c>
      <c r="C989" s="83" t="s">
        <v>3757</v>
      </c>
      <c r="D989" s="96" t="s">
        <v>1858</v>
      </c>
      <c r="E989" s="96" t="s">
        <v>140</v>
      </c>
      <c r="F989" s="104">
        <v>43633</v>
      </c>
      <c r="G989" s="93">
        <v>498285.77</v>
      </c>
      <c r="H989" s="95">
        <v>1.3503000000000001</v>
      </c>
      <c r="I989" s="93">
        <v>6.7284300000000004</v>
      </c>
      <c r="J989" s="94">
        <v>6.2722835188446763E-5</v>
      </c>
      <c r="K989" s="94">
        <f>I989/'סכום נכסי הקרן'!$C$42</f>
        <v>8.7317684789589601E-8</v>
      </c>
    </row>
    <row r="990" spans="2:11">
      <c r="B990" s="86" t="s">
        <v>3755</v>
      </c>
      <c r="C990" s="83" t="s">
        <v>3367</v>
      </c>
      <c r="D990" s="96" t="s">
        <v>1858</v>
      </c>
      <c r="E990" s="96" t="s">
        <v>140</v>
      </c>
      <c r="F990" s="104">
        <v>43633</v>
      </c>
      <c r="G990" s="93">
        <v>15530.99</v>
      </c>
      <c r="H990" s="95">
        <v>1.3503000000000001</v>
      </c>
      <c r="I990" s="93">
        <v>0.20971999999999999</v>
      </c>
      <c r="J990" s="94">
        <v>1.9550226420905102E-6</v>
      </c>
      <c r="K990" s="94">
        <f>I990/'סכום נכסי הקרן'!$C$42</f>
        <v>2.7216252311568566E-9</v>
      </c>
    </row>
    <row r="991" spans="2:11">
      <c r="B991" s="86" t="s">
        <v>3755</v>
      </c>
      <c r="C991" s="83" t="s">
        <v>3651</v>
      </c>
      <c r="D991" s="96" t="s">
        <v>1858</v>
      </c>
      <c r="E991" s="96" t="s">
        <v>140</v>
      </c>
      <c r="F991" s="104">
        <v>43633</v>
      </c>
      <c r="G991" s="93">
        <v>51769.95</v>
      </c>
      <c r="H991" s="95">
        <v>1.3503000000000001</v>
      </c>
      <c r="I991" s="93">
        <v>0.69904999999999995</v>
      </c>
      <c r="J991" s="94">
        <v>6.5165867726176389E-6</v>
      </c>
      <c r="K991" s="94">
        <f>I991/'סכום נכסי הקרן'!$C$42</f>
        <v>9.0718678134665295E-9</v>
      </c>
    </row>
    <row r="992" spans="2:11">
      <c r="B992" s="86" t="s">
        <v>3758</v>
      </c>
      <c r="C992" s="83" t="s">
        <v>3759</v>
      </c>
      <c r="D992" s="96" t="s">
        <v>1858</v>
      </c>
      <c r="E992" s="96" t="s">
        <v>140</v>
      </c>
      <c r="F992" s="104">
        <v>43633</v>
      </c>
      <c r="G992" s="93">
        <v>624393.17000000004</v>
      </c>
      <c r="H992" s="95">
        <v>1.3481000000000001</v>
      </c>
      <c r="I992" s="93">
        <v>8.417209999999999</v>
      </c>
      <c r="J992" s="94">
        <v>7.8465745437872699E-5</v>
      </c>
      <c r="K992" s="94">
        <f>I992/'סכום נכסי הקרן'!$C$42</f>
        <v>1.0923369784448696E-7</v>
      </c>
    </row>
    <row r="993" spans="2:11">
      <c r="B993" s="86" t="s">
        <v>3758</v>
      </c>
      <c r="C993" s="83" t="s">
        <v>3760</v>
      </c>
      <c r="D993" s="96" t="s">
        <v>1858</v>
      </c>
      <c r="E993" s="96" t="s">
        <v>140</v>
      </c>
      <c r="F993" s="104">
        <v>43633</v>
      </c>
      <c r="G993" s="93">
        <v>7589773.9199999999</v>
      </c>
      <c r="H993" s="95">
        <v>1.3481000000000001</v>
      </c>
      <c r="I993" s="93">
        <v>102.31489999999999</v>
      </c>
      <c r="J993" s="94">
        <v>9.5378574348286454E-4</v>
      </c>
      <c r="K993" s="94">
        <f>I993/'סכום נכסי הקרן'!$C$42</f>
        <v>1.3277837753351645E-6</v>
      </c>
    </row>
    <row r="994" spans="2:11">
      <c r="B994" s="86" t="s">
        <v>3758</v>
      </c>
      <c r="C994" s="83" t="s">
        <v>3761</v>
      </c>
      <c r="D994" s="96" t="s">
        <v>1858</v>
      </c>
      <c r="E994" s="96" t="s">
        <v>140</v>
      </c>
      <c r="F994" s="104">
        <v>43633</v>
      </c>
      <c r="G994" s="93">
        <v>1252021.54</v>
      </c>
      <c r="H994" s="95">
        <v>1.3481000000000001</v>
      </c>
      <c r="I994" s="93">
        <v>16.878040000000002</v>
      </c>
      <c r="J994" s="94">
        <v>1.5733811917847284E-4</v>
      </c>
      <c r="K994" s="94">
        <f>I994/'סכום נכסי הקרן'!$C$42</f>
        <v>2.1903347089678945E-7</v>
      </c>
    </row>
    <row r="995" spans="2:11">
      <c r="B995" s="86" t="s">
        <v>3758</v>
      </c>
      <c r="C995" s="83" t="s">
        <v>3762</v>
      </c>
      <c r="D995" s="96" t="s">
        <v>1858</v>
      </c>
      <c r="E995" s="96" t="s">
        <v>140</v>
      </c>
      <c r="F995" s="104">
        <v>43633</v>
      </c>
      <c r="G995" s="93">
        <v>831445.83</v>
      </c>
      <c r="H995" s="95">
        <v>1.3481000000000001</v>
      </c>
      <c r="I995" s="93">
        <v>11.20842</v>
      </c>
      <c r="J995" s="94">
        <v>1.0448557544373508E-4</v>
      </c>
      <c r="K995" s="94">
        <f>I995/'סכום נכסי הקרן'!$C$42</f>
        <v>1.4545641175568919E-7</v>
      </c>
    </row>
    <row r="996" spans="2:11">
      <c r="B996" s="86" t="s">
        <v>3758</v>
      </c>
      <c r="C996" s="83" t="s">
        <v>3763</v>
      </c>
      <c r="D996" s="96" t="s">
        <v>1858</v>
      </c>
      <c r="E996" s="96" t="s">
        <v>140</v>
      </c>
      <c r="F996" s="104">
        <v>43633</v>
      </c>
      <c r="G996" s="93">
        <v>1022322.5</v>
      </c>
      <c r="H996" s="95">
        <v>1.3481000000000001</v>
      </c>
      <c r="I996" s="93">
        <v>13.781559999999999</v>
      </c>
      <c r="J996" s="94">
        <v>1.2847254359779178E-4</v>
      </c>
      <c r="K996" s="94">
        <f>I996/'סכום נכסי הקרן'!$C$42</f>
        <v>1.788491389505154E-7</v>
      </c>
    </row>
    <row r="997" spans="2:11">
      <c r="B997" s="86" t="s">
        <v>3764</v>
      </c>
      <c r="C997" s="83" t="s">
        <v>3765</v>
      </c>
      <c r="D997" s="96" t="s">
        <v>1858</v>
      </c>
      <c r="E997" s="96" t="s">
        <v>140</v>
      </c>
      <c r="F997" s="104">
        <v>43773</v>
      </c>
      <c r="G997" s="93">
        <v>392806.85</v>
      </c>
      <c r="H997" s="95">
        <v>0.59589999999999999</v>
      </c>
      <c r="I997" s="93">
        <v>2.34083</v>
      </c>
      <c r="J997" s="94">
        <v>2.1821360152988412E-5</v>
      </c>
      <c r="K997" s="94">
        <f>I997/'סכום נכסי הקרן'!$C$42</f>
        <v>3.0377941969525585E-8</v>
      </c>
    </row>
    <row r="998" spans="2:11">
      <c r="B998" s="86" t="s">
        <v>3764</v>
      </c>
      <c r="C998" s="83" t="s">
        <v>3766</v>
      </c>
      <c r="D998" s="96" t="s">
        <v>1858</v>
      </c>
      <c r="E998" s="96" t="s">
        <v>140</v>
      </c>
      <c r="F998" s="104">
        <v>43773</v>
      </c>
      <c r="G998" s="93">
        <v>20769573.239999998</v>
      </c>
      <c r="H998" s="95">
        <v>0.59589999999999999</v>
      </c>
      <c r="I998" s="93">
        <v>123.77155</v>
      </c>
      <c r="J998" s="94">
        <v>1.1538059445767581E-3</v>
      </c>
      <c r="K998" s="94">
        <f>I998/'סכום נכסי הקרן'!$C$42</f>
        <v>1.6062358066917437E-6</v>
      </c>
    </row>
    <row r="999" spans="2:11">
      <c r="B999" s="86" t="s">
        <v>3764</v>
      </c>
      <c r="C999" s="83" t="s">
        <v>3767</v>
      </c>
      <c r="D999" s="96" t="s">
        <v>1858</v>
      </c>
      <c r="E999" s="96" t="s">
        <v>140</v>
      </c>
      <c r="F999" s="104">
        <v>43773</v>
      </c>
      <c r="G999" s="93">
        <v>11676915.66</v>
      </c>
      <c r="H999" s="95">
        <v>0.59589999999999999</v>
      </c>
      <c r="I999" s="93">
        <v>69.585940000000008</v>
      </c>
      <c r="J999" s="94">
        <v>6.486843804651524E-4</v>
      </c>
      <c r="K999" s="94">
        <f>I999/'סכום נכסי הקרן'!$C$42</f>
        <v>9.030462046431776E-7</v>
      </c>
    </row>
    <row r="1000" spans="2:11">
      <c r="B1000" s="86" t="s">
        <v>3764</v>
      </c>
      <c r="C1000" s="83" t="s">
        <v>3768</v>
      </c>
      <c r="D1000" s="96" t="s">
        <v>1858</v>
      </c>
      <c r="E1000" s="96" t="s">
        <v>140</v>
      </c>
      <c r="F1000" s="104">
        <v>43773</v>
      </c>
      <c r="G1000" s="93">
        <v>1977111.66</v>
      </c>
      <c r="H1000" s="95">
        <v>0.59589999999999999</v>
      </c>
      <c r="I1000" s="93">
        <v>11.78214</v>
      </c>
      <c r="J1000" s="94">
        <v>1.0983382830574236E-4</v>
      </c>
      <c r="K1000" s="94">
        <f>I1000/'סכום נכסי הקרן'!$C$42</f>
        <v>1.5290181909699814E-7</v>
      </c>
    </row>
    <row r="1001" spans="2:11">
      <c r="B1001" s="86" t="s">
        <v>3764</v>
      </c>
      <c r="C1001" s="83" t="s">
        <v>3769</v>
      </c>
      <c r="D1001" s="96" t="s">
        <v>1858</v>
      </c>
      <c r="E1001" s="96" t="s">
        <v>140</v>
      </c>
      <c r="F1001" s="104">
        <v>43773</v>
      </c>
      <c r="G1001" s="93">
        <v>2671584.56</v>
      </c>
      <c r="H1001" s="95">
        <v>0.59589999999999999</v>
      </c>
      <c r="I1001" s="93">
        <v>15.92071</v>
      </c>
      <c r="J1001" s="94">
        <v>1.4841383047948126E-4</v>
      </c>
      <c r="K1001" s="94">
        <f>I1001/'סכום נכסי הקרן'!$C$42</f>
        <v>2.0660979417285562E-7</v>
      </c>
    </row>
    <row r="1002" spans="2:11">
      <c r="B1002" s="86" t="s">
        <v>3764</v>
      </c>
      <c r="C1002" s="83" t="s">
        <v>3770</v>
      </c>
      <c r="D1002" s="96" t="s">
        <v>1858</v>
      </c>
      <c r="E1002" s="96" t="s">
        <v>140</v>
      </c>
      <c r="F1002" s="104">
        <v>43773</v>
      </c>
      <c r="G1002" s="93">
        <v>37851404.229999997</v>
      </c>
      <c r="H1002" s="95">
        <v>0.59589999999999999</v>
      </c>
      <c r="I1002" s="93">
        <v>225.56682999999998</v>
      </c>
      <c r="J1002" s="94">
        <v>2.1027477587000809E-3</v>
      </c>
      <c r="K1002" s="94">
        <f>I1002/'סכום נכסי הקרן'!$C$42</f>
        <v>2.927276253290432E-6</v>
      </c>
    </row>
    <row r="1003" spans="2:11">
      <c r="B1003" s="86" t="s">
        <v>3764</v>
      </c>
      <c r="C1003" s="83" t="s">
        <v>3771</v>
      </c>
      <c r="D1003" s="96" t="s">
        <v>1858</v>
      </c>
      <c r="E1003" s="96" t="s">
        <v>140</v>
      </c>
      <c r="F1003" s="104">
        <v>43773</v>
      </c>
      <c r="G1003" s="93">
        <v>655128.31000000006</v>
      </c>
      <c r="H1003" s="95">
        <v>0.59589999999999999</v>
      </c>
      <c r="I1003" s="93">
        <v>3.9040900000000001</v>
      </c>
      <c r="J1003" s="94">
        <v>3.6394165300205711E-5</v>
      </c>
      <c r="K1003" s="94">
        <f>I1003/'סכום נכסי הקרן'!$C$42</f>
        <v>5.0665028841823258E-8</v>
      </c>
    </row>
    <row r="1004" spans="2:11">
      <c r="B1004" s="86" t="s">
        <v>3772</v>
      </c>
      <c r="C1004" s="83" t="s">
        <v>3773</v>
      </c>
      <c r="D1004" s="96" t="s">
        <v>1858</v>
      </c>
      <c r="E1004" s="96" t="s">
        <v>140</v>
      </c>
      <c r="F1004" s="104">
        <v>43773</v>
      </c>
      <c r="G1004" s="93">
        <v>700864.22</v>
      </c>
      <c r="H1004" s="95">
        <v>0.57750000000000001</v>
      </c>
      <c r="I1004" s="93">
        <v>4.0474800000000002</v>
      </c>
      <c r="J1004" s="94">
        <v>3.7730855633265784E-5</v>
      </c>
      <c r="K1004" s="94">
        <f>I1004/'סכום נכסי הקרן'!$C$42</f>
        <v>5.2525861580215314E-8</v>
      </c>
    </row>
    <row r="1005" spans="2:11">
      <c r="B1005" s="86" t="s">
        <v>3772</v>
      </c>
      <c r="C1005" s="83" t="s">
        <v>3774</v>
      </c>
      <c r="D1005" s="96" t="s">
        <v>1858</v>
      </c>
      <c r="E1005" s="96" t="s">
        <v>140</v>
      </c>
      <c r="F1005" s="104">
        <v>43773</v>
      </c>
      <c r="G1005" s="93">
        <v>7289748.8200000003</v>
      </c>
      <c r="H1005" s="95">
        <v>0.57750000000000001</v>
      </c>
      <c r="I1005" s="93">
        <v>42.098080000000003</v>
      </c>
      <c r="J1005" s="94">
        <v>3.9244087158371962E-4</v>
      </c>
      <c r="K1005" s="94">
        <f>I1005/'סכום נכסי הקרן'!$C$42</f>
        <v>5.4632460762569071E-7</v>
      </c>
    </row>
    <row r="1006" spans="2:11">
      <c r="B1006" s="86" t="s">
        <v>3772</v>
      </c>
      <c r="C1006" s="83" t="s">
        <v>3775</v>
      </c>
      <c r="D1006" s="96" t="s">
        <v>1858</v>
      </c>
      <c r="E1006" s="96" t="s">
        <v>140</v>
      </c>
      <c r="F1006" s="104">
        <v>43773</v>
      </c>
      <c r="G1006" s="93">
        <v>1384249.86</v>
      </c>
      <c r="H1006" s="95">
        <v>0.57750000000000001</v>
      </c>
      <c r="I1006" s="93">
        <v>7.9939900000000002</v>
      </c>
      <c r="J1006" s="94">
        <v>7.452046276294641E-5</v>
      </c>
      <c r="K1006" s="94">
        <f>I1006/'סכום נכסי הקרן'!$C$42</f>
        <v>1.037413927217986E-7</v>
      </c>
    </row>
    <row r="1007" spans="2:11">
      <c r="B1007" s="86" t="s">
        <v>3776</v>
      </c>
      <c r="C1007" s="83" t="s">
        <v>3777</v>
      </c>
      <c r="D1007" s="96" t="s">
        <v>1858</v>
      </c>
      <c r="E1007" s="96" t="s">
        <v>140</v>
      </c>
      <c r="F1007" s="104">
        <v>43656</v>
      </c>
      <c r="G1007" s="93">
        <v>2515.1</v>
      </c>
      <c r="H1007" s="95">
        <v>1.0106999999999999</v>
      </c>
      <c r="I1007" s="93">
        <v>2.5420000000000002E-2</v>
      </c>
      <c r="J1007" s="94">
        <v>2.3696679173155053E-7</v>
      </c>
      <c r="K1007" s="94">
        <f>I1007/'סכום נכסי הקרן'!$C$42</f>
        <v>3.2988610230787385E-10</v>
      </c>
    </row>
    <row r="1008" spans="2:11">
      <c r="B1008" s="82"/>
      <c r="C1008" s="83"/>
      <c r="D1008" s="83"/>
      <c r="E1008" s="83"/>
      <c r="F1008" s="83"/>
      <c r="G1008" s="93"/>
      <c r="H1008" s="95"/>
      <c r="I1008" s="83"/>
      <c r="J1008" s="94"/>
      <c r="K1008" s="83"/>
    </row>
    <row r="1009" spans="2:11">
      <c r="B1009" s="99" t="s">
        <v>203</v>
      </c>
      <c r="C1009" s="81"/>
      <c r="D1009" s="81"/>
      <c r="E1009" s="81"/>
      <c r="F1009" s="81"/>
      <c r="G1009" s="90"/>
      <c r="H1009" s="92"/>
      <c r="I1009" s="90">
        <v>286.94884952300004</v>
      </c>
      <c r="J1009" s="91">
        <v>2.6749546916807546E-3</v>
      </c>
      <c r="K1009" s="91">
        <f>I1009/'סכום נכסי הקרן'!$C$42</f>
        <v>3.7238567085315141E-6</v>
      </c>
    </row>
    <row r="1010" spans="2:11">
      <c r="B1010" s="86" t="s">
        <v>3778</v>
      </c>
      <c r="C1010" s="83" t="s">
        <v>3779</v>
      </c>
      <c r="D1010" s="96" t="s">
        <v>1858</v>
      </c>
      <c r="E1010" s="96" t="s">
        <v>141</v>
      </c>
      <c r="F1010" s="104">
        <v>43614</v>
      </c>
      <c r="G1010" s="93">
        <v>139680.59299999999</v>
      </c>
      <c r="H1010" s="95">
        <v>0.25469999999999998</v>
      </c>
      <c r="I1010" s="93">
        <v>0.355711993</v>
      </c>
      <c r="J1010" s="94">
        <v>3.3159689127319339E-6</v>
      </c>
      <c r="K1010" s="94">
        <f>I1010/'סכום נכסי הקרן'!$C$42</f>
        <v>4.6162251343405077E-9</v>
      </c>
    </row>
    <row r="1011" spans="2:11">
      <c r="B1011" s="86" t="s">
        <v>3778</v>
      </c>
      <c r="C1011" s="83" t="s">
        <v>3780</v>
      </c>
      <c r="D1011" s="96" t="s">
        <v>1858</v>
      </c>
      <c r="E1011" s="96" t="s">
        <v>141</v>
      </c>
      <c r="F1011" s="104">
        <v>43626</v>
      </c>
      <c r="G1011" s="93">
        <v>27936118.600000001</v>
      </c>
      <c r="H1011" s="95">
        <v>1.0259</v>
      </c>
      <c r="I1011" s="93">
        <v>286.59313753000004</v>
      </c>
      <c r="J1011" s="94">
        <v>2.6716387227680226E-3</v>
      </c>
      <c r="K1011" s="94">
        <f>I1011/'סכום נכסי הקרן'!$C$42</f>
        <v>3.7192404833971736E-6</v>
      </c>
    </row>
    <row r="1012" spans="2:11">
      <c r="B1012" s="122"/>
      <c r="C1012" s="122"/>
      <c r="D1012" s="122"/>
      <c r="E1012" s="121"/>
      <c r="F1012" s="121"/>
      <c r="G1012" s="121"/>
      <c r="H1012" s="121"/>
      <c r="I1012" s="121"/>
      <c r="J1012" s="121"/>
      <c r="K1012" s="121"/>
    </row>
    <row r="1013" spans="2:11">
      <c r="B1013" s="122"/>
      <c r="C1013" s="122"/>
      <c r="D1013" s="122"/>
      <c r="E1013" s="121"/>
      <c r="F1013" s="121"/>
      <c r="G1013" s="121"/>
      <c r="H1013" s="121"/>
      <c r="I1013" s="121"/>
      <c r="J1013" s="121"/>
      <c r="K1013" s="121"/>
    </row>
    <row r="1014" spans="2:11">
      <c r="B1014" s="122"/>
      <c r="C1014" s="122"/>
      <c r="D1014" s="122"/>
      <c r="E1014" s="121"/>
      <c r="F1014" s="121"/>
      <c r="G1014" s="121"/>
      <c r="H1014" s="121"/>
      <c r="I1014" s="121"/>
      <c r="J1014" s="121"/>
      <c r="K1014" s="121"/>
    </row>
    <row r="1015" spans="2:11">
      <c r="B1015" s="123" t="s">
        <v>232</v>
      </c>
      <c r="C1015" s="122"/>
      <c r="D1015" s="122"/>
      <c r="E1015" s="121"/>
      <c r="F1015" s="121"/>
      <c r="G1015" s="121"/>
      <c r="H1015" s="121"/>
      <c r="I1015" s="121"/>
      <c r="J1015" s="121"/>
      <c r="K1015" s="121"/>
    </row>
    <row r="1016" spans="2:11">
      <c r="B1016" s="123" t="s">
        <v>120</v>
      </c>
      <c r="C1016" s="122"/>
      <c r="D1016" s="122"/>
      <c r="E1016" s="121"/>
      <c r="F1016" s="121"/>
      <c r="G1016" s="121"/>
      <c r="H1016" s="121"/>
      <c r="I1016" s="121"/>
      <c r="J1016" s="121"/>
      <c r="K1016" s="121"/>
    </row>
    <row r="1017" spans="2:11">
      <c r="B1017" s="123" t="s">
        <v>214</v>
      </c>
      <c r="C1017" s="122"/>
      <c r="D1017" s="122"/>
      <c r="E1017" s="121"/>
      <c r="F1017" s="121"/>
      <c r="G1017" s="121"/>
      <c r="H1017" s="121"/>
      <c r="I1017" s="121"/>
      <c r="J1017" s="121"/>
      <c r="K1017" s="121"/>
    </row>
    <row r="1018" spans="2:11">
      <c r="B1018" s="123" t="s">
        <v>222</v>
      </c>
      <c r="C1018" s="122"/>
      <c r="D1018" s="122"/>
      <c r="E1018" s="121"/>
      <c r="F1018" s="121"/>
      <c r="G1018" s="121"/>
      <c r="H1018" s="121"/>
      <c r="I1018" s="121"/>
      <c r="J1018" s="121"/>
      <c r="K1018" s="121"/>
    </row>
    <row r="1019" spans="2:11">
      <c r="B1019" s="122"/>
      <c r="C1019" s="122"/>
      <c r="D1019" s="122"/>
      <c r="E1019" s="121"/>
      <c r="F1019" s="121"/>
      <c r="G1019" s="121"/>
      <c r="H1019" s="121"/>
      <c r="I1019" s="121"/>
      <c r="J1019" s="121"/>
      <c r="K1019" s="121"/>
    </row>
    <row r="1020" spans="2:11">
      <c r="B1020" s="122"/>
      <c r="C1020" s="122"/>
      <c r="D1020" s="122"/>
      <c r="E1020" s="121"/>
      <c r="F1020" s="121"/>
      <c r="G1020" s="121"/>
      <c r="H1020" s="121"/>
      <c r="I1020" s="121"/>
      <c r="J1020" s="121"/>
      <c r="K1020" s="121"/>
    </row>
    <row r="1021" spans="2:11">
      <c r="B1021" s="122"/>
      <c r="C1021" s="122"/>
      <c r="D1021" s="122"/>
      <c r="E1021" s="121"/>
      <c r="F1021" s="121"/>
      <c r="G1021" s="121"/>
      <c r="H1021" s="121"/>
      <c r="I1021" s="121"/>
      <c r="J1021" s="121"/>
      <c r="K1021" s="121"/>
    </row>
    <row r="1022" spans="2:11">
      <c r="B1022" s="122"/>
      <c r="C1022" s="122"/>
      <c r="D1022" s="122"/>
      <c r="E1022" s="121"/>
      <c r="F1022" s="121"/>
      <c r="G1022" s="121"/>
      <c r="H1022" s="121"/>
      <c r="I1022" s="121"/>
      <c r="J1022" s="121"/>
      <c r="K1022" s="121"/>
    </row>
    <row r="1023" spans="2:11">
      <c r="B1023" s="122"/>
      <c r="C1023" s="122"/>
      <c r="D1023" s="122"/>
      <c r="E1023" s="121"/>
      <c r="F1023" s="121"/>
      <c r="G1023" s="121"/>
      <c r="H1023" s="121"/>
      <c r="I1023" s="121"/>
      <c r="J1023" s="121"/>
      <c r="K1023" s="121"/>
    </row>
    <row r="1024" spans="2:11">
      <c r="B1024" s="122"/>
      <c r="C1024" s="122"/>
      <c r="D1024" s="122"/>
      <c r="E1024" s="121"/>
      <c r="F1024" s="121"/>
      <c r="G1024" s="121"/>
      <c r="H1024" s="121"/>
      <c r="I1024" s="121"/>
      <c r="J1024" s="121"/>
      <c r="K1024" s="121"/>
    </row>
    <row r="1025" spans="2:11">
      <c r="B1025" s="122"/>
      <c r="C1025" s="122"/>
      <c r="D1025" s="122"/>
      <c r="E1025" s="121"/>
      <c r="F1025" s="121"/>
      <c r="G1025" s="121"/>
      <c r="H1025" s="121"/>
      <c r="I1025" s="121"/>
      <c r="J1025" s="121"/>
      <c r="K1025" s="121"/>
    </row>
    <row r="1026" spans="2:11">
      <c r="B1026" s="122"/>
      <c r="C1026" s="122"/>
      <c r="D1026" s="122"/>
      <c r="E1026" s="121"/>
      <c r="F1026" s="121"/>
      <c r="G1026" s="121"/>
      <c r="H1026" s="121"/>
      <c r="I1026" s="121"/>
      <c r="J1026" s="121"/>
      <c r="K1026" s="121"/>
    </row>
    <row r="1027" spans="2:11">
      <c r="B1027" s="122"/>
      <c r="C1027" s="122"/>
      <c r="D1027" s="122"/>
      <c r="E1027" s="121"/>
      <c r="F1027" s="121"/>
      <c r="G1027" s="121"/>
      <c r="H1027" s="121"/>
      <c r="I1027" s="121"/>
      <c r="J1027" s="121"/>
      <c r="K1027" s="121"/>
    </row>
    <row r="1028" spans="2:11">
      <c r="B1028" s="122"/>
      <c r="C1028" s="122"/>
      <c r="D1028" s="122"/>
      <c r="E1028" s="121"/>
      <c r="F1028" s="121"/>
      <c r="G1028" s="121"/>
      <c r="H1028" s="121"/>
      <c r="I1028" s="121"/>
      <c r="J1028" s="121"/>
      <c r="K1028" s="121"/>
    </row>
    <row r="1029" spans="2:11">
      <c r="B1029" s="122"/>
      <c r="C1029" s="122"/>
      <c r="D1029" s="122"/>
      <c r="E1029" s="121"/>
      <c r="F1029" s="121"/>
      <c r="G1029" s="121"/>
      <c r="H1029" s="121"/>
      <c r="I1029" s="121"/>
      <c r="J1029" s="121"/>
      <c r="K1029" s="121"/>
    </row>
    <row r="1030" spans="2:11">
      <c r="B1030" s="122"/>
      <c r="C1030" s="122"/>
      <c r="D1030" s="122"/>
      <c r="E1030" s="121"/>
      <c r="F1030" s="121"/>
      <c r="G1030" s="121"/>
      <c r="H1030" s="121"/>
      <c r="I1030" s="121"/>
      <c r="J1030" s="121"/>
      <c r="K1030" s="121"/>
    </row>
    <row r="1031" spans="2:11">
      <c r="B1031" s="122"/>
      <c r="C1031" s="122"/>
      <c r="D1031" s="122"/>
      <c r="E1031" s="121"/>
      <c r="F1031" s="121"/>
      <c r="G1031" s="121"/>
      <c r="H1031" s="121"/>
      <c r="I1031" s="121"/>
      <c r="J1031" s="121"/>
      <c r="K1031" s="121"/>
    </row>
    <row r="1032" spans="2:11">
      <c r="B1032" s="122"/>
      <c r="C1032" s="122"/>
      <c r="D1032" s="122"/>
      <c r="E1032" s="121"/>
      <c r="F1032" s="121"/>
      <c r="G1032" s="121"/>
      <c r="H1032" s="121"/>
      <c r="I1032" s="121"/>
      <c r="J1032" s="121"/>
      <c r="K1032" s="121"/>
    </row>
    <row r="1033" spans="2:11">
      <c r="B1033" s="122"/>
      <c r="C1033" s="122"/>
      <c r="D1033" s="122"/>
      <c r="E1033" s="121"/>
      <c r="F1033" s="121"/>
      <c r="G1033" s="121"/>
      <c r="H1033" s="121"/>
      <c r="I1033" s="121"/>
      <c r="J1033" s="121"/>
      <c r="K1033" s="121"/>
    </row>
    <row r="1034" spans="2:11">
      <c r="B1034" s="122"/>
      <c r="C1034" s="122"/>
      <c r="D1034" s="122"/>
      <c r="E1034" s="121"/>
      <c r="F1034" s="121"/>
      <c r="G1034" s="121"/>
      <c r="H1034" s="121"/>
      <c r="I1034" s="121"/>
      <c r="J1034" s="121"/>
      <c r="K1034" s="121"/>
    </row>
    <row r="1035" spans="2:11">
      <c r="B1035" s="122"/>
      <c r="C1035" s="122"/>
      <c r="D1035" s="122"/>
      <c r="E1035" s="121"/>
      <c r="F1035" s="121"/>
      <c r="G1035" s="121"/>
      <c r="H1035" s="121"/>
      <c r="I1035" s="121"/>
      <c r="J1035" s="121"/>
      <c r="K1035" s="121"/>
    </row>
    <row r="1036" spans="2:11">
      <c r="B1036" s="122"/>
      <c r="C1036" s="122"/>
      <c r="D1036" s="122"/>
      <c r="E1036" s="121"/>
      <c r="F1036" s="121"/>
      <c r="G1036" s="121"/>
      <c r="H1036" s="121"/>
      <c r="I1036" s="121"/>
      <c r="J1036" s="121"/>
      <c r="K1036" s="121"/>
    </row>
    <row r="1037" spans="2:11">
      <c r="B1037" s="122"/>
      <c r="C1037" s="122"/>
      <c r="D1037" s="122"/>
      <c r="E1037" s="121"/>
      <c r="F1037" s="121"/>
      <c r="G1037" s="121"/>
      <c r="H1037" s="121"/>
      <c r="I1037" s="121"/>
      <c r="J1037" s="121"/>
      <c r="K1037" s="121"/>
    </row>
    <row r="1038" spans="2:11">
      <c r="B1038" s="122"/>
      <c r="C1038" s="122"/>
      <c r="D1038" s="122"/>
      <c r="E1038" s="121"/>
      <c r="F1038" s="121"/>
      <c r="G1038" s="121"/>
      <c r="H1038" s="121"/>
      <c r="I1038" s="121"/>
      <c r="J1038" s="121"/>
      <c r="K1038" s="121"/>
    </row>
    <row r="1039" spans="2:11">
      <c r="B1039" s="122"/>
      <c r="C1039" s="122"/>
      <c r="D1039" s="122"/>
      <c r="E1039" s="121"/>
      <c r="F1039" s="121"/>
      <c r="G1039" s="121"/>
      <c r="H1039" s="121"/>
      <c r="I1039" s="121"/>
      <c r="J1039" s="121"/>
      <c r="K1039" s="121"/>
    </row>
    <row r="1040" spans="2:11">
      <c r="B1040" s="122"/>
      <c r="C1040" s="122"/>
      <c r="D1040" s="122"/>
      <c r="E1040" s="121"/>
      <c r="F1040" s="121"/>
      <c r="G1040" s="121"/>
      <c r="H1040" s="121"/>
      <c r="I1040" s="121"/>
      <c r="J1040" s="121"/>
      <c r="K1040" s="121"/>
    </row>
    <row r="1041" spans="2:11">
      <c r="B1041" s="122"/>
      <c r="C1041" s="122"/>
      <c r="D1041" s="122"/>
      <c r="E1041" s="121"/>
      <c r="F1041" s="121"/>
      <c r="G1041" s="121"/>
      <c r="H1041" s="121"/>
      <c r="I1041" s="121"/>
      <c r="J1041" s="121"/>
      <c r="K1041" s="121"/>
    </row>
    <row r="1042" spans="2:11">
      <c r="B1042" s="122"/>
      <c r="C1042" s="122"/>
      <c r="D1042" s="122"/>
      <c r="E1042" s="121"/>
      <c r="F1042" s="121"/>
      <c r="G1042" s="121"/>
      <c r="H1042" s="121"/>
      <c r="I1042" s="121"/>
      <c r="J1042" s="121"/>
      <c r="K1042" s="121"/>
    </row>
    <row r="1043" spans="2:11">
      <c r="B1043" s="122"/>
      <c r="C1043" s="122"/>
      <c r="D1043" s="122"/>
      <c r="E1043" s="121"/>
      <c r="F1043" s="121"/>
      <c r="G1043" s="121"/>
      <c r="H1043" s="121"/>
      <c r="I1043" s="121"/>
      <c r="J1043" s="121"/>
      <c r="K1043" s="121"/>
    </row>
    <row r="1044" spans="2:11">
      <c r="B1044" s="122"/>
      <c r="C1044" s="122"/>
      <c r="D1044" s="122"/>
      <c r="E1044" s="121"/>
      <c r="F1044" s="121"/>
      <c r="G1044" s="121"/>
      <c r="H1044" s="121"/>
      <c r="I1044" s="121"/>
      <c r="J1044" s="121"/>
      <c r="K1044" s="121"/>
    </row>
    <row r="1045" spans="2:11">
      <c r="B1045" s="122"/>
      <c r="C1045" s="122"/>
      <c r="D1045" s="122"/>
      <c r="E1045" s="121"/>
      <c r="F1045" s="121"/>
      <c r="G1045" s="121"/>
      <c r="H1045" s="121"/>
      <c r="I1045" s="121"/>
      <c r="J1045" s="121"/>
      <c r="K1045" s="121"/>
    </row>
    <row r="1046" spans="2:11">
      <c r="B1046" s="122"/>
      <c r="C1046" s="122"/>
      <c r="D1046" s="122"/>
      <c r="E1046" s="121"/>
      <c r="F1046" s="121"/>
      <c r="G1046" s="121"/>
      <c r="H1046" s="121"/>
      <c r="I1046" s="121"/>
      <c r="J1046" s="121"/>
      <c r="K1046" s="121"/>
    </row>
    <row r="1047" spans="2:11">
      <c r="B1047" s="122"/>
      <c r="C1047" s="122"/>
      <c r="D1047" s="122"/>
      <c r="E1047" s="121"/>
      <c r="F1047" s="121"/>
      <c r="G1047" s="121"/>
      <c r="H1047" s="121"/>
      <c r="I1047" s="121"/>
      <c r="J1047" s="121"/>
      <c r="K1047" s="121"/>
    </row>
    <row r="1048" spans="2:11">
      <c r="B1048" s="122"/>
      <c r="C1048" s="122"/>
      <c r="D1048" s="122"/>
      <c r="E1048" s="121"/>
      <c r="F1048" s="121"/>
      <c r="G1048" s="121"/>
      <c r="H1048" s="121"/>
      <c r="I1048" s="121"/>
      <c r="J1048" s="121"/>
      <c r="K1048" s="121"/>
    </row>
    <row r="1049" spans="2:11">
      <c r="B1049" s="122"/>
      <c r="C1049" s="122"/>
      <c r="D1049" s="122"/>
      <c r="E1049" s="121"/>
      <c r="F1049" s="121"/>
      <c r="G1049" s="121"/>
      <c r="H1049" s="121"/>
      <c r="I1049" s="121"/>
      <c r="J1049" s="121"/>
      <c r="K1049" s="121"/>
    </row>
    <row r="1050" spans="2:11">
      <c r="B1050" s="122"/>
      <c r="C1050" s="122"/>
      <c r="D1050" s="122"/>
      <c r="E1050" s="121"/>
      <c r="F1050" s="121"/>
      <c r="G1050" s="121"/>
      <c r="H1050" s="121"/>
      <c r="I1050" s="121"/>
      <c r="J1050" s="121"/>
      <c r="K1050" s="121"/>
    </row>
    <row r="1051" spans="2:11">
      <c r="B1051" s="122"/>
      <c r="C1051" s="122"/>
      <c r="D1051" s="122"/>
      <c r="E1051" s="121"/>
      <c r="F1051" s="121"/>
      <c r="G1051" s="121"/>
      <c r="H1051" s="121"/>
      <c r="I1051" s="121"/>
      <c r="J1051" s="121"/>
      <c r="K1051" s="121"/>
    </row>
    <row r="1052" spans="2:11">
      <c r="B1052" s="122"/>
      <c r="C1052" s="122"/>
      <c r="D1052" s="122"/>
      <c r="E1052" s="121"/>
      <c r="F1052" s="121"/>
      <c r="G1052" s="121"/>
      <c r="H1052" s="121"/>
      <c r="I1052" s="121"/>
      <c r="J1052" s="121"/>
      <c r="K1052" s="121"/>
    </row>
    <row r="1053" spans="2:11">
      <c r="B1053" s="122"/>
      <c r="C1053" s="122"/>
      <c r="D1053" s="122"/>
      <c r="E1053" s="121"/>
      <c r="F1053" s="121"/>
      <c r="G1053" s="121"/>
      <c r="H1053" s="121"/>
      <c r="I1053" s="121"/>
      <c r="J1053" s="121"/>
      <c r="K1053" s="121"/>
    </row>
    <row r="1054" spans="2:11">
      <c r="B1054" s="122"/>
      <c r="C1054" s="122"/>
      <c r="D1054" s="122"/>
      <c r="E1054" s="121"/>
      <c r="F1054" s="121"/>
      <c r="G1054" s="121"/>
      <c r="H1054" s="121"/>
      <c r="I1054" s="121"/>
      <c r="J1054" s="121"/>
      <c r="K1054" s="121"/>
    </row>
    <row r="1055" spans="2:11">
      <c r="B1055" s="122"/>
      <c r="C1055" s="122"/>
      <c r="D1055" s="122"/>
      <c r="E1055" s="121"/>
      <c r="F1055" s="121"/>
      <c r="G1055" s="121"/>
      <c r="H1055" s="121"/>
      <c r="I1055" s="121"/>
      <c r="J1055" s="121"/>
      <c r="K1055" s="121"/>
    </row>
    <row r="1056" spans="2:11">
      <c r="B1056" s="122"/>
      <c r="C1056" s="122"/>
      <c r="D1056" s="122"/>
      <c r="E1056" s="121"/>
      <c r="F1056" s="121"/>
      <c r="G1056" s="121"/>
      <c r="H1056" s="121"/>
      <c r="I1056" s="121"/>
      <c r="J1056" s="121"/>
      <c r="K1056" s="121"/>
    </row>
    <row r="1057" spans="2:11">
      <c r="B1057" s="122"/>
      <c r="C1057" s="122"/>
      <c r="D1057" s="122"/>
      <c r="E1057" s="121"/>
      <c r="F1057" s="121"/>
      <c r="G1057" s="121"/>
      <c r="H1057" s="121"/>
      <c r="I1057" s="121"/>
      <c r="J1057" s="121"/>
      <c r="K1057" s="121"/>
    </row>
    <row r="1058" spans="2:11">
      <c r="B1058" s="122"/>
      <c r="C1058" s="122"/>
      <c r="D1058" s="122"/>
      <c r="E1058" s="121"/>
      <c r="F1058" s="121"/>
      <c r="G1058" s="121"/>
      <c r="H1058" s="121"/>
      <c r="I1058" s="121"/>
      <c r="J1058" s="121"/>
      <c r="K1058" s="121"/>
    </row>
    <row r="1059" spans="2:11">
      <c r="B1059" s="122"/>
      <c r="C1059" s="122"/>
      <c r="D1059" s="122"/>
      <c r="E1059" s="121"/>
      <c r="F1059" s="121"/>
      <c r="G1059" s="121"/>
      <c r="H1059" s="121"/>
      <c r="I1059" s="121"/>
      <c r="J1059" s="121"/>
      <c r="K1059" s="121"/>
    </row>
    <row r="1060" spans="2:11">
      <c r="B1060" s="122"/>
      <c r="C1060" s="122"/>
      <c r="D1060" s="122"/>
      <c r="E1060" s="121"/>
      <c r="F1060" s="121"/>
      <c r="G1060" s="121"/>
      <c r="H1060" s="121"/>
      <c r="I1060" s="121"/>
      <c r="J1060" s="121"/>
      <c r="K1060" s="121"/>
    </row>
    <row r="1061" spans="2:11">
      <c r="B1061" s="122"/>
      <c r="C1061" s="122"/>
      <c r="D1061" s="122"/>
      <c r="E1061" s="121"/>
      <c r="F1061" s="121"/>
      <c r="G1061" s="121"/>
      <c r="H1061" s="121"/>
      <c r="I1061" s="121"/>
      <c r="J1061" s="121"/>
      <c r="K1061" s="121"/>
    </row>
    <row r="1062" spans="2:11">
      <c r="B1062" s="122"/>
      <c r="C1062" s="122"/>
      <c r="D1062" s="122"/>
      <c r="E1062" s="121"/>
      <c r="F1062" s="121"/>
      <c r="G1062" s="121"/>
      <c r="H1062" s="121"/>
      <c r="I1062" s="121"/>
      <c r="J1062" s="121"/>
      <c r="K1062" s="121"/>
    </row>
    <row r="1063" spans="2:11">
      <c r="B1063" s="122"/>
      <c r="C1063" s="122"/>
      <c r="D1063" s="122"/>
      <c r="E1063" s="121"/>
      <c r="F1063" s="121"/>
      <c r="G1063" s="121"/>
      <c r="H1063" s="121"/>
      <c r="I1063" s="121"/>
      <c r="J1063" s="121"/>
      <c r="K1063" s="121"/>
    </row>
    <row r="1064" spans="2:11">
      <c r="B1064" s="122"/>
      <c r="C1064" s="122"/>
      <c r="D1064" s="122"/>
      <c r="E1064" s="121"/>
      <c r="F1064" s="121"/>
      <c r="G1064" s="121"/>
      <c r="H1064" s="121"/>
      <c r="I1064" s="121"/>
      <c r="J1064" s="121"/>
      <c r="K1064" s="121"/>
    </row>
    <row r="1065" spans="2:11">
      <c r="B1065" s="122"/>
      <c r="C1065" s="122"/>
      <c r="D1065" s="122"/>
      <c r="E1065" s="121"/>
      <c r="F1065" s="121"/>
      <c r="G1065" s="121"/>
      <c r="H1065" s="121"/>
      <c r="I1065" s="121"/>
      <c r="J1065" s="121"/>
      <c r="K1065" s="121"/>
    </row>
    <row r="1066" spans="2:11">
      <c r="B1066" s="122"/>
      <c r="C1066" s="122"/>
      <c r="D1066" s="122"/>
      <c r="E1066" s="121"/>
      <c r="F1066" s="121"/>
      <c r="G1066" s="121"/>
      <c r="H1066" s="121"/>
      <c r="I1066" s="121"/>
      <c r="J1066" s="121"/>
      <c r="K1066" s="121"/>
    </row>
    <row r="1067" spans="2:11">
      <c r="B1067" s="122"/>
      <c r="C1067" s="122"/>
      <c r="D1067" s="122"/>
      <c r="E1067" s="121"/>
      <c r="F1067" s="121"/>
      <c r="G1067" s="121"/>
      <c r="H1067" s="121"/>
      <c r="I1067" s="121"/>
      <c r="J1067" s="121"/>
      <c r="K1067" s="121"/>
    </row>
    <row r="1068" spans="2:11">
      <c r="B1068" s="122"/>
      <c r="C1068" s="122"/>
      <c r="D1068" s="122"/>
      <c r="E1068" s="121"/>
      <c r="F1068" s="121"/>
      <c r="G1068" s="121"/>
      <c r="H1068" s="121"/>
      <c r="I1068" s="121"/>
      <c r="J1068" s="121"/>
      <c r="K1068" s="121"/>
    </row>
    <row r="1069" spans="2:11">
      <c r="B1069" s="122"/>
      <c r="C1069" s="122"/>
      <c r="D1069" s="122"/>
      <c r="E1069" s="121"/>
      <c r="F1069" s="121"/>
      <c r="G1069" s="121"/>
      <c r="H1069" s="121"/>
      <c r="I1069" s="121"/>
      <c r="J1069" s="121"/>
      <c r="K1069" s="121"/>
    </row>
    <row r="1070" spans="2:11">
      <c r="B1070" s="122"/>
      <c r="C1070" s="122"/>
      <c r="D1070" s="122"/>
      <c r="E1070" s="121"/>
      <c r="F1070" s="121"/>
      <c r="G1070" s="121"/>
      <c r="H1070" s="121"/>
      <c r="I1070" s="121"/>
      <c r="J1070" s="121"/>
      <c r="K1070" s="121"/>
    </row>
    <row r="1071" spans="2:11">
      <c r="B1071" s="122"/>
      <c r="C1071" s="122"/>
      <c r="D1071" s="122"/>
      <c r="E1071" s="121"/>
      <c r="F1071" s="121"/>
      <c r="G1071" s="121"/>
      <c r="H1071" s="121"/>
      <c r="I1071" s="121"/>
      <c r="J1071" s="121"/>
      <c r="K1071" s="121"/>
    </row>
    <row r="1072" spans="2:11">
      <c r="B1072" s="122"/>
      <c r="C1072" s="122"/>
      <c r="D1072" s="122"/>
      <c r="E1072" s="121"/>
      <c r="F1072" s="121"/>
      <c r="G1072" s="121"/>
      <c r="H1072" s="121"/>
      <c r="I1072" s="121"/>
      <c r="J1072" s="121"/>
      <c r="K1072" s="121"/>
    </row>
    <row r="1073" spans="2:11">
      <c r="B1073" s="122"/>
      <c r="C1073" s="122"/>
      <c r="D1073" s="122"/>
      <c r="E1073" s="121"/>
      <c r="F1073" s="121"/>
      <c r="G1073" s="121"/>
      <c r="H1073" s="121"/>
      <c r="I1073" s="121"/>
      <c r="J1073" s="121"/>
      <c r="K1073" s="121"/>
    </row>
    <row r="1074" spans="2:11">
      <c r="B1074" s="122"/>
      <c r="C1074" s="122"/>
      <c r="D1074" s="122"/>
      <c r="E1074" s="121"/>
      <c r="F1074" s="121"/>
      <c r="G1074" s="121"/>
      <c r="H1074" s="121"/>
      <c r="I1074" s="121"/>
      <c r="J1074" s="121"/>
      <c r="K1074" s="121"/>
    </row>
    <row r="1075" spans="2:11">
      <c r="B1075" s="122"/>
      <c r="C1075" s="122"/>
      <c r="D1075" s="122"/>
      <c r="E1075" s="121"/>
      <c r="F1075" s="121"/>
      <c r="G1075" s="121"/>
      <c r="H1075" s="121"/>
      <c r="I1075" s="121"/>
      <c r="J1075" s="121"/>
      <c r="K1075" s="121"/>
    </row>
    <row r="1076" spans="2:11">
      <c r="B1076" s="122"/>
      <c r="C1076" s="122"/>
      <c r="D1076" s="122"/>
      <c r="E1076" s="121"/>
      <c r="F1076" s="121"/>
      <c r="G1076" s="121"/>
      <c r="H1076" s="121"/>
      <c r="I1076" s="121"/>
      <c r="J1076" s="121"/>
      <c r="K1076" s="121"/>
    </row>
    <row r="1077" spans="2:11">
      <c r="B1077" s="122"/>
      <c r="C1077" s="122"/>
      <c r="D1077" s="122"/>
      <c r="E1077" s="121"/>
      <c r="F1077" s="121"/>
      <c r="G1077" s="121"/>
      <c r="H1077" s="121"/>
      <c r="I1077" s="121"/>
      <c r="J1077" s="121"/>
      <c r="K1077" s="121"/>
    </row>
    <row r="1078" spans="2:11">
      <c r="B1078" s="122"/>
      <c r="C1078" s="122"/>
      <c r="D1078" s="122"/>
      <c r="E1078" s="121"/>
      <c r="F1078" s="121"/>
      <c r="G1078" s="121"/>
      <c r="H1078" s="121"/>
      <c r="I1078" s="121"/>
      <c r="J1078" s="121"/>
      <c r="K1078" s="121"/>
    </row>
    <row r="1079" spans="2:11">
      <c r="B1079" s="122"/>
      <c r="C1079" s="122"/>
      <c r="D1079" s="122"/>
      <c r="E1079" s="121"/>
      <c r="F1079" s="121"/>
      <c r="G1079" s="121"/>
      <c r="H1079" s="121"/>
      <c r="I1079" s="121"/>
      <c r="J1079" s="121"/>
      <c r="K1079" s="121"/>
    </row>
    <row r="1080" spans="2:11">
      <c r="B1080" s="122"/>
      <c r="C1080" s="122"/>
      <c r="D1080" s="122"/>
      <c r="E1080" s="121"/>
      <c r="F1080" s="121"/>
      <c r="G1080" s="121"/>
      <c r="H1080" s="121"/>
      <c r="I1080" s="121"/>
      <c r="J1080" s="121"/>
      <c r="K1080" s="121"/>
    </row>
    <row r="1081" spans="2:11">
      <c r="B1081" s="122"/>
      <c r="C1081" s="122"/>
      <c r="D1081" s="122"/>
      <c r="E1081" s="121"/>
      <c r="F1081" s="121"/>
      <c r="G1081" s="121"/>
      <c r="H1081" s="121"/>
      <c r="I1081" s="121"/>
      <c r="J1081" s="121"/>
      <c r="K1081" s="121"/>
    </row>
    <row r="1082" spans="2:11">
      <c r="B1082" s="122"/>
      <c r="C1082" s="122"/>
      <c r="D1082" s="122"/>
      <c r="E1082" s="121"/>
      <c r="F1082" s="121"/>
      <c r="G1082" s="121"/>
      <c r="H1082" s="121"/>
      <c r="I1082" s="121"/>
      <c r="J1082" s="121"/>
      <c r="K1082" s="121"/>
    </row>
    <row r="1083" spans="2:11">
      <c r="B1083" s="122"/>
      <c r="C1083" s="122"/>
      <c r="D1083" s="122"/>
      <c r="E1083" s="121"/>
      <c r="F1083" s="121"/>
      <c r="G1083" s="121"/>
      <c r="H1083" s="121"/>
      <c r="I1083" s="121"/>
      <c r="J1083" s="121"/>
      <c r="K1083" s="121"/>
    </row>
    <row r="1084" spans="2:11">
      <c r="B1084" s="122"/>
      <c r="C1084" s="122"/>
      <c r="D1084" s="122"/>
      <c r="E1084" s="121"/>
      <c r="F1084" s="121"/>
      <c r="G1084" s="121"/>
      <c r="H1084" s="121"/>
      <c r="I1084" s="121"/>
      <c r="J1084" s="121"/>
      <c r="K1084" s="121"/>
    </row>
    <row r="1085" spans="2:11">
      <c r="B1085" s="122"/>
      <c r="C1085" s="122"/>
      <c r="D1085" s="122"/>
      <c r="E1085" s="121"/>
      <c r="F1085" s="121"/>
      <c r="G1085" s="121"/>
      <c r="H1085" s="121"/>
      <c r="I1085" s="121"/>
      <c r="J1085" s="121"/>
      <c r="K1085" s="121"/>
    </row>
    <row r="1086" spans="2:11">
      <c r="B1086" s="122"/>
      <c r="C1086" s="122"/>
      <c r="D1086" s="122"/>
      <c r="E1086" s="121"/>
      <c r="F1086" s="121"/>
      <c r="G1086" s="121"/>
      <c r="H1086" s="121"/>
      <c r="I1086" s="121"/>
      <c r="J1086" s="121"/>
      <c r="K1086" s="121"/>
    </row>
    <row r="1087" spans="2:11">
      <c r="B1087" s="122"/>
      <c r="C1087" s="122"/>
      <c r="D1087" s="122"/>
      <c r="E1087" s="121"/>
      <c r="F1087" s="121"/>
      <c r="G1087" s="121"/>
      <c r="H1087" s="121"/>
      <c r="I1087" s="121"/>
      <c r="J1087" s="121"/>
      <c r="K1087" s="121"/>
    </row>
    <row r="1088" spans="2:11">
      <c r="B1088" s="122"/>
      <c r="C1088" s="122"/>
      <c r="D1088" s="122"/>
      <c r="E1088" s="121"/>
      <c r="F1088" s="121"/>
      <c r="G1088" s="121"/>
      <c r="H1088" s="121"/>
      <c r="I1088" s="121"/>
      <c r="J1088" s="121"/>
      <c r="K1088" s="121"/>
    </row>
    <row r="1089" spans="2:11">
      <c r="B1089" s="122"/>
      <c r="C1089" s="122"/>
      <c r="D1089" s="122"/>
      <c r="E1089" s="121"/>
      <c r="F1089" s="121"/>
      <c r="G1089" s="121"/>
      <c r="H1089" s="121"/>
      <c r="I1089" s="121"/>
      <c r="J1089" s="121"/>
      <c r="K1089" s="121"/>
    </row>
    <row r="1090" spans="2:11">
      <c r="B1090" s="122"/>
      <c r="C1090" s="122"/>
      <c r="D1090" s="122"/>
      <c r="E1090" s="121"/>
      <c r="F1090" s="121"/>
      <c r="G1090" s="121"/>
      <c r="H1090" s="121"/>
      <c r="I1090" s="121"/>
      <c r="J1090" s="121"/>
      <c r="K1090" s="121"/>
    </row>
    <row r="1091" spans="2:11">
      <c r="B1091" s="122"/>
      <c r="C1091" s="122"/>
      <c r="D1091" s="122"/>
      <c r="E1091" s="121"/>
      <c r="F1091" s="121"/>
      <c r="G1091" s="121"/>
      <c r="H1091" s="121"/>
      <c r="I1091" s="121"/>
      <c r="J1091" s="121"/>
      <c r="K1091" s="121"/>
    </row>
    <row r="1092" spans="2:11">
      <c r="B1092" s="122"/>
      <c r="C1092" s="122"/>
      <c r="D1092" s="122"/>
      <c r="E1092" s="121"/>
      <c r="F1092" s="121"/>
      <c r="G1092" s="121"/>
      <c r="H1092" s="121"/>
      <c r="I1092" s="121"/>
      <c r="J1092" s="121"/>
      <c r="K1092" s="121"/>
    </row>
    <row r="1093" spans="2:11">
      <c r="B1093" s="122"/>
      <c r="C1093" s="122"/>
      <c r="D1093" s="122"/>
      <c r="E1093" s="121"/>
      <c r="F1093" s="121"/>
      <c r="G1093" s="121"/>
      <c r="H1093" s="121"/>
      <c r="I1093" s="121"/>
      <c r="J1093" s="121"/>
      <c r="K1093" s="121"/>
    </row>
    <row r="1094" spans="2:11">
      <c r="B1094" s="122"/>
      <c r="C1094" s="122"/>
      <c r="D1094" s="122"/>
      <c r="E1094" s="121"/>
      <c r="F1094" s="121"/>
      <c r="G1094" s="121"/>
      <c r="H1094" s="121"/>
      <c r="I1094" s="121"/>
      <c r="J1094" s="121"/>
      <c r="K1094" s="121"/>
    </row>
    <row r="1095" spans="2:11">
      <c r="B1095" s="122"/>
      <c r="C1095" s="122"/>
      <c r="D1095" s="122"/>
      <c r="E1095" s="121"/>
      <c r="F1095" s="121"/>
      <c r="G1095" s="121"/>
      <c r="H1095" s="121"/>
      <c r="I1095" s="121"/>
      <c r="J1095" s="121"/>
      <c r="K1095" s="121"/>
    </row>
    <row r="1096" spans="2:11">
      <c r="B1096" s="122"/>
      <c r="C1096" s="122"/>
      <c r="D1096" s="122"/>
      <c r="E1096" s="121"/>
      <c r="F1096" s="121"/>
      <c r="G1096" s="121"/>
      <c r="H1096" s="121"/>
      <c r="I1096" s="121"/>
      <c r="J1096" s="121"/>
      <c r="K1096" s="121"/>
    </row>
    <row r="1097" spans="2:11">
      <c r="B1097" s="122"/>
      <c r="C1097" s="122"/>
      <c r="D1097" s="122"/>
      <c r="E1097" s="121"/>
      <c r="F1097" s="121"/>
      <c r="G1097" s="121"/>
      <c r="H1097" s="121"/>
      <c r="I1097" s="121"/>
      <c r="J1097" s="121"/>
      <c r="K1097" s="121"/>
    </row>
    <row r="1098" spans="2:11">
      <c r="B1098" s="122"/>
      <c r="C1098" s="122"/>
      <c r="D1098" s="122"/>
      <c r="E1098" s="121"/>
      <c r="F1098" s="121"/>
      <c r="G1098" s="121"/>
      <c r="H1098" s="121"/>
      <c r="I1098" s="121"/>
      <c r="J1098" s="121"/>
      <c r="K1098" s="121"/>
    </row>
    <row r="1099" spans="2:11">
      <c r="B1099" s="122"/>
      <c r="C1099" s="122"/>
      <c r="D1099" s="122"/>
      <c r="E1099" s="121"/>
      <c r="F1099" s="121"/>
      <c r="G1099" s="121"/>
      <c r="H1099" s="121"/>
      <c r="I1099" s="121"/>
      <c r="J1099" s="121"/>
      <c r="K1099" s="121"/>
    </row>
  </sheetData>
  <sheetProtection sheet="1" objects="1" scenarios="1"/>
  <mergeCells count="2">
    <mergeCell ref="B6:K6"/>
    <mergeCell ref="B7:K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Q56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6384" width="9.140625" style="1"/>
  </cols>
  <sheetData>
    <row r="1" spans="2:17">
      <c r="B1" s="56" t="s">
        <v>154</v>
      </c>
      <c r="C1" s="77" t="s" vm="1">
        <v>240</v>
      </c>
    </row>
    <row r="2" spans="2:17">
      <c r="B2" s="56" t="s">
        <v>153</v>
      </c>
      <c r="C2" s="77" t="s">
        <v>241</v>
      </c>
    </row>
    <row r="3" spans="2:17">
      <c r="B3" s="56" t="s">
        <v>155</v>
      </c>
      <c r="C3" s="77" t="s">
        <v>242</v>
      </c>
    </row>
    <row r="4" spans="2:17">
      <c r="B4" s="56" t="s">
        <v>156</v>
      </c>
      <c r="C4" s="77" t="s">
        <v>243</v>
      </c>
    </row>
    <row r="6" spans="2:17" ht="26.25" customHeight="1">
      <c r="B6" s="178" t="s">
        <v>183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</row>
    <row r="7" spans="2:17" ht="26.25" customHeight="1">
      <c r="B7" s="178" t="s">
        <v>108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80"/>
    </row>
    <row r="8" spans="2:17" s="3" customFormat="1" ht="47.25">
      <c r="B8" s="22" t="s">
        <v>124</v>
      </c>
      <c r="C8" s="30" t="s">
        <v>49</v>
      </c>
      <c r="D8" s="30" t="s">
        <v>55</v>
      </c>
      <c r="E8" s="30" t="s">
        <v>15</v>
      </c>
      <c r="F8" s="30" t="s">
        <v>71</v>
      </c>
      <c r="G8" s="30" t="s">
        <v>110</v>
      </c>
      <c r="H8" s="30" t="s">
        <v>18</v>
      </c>
      <c r="I8" s="30" t="s">
        <v>109</v>
      </c>
      <c r="J8" s="30" t="s">
        <v>17</v>
      </c>
      <c r="K8" s="30" t="s">
        <v>19</v>
      </c>
      <c r="L8" s="30" t="s">
        <v>216</v>
      </c>
      <c r="M8" s="30" t="s">
        <v>215</v>
      </c>
      <c r="N8" s="30" t="s">
        <v>118</v>
      </c>
      <c r="O8" s="30" t="s">
        <v>64</v>
      </c>
      <c r="P8" s="30" t="s">
        <v>157</v>
      </c>
      <c r="Q8" s="31" t="s">
        <v>159</v>
      </c>
    </row>
    <row r="9" spans="2:17" s="3" customFormat="1" ht="18.75" customHeight="1">
      <c r="B9" s="15"/>
      <c r="C9" s="16"/>
      <c r="D9" s="16"/>
      <c r="E9" s="16"/>
      <c r="F9" s="16"/>
      <c r="G9" s="16" t="s">
        <v>22</v>
      </c>
      <c r="H9" s="16" t="s">
        <v>21</v>
      </c>
      <c r="I9" s="16"/>
      <c r="J9" s="16" t="s">
        <v>20</v>
      </c>
      <c r="K9" s="16" t="s">
        <v>20</v>
      </c>
      <c r="L9" s="16" t="s">
        <v>223</v>
      </c>
      <c r="M9" s="16"/>
      <c r="N9" s="16" t="s">
        <v>219</v>
      </c>
      <c r="O9" s="16" t="s">
        <v>20</v>
      </c>
      <c r="P9" s="32" t="s">
        <v>20</v>
      </c>
      <c r="Q9" s="17" t="s">
        <v>20</v>
      </c>
    </row>
    <row r="10" spans="2:17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121</v>
      </c>
    </row>
    <row r="11" spans="2:17" s="4" customFormat="1" ht="18" customHeight="1"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2:17" ht="18" customHeight="1">
      <c r="B12" s="123" t="s">
        <v>232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2:17">
      <c r="B13" s="123" t="s">
        <v>120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2:17">
      <c r="B14" s="123" t="s">
        <v>214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2:17">
      <c r="B15" s="123" t="s">
        <v>222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2:17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2:17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2:17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2:17"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2:17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2:17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2:17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2:17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2:17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2:17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2:17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2:17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2:17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2:17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2:17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2:17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2:17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2:17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2:17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2:17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2:17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2:17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2:17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2:17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2:17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2:17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2:17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2:17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2:17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2:17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  <row r="46" spans="2:17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</row>
    <row r="47" spans="2:17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</row>
    <row r="48" spans="2:17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</row>
    <row r="49" spans="2:17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</row>
    <row r="50" spans="2:17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</row>
    <row r="51" spans="2:17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</row>
    <row r="52" spans="2:17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</row>
    <row r="53" spans="2:17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</row>
    <row r="54" spans="2:17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</row>
    <row r="55" spans="2:17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</row>
    <row r="56" spans="2:17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</row>
    <row r="57" spans="2:17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</row>
    <row r="58" spans="2:17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</row>
    <row r="59" spans="2:17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</row>
    <row r="60" spans="2:17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</row>
    <row r="61" spans="2:17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</row>
    <row r="62" spans="2:17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</row>
    <row r="63" spans="2:17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</row>
    <row r="64" spans="2:17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</row>
    <row r="65" spans="2:17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</row>
    <row r="66" spans="2:17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</row>
    <row r="67" spans="2:17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</row>
    <row r="68" spans="2:17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</row>
    <row r="69" spans="2:17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</row>
    <row r="70" spans="2:17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</row>
    <row r="71" spans="2:17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</row>
    <row r="72" spans="2:17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</row>
    <row r="73" spans="2:17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</row>
    <row r="74" spans="2:17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</row>
    <row r="75" spans="2:17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</row>
    <row r="76" spans="2:17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</row>
    <row r="77" spans="2:17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</row>
    <row r="78" spans="2:17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</row>
    <row r="79" spans="2:17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</row>
    <row r="80" spans="2:17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</row>
    <row r="81" spans="2:17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</row>
    <row r="82" spans="2:17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</row>
    <row r="83" spans="2:17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</row>
    <row r="84" spans="2:17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</row>
    <row r="85" spans="2:17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</row>
    <row r="86" spans="2:17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</row>
    <row r="87" spans="2:17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</row>
    <row r="88" spans="2:17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</row>
    <row r="89" spans="2:17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</row>
    <row r="90" spans="2:17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</row>
    <row r="91" spans="2:17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</row>
    <row r="92" spans="2:17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</row>
    <row r="93" spans="2:17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</row>
    <row r="94" spans="2:17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</row>
    <row r="95" spans="2:17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</row>
    <row r="96" spans="2:17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</row>
    <row r="97" spans="2:17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</row>
    <row r="98" spans="2:17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</row>
    <row r="99" spans="2:17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</row>
    <row r="100" spans="2:17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</row>
    <row r="101" spans="2:17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</row>
    <row r="102" spans="2:17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</row>
    <row r="103" spans="2:17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</row>
    <row r="104" spans="2:17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</row>
    <row r="105" spans="2:17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</row>
    <row r="106" spans="2:17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</row>
    <row r="107" spans="2:17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</row>
    <row r="108" spans="2:17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</row>
    <row r="109" spans="2:17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</row>
    <row r="110" spans="2:17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</row>
    <row r="111" spans="2:17">
      <c r="B111" s="122"/>
      <c r="C111" s="122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</row>
    <row r="112" spans="2:17">
      <c r="B112" s="122"/>
      <c r="C112" s="122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</row>
    <row r="113" spans="2:17">
      <c r="B113" s="122"/>
      <c r="C113" s="122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</row>
    <row r="114" spans="2:17">
      <c r="B114" s="122"/>
      <c r="C114" s="122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</row>
    <row r="115" spans="2:17">
      <c r="B115" s="122"/>
      <c r="C115" s="1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</row>
    <row r="116" spans="2:17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</row>
    <row r="117" spans="2:17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</row>
    <row r="118" spans="2:17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</row>
    <row r="119" spans="2:17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</row>
    <row r="120" spans="2:17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</row>
    <row r="121" spans="2:17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</row>
    <row r="122" spans="2:17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</row>
    <row r="123" spans="2:17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</row>
    <row r="124" spans="2:17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</row>
    <row r="125" spans="2:17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</row>
    <row r="126" spans="2:17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</row>
    <row r="127" spans="2:17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</row>
    <row r="128" spans="2:17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</row>
    <row r="129" spans="2:17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</row>
    <row r="130" spans="2:17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</row>
    <row r="131" spans="2:17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</row>
    <row r="132" spans="2:17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</row>
    <row r="133" spans="2:17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</row>
    <row r="134" spans="2:17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</row>
    <row r="135" spans="2:17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</row>
    <row r="136" spans="2:17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</row>
    <row r="137" spans="2:17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</row>
    <row r="138" spans="2:17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</row>
    <row r="139" spans="2:17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</row>
    <row r="140" spans="2:17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</row>
    <row r="141" spans="2:17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</row>
    <row r="142" spans="2:17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</row>
    <row r="143" spans="2:17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</row>
    <row r="144" spans="2:17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</row>
    <row r="145" spans="2:17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</row>
    <row r="146" spans="2:17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</row>
    <row r="147" spans="2:17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</row>
    <row r="148" spans="2:17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</row>
    <row r="149" spans="2:17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</row>
    <row r="150" spans="2:17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</row>
    <row r="151" spans="2:17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</row>
    <row r="152" spans="2:17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</row>
    <row r="153" spans="2:17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</row>
    <row r="154" spans="2:17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</row>
    <row r="155" spans="2:17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</row>
    <row r="156" spans="2:17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</row>
    <row r="157" spans="2:17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</row>
    <row r="158" spans="2:17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</row>
    <row r="159" spans="2:17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</row>
    <row r="160" spans="2:17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</row>
    <row r="161" spans="2:17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</row>
    <row r="162" spans="2:17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</row>
    <row r="163" spans="2:17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</row>
    <row r="164" spans="2:17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</row>
    <row r="165" spans="2:17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</row>
    <row r="166" spans="2:17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</row>
    <row r="167" spans="2:17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</row>
    <row r="168" spans="2:17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</row>
    <row r="169" spans="2:17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</row>
    <row r="170" spans="2:17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</row>
    <row r="171" spans="2:17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</row>
    <row r="172" spans="2:17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</row>
    <row r="173" spans="2:17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</row>
    <row r="174" spans="2:17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</row>
    <row r="175" spans="2:17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</row>
    <row r="176" spans="2:17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</row>
    <row r="177" spans="2:17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</row>
    <row r="178" spans="2:17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</row>
    <row r="179" spans="2:17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</row>
    <row r="180" spans="2:17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</row>
    <row r="181" spans="2:17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</row>
    <row r="182" spans="2:17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</row>
    <row r="183" spans="2:17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</row>
    <row r="184" spans="2:17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</row>
    <row r="185" spans="2:17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</row>
    <row r="186" spans="2:17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</row>
    <row r="187" spans="2:17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</row>
    <row r="188" spans="2:17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</row>
    <row r="189" spans="2:17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</row>
    <row r="190" spans="2:17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</row>
    <row r="191" spans="2:17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</row>
    <row r="192" spans="2:17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</row>
    <row r="193" spans="2:17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</row>
    <row r="194" spans="2:17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</row>
    <row r="195" spans="2:17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</row>
    <row r="196" spans="2:17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</row>
    <row r="197" spans="2:17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</row>
    <row r="198" spans="2:17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</row>
    <row r="199" spans="2:17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</row>
    <row r="200" spans="2:17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</row>
    <row r="201" spans="2:17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</row>
    <row r="202" spans="2:17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</row>
    <row r="203" spans="2:17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</row>
    <row r="204" spans="2:17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</row>
    <row r="205" spans="2:17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</row>
    <row r="206" spans="2:17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</row>
    <row r="207" spans="2:17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</row>
    <row r="208" spans="2:17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</row>
    <row r="209" spans="2:17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</row>
    <row r="210" spans="2:17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</row>
    <row r="211" spans="2:17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</row>
    <row r="212" spans="2:17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</row>
    <row r="213" spans="2:17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</row>
    <row r="214" spans="2:17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</row>
    <row r="215" spans="2:17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</row>
    <row r="216" spans="2:17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</row>
    <row r="217" spans="2:17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</row>
    <row r="218" spans="2:17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</row>
    <row r="219" spans="2:17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</row>
    <row r="220" spans="2:17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</row>
    <row r="221" spans="2:17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</row>
    <row r="222" spans="2:17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</row>
    <row r="223" spans="2:17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</row>
    <row r="224" spans="2:17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</row>
    <row r="225" spans="2:17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</row>
    <row r="226" spans="2:17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</row>
    <row r="227" spans="2:17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</row>
    <row r="228" spans="2:17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</row>
    <row r="229" spans="2:17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</row>
    <row r="230" spans="2:17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</row>
    <row r="231" spans="2:17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</row>
    <row r="232" spans="2:17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</row>
    <row r="233" spans="2:17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</row>
    <row r="234" spans="2:17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</row>
    <row r="235" spans="2:17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</row>
    <row r="236" spans="2:17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</row>
    <row r="237" spans="2:17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</row>
    <row r="238" spans="2:17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</row>
    <row r="239" spans="2:17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</row>
    <row r="240" spans="2:17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</row>
    <row r="241" spans="2:17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</row>
    <row r="242" spans="2:17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</row>
    <row r="243" spans="2:17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</row>
    <row r="244" spans="2:17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</row>
    <row r="245" spans="2:17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</row>
    <row r="246" spans="2:17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</row>
    <row r="247" spans="2:17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</row>
    <row r="248" spans="2:17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</row>
    <row r="249" spans="2:17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</row>
    <row r="250" spans="2:17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</row>
    <row r="251" spans="2:17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</row>
    <row r="252" spans="2:17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</row>
    <row r="253" spans="2:17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</row>
    <row r="254" spans="2:17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</row>
    <row r="255" spans="2:17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</row>
    <row r="256" spans="2:17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</row>
    <row r="257" spans="2:17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</row>
    <row r="258" spans="2:17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</row>
    <row r="259" spans="2:17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</row>
    <row r="260" spans="2:17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</row>
    <row r="261" spans="2:17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</row>
    <row r="262" spans="2:17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</row>
    <row r="263" spans="2:17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</row>
    <row r="264" spans="2:17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</row>
    <row r="265" spans="2:17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</row>
    <row r="266" spans="2:17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</row>
    <row r="267" spans="2:17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</row>
    <row r="268" spans="2:17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</row>
    <row r="269" spans="2:17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</row>
    <row r="270" spans="2:17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</row>
    <row r="271" spans="2:17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</row>
    <row r="272" spans="2:17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</row>
    <row r="273" spans="2:17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</row>
    <row r="274" spans="2:17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</row>
    <row r="275" spans="2:17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</row>
    <row r="276" spans="2:17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</row>
    <row r="277" spans="2:17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</row>
    <row r="278" spans="2:17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</row>
    <row r="279" spans="2:17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</row>
    <row r="280" spans="2:17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</row>
    <row r="281" spans="2:17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</row>
    <row r="282" spans="2:17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</row>
    <row r="283" spans="2:17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</row>
    <row r="284" spans="2:17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</row>
    <row r="285" spans="2:17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</row>
    <row r="286" spans="2:17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</row>
    <row r="287" spans="2:17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</row>
    <row r="288" spans="2:17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</row>
    <row r="289" spans="2:17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</row>
    <row r="290" spans="2:17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</row>
    <row r="291" spans="2:17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</row>
    <row r="292" spans="2:17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</row>
    <row r="293" spans="2:17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</row>
    <row r="294" spans="2:17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</row>
    <row r="295" spans="2:17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</row>
    <row r="296" spans="2:17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</row>
    <row r="297" spans="2:17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</row>
    <row r="298" spans="2:17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</row>
    <row r="299" spans="2:17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</row>
    <row r="300" spans="2:17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</row>
    <row r="301" spans="2:17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</row>
    <row r="302" spans="2:17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</row>
    <row r="303" spans="2:17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</row>
    <row r="304" spans="2:17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</row>
    <row r="305" spans="2:17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</row>
    <row r="306" spans="2:17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</row>
    <row r="307" spans="2:17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</row>
    <row r="308" spans="2:17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</row>
    <row r="309" spans="2:17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</row>
    <row r="310" spans="2:17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</row>
    <row r="311" spans="2:17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</row>
    <row r="312" spans="2:17">
      <c r="B312" s="122"/>
      <c r="C312" s="122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</row>
    <row r="313" spans="2:17">
      <c r="B313" s="122"/>
      <c r="C313" s="122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</row>
    <row r="314" spans="2:17">
      <c r="B314" s="122"/>
      <c r="C314" s="122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</row>
    <row r="315" spans="2:17">
      <c r="B315" s="122"/>
      <c r="C315" s="122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</row>
    <row r="316" spans="2:17"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</row>
    <row r="317" spans="2:17">
      <c r="B317" s="122"/>
      <c r="C317" s="122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</row>
    <row r="318" spans="2:17"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</row>
    <row r="319" spans="2:17">
      <c r="B319" s="122"/>
      <c r="C319" s="122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</row>
    <row r="320" spans="2:17">
      <c r="B320" s="122"/>
      <c r="C320" s="122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</row>
    <row r="321" spans="2:17">
      <c r="B321" s="122"/>
      <c r="C321" s="122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</row>
    <row r="322" spans="2:17"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</row>
    <row r="323" spans="2:17">
      <c r="B323" s="122"/>
      <c r="C323" s="122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</row>
    <row r="324" spans="2:17">
      <c r="B324" s="122"/>
      <c r="C324" s="122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</row>
    <row r="325" spans="2:17">
      <c r="B325" s="122"/>
      <c r="C325" s="122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</row>
    <row r="326" spans="2:17">
      <c r="B326" s="122"/>
      <c r="C326" s="122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</row>
    <row r="327" spans="2:17">
      <c r="B327" s="122"/>
      <c r="C327" s="122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</row>
    <row r="328" spans="2:17"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</row>
    <row r="329" spans="2:17">
      <c r="B329" s="122"/>
      <c r="C329" s="122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</row>
    <row r="330" spans="2:17">
      <c r="B330" s="122"/>
      <c r="C330" s="122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</row>
    <row r="331" spans="2:17">
      <c r="B331" s="122"/>
      <c r="C331" s="122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</row>
    <row r="332" spans="2:17">
      <c r="B332" s="122"/>
      <c r="C332" s="122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</row>
    <row r="333" spans="2:17">
      <c r="B333" s="122"/>
      <c r="C333" s="122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</row>
    <row r="334" spans="2:17">
      <c r="B334" s="122"/>
      <c r="C334" s="122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</row>
    <row r="335" spans="2:17">
      <c r="B335" s="122"/>
      <c r="C335" s="122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</row>
    <row r="336" spans="2:17">
      <c r="B336" s="122"/>
      <c r="C336" s="122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</row>
    <row r="337" spans="2:17">
      <c r="B337" s="122"/>
      <c r="C337" s="122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</row>
    <row r="338" spans="2:17"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</row>
    <row r="339" spans="2:17">
      <c r="B339" s="122"/>
      <c r="C339" s="122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</row>
    <row r="340" spans="2:17">
      <c r="B340" s="122"/>
      <c r="C340" s="122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</row>
    <row r="341" spans="2:17">
      <c r="B341" s="122"/>
      <c r="C341" s="122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</row>
    <row r="342" spans="2:17">
      <c r="B342" s="122"/>
      <c r="C342" s="122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</row>
    <row r="343" spans="2:17">
      <c r="B343" s="122"/>
      <c r="C343" s="122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</row>
    <row r="344" spans="2:17">
      <c r="B344" s="122"/>
      <c r="C344" s="122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</row>
    <row r="345" spans="2:17">
      <c r="B345" s="122"/>
      <c r="C345" s="122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</row>
    <row r="346" spans="2:17">
      <c r="B346" s="122"/>
      <c r="C346" s="122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</row>
    <row r="347" spans="2:17">
      <c r="B347" s="122"/>
      <c r="C347" s="122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</row>
    <row r="348" spans="2:17"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</row>
    <row r="349" spans="2:17">
      <c r="B349" s="122"/>
      <c r="C349" s="122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</row>
    <row r="350" spans="2:17">
      <c r="B350" s="122"/>
      <c r="C350" s="122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</row>
    <row r="351" spans="2:17">
      <c r="B351" s="122"/>
      <c r="C351" s="122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</row>
    <row r="352" spans="2:17">
      <c r="B352" s="122"/>
      <c r="C352" s="122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</row>
    <row r="353" spans="2:17">
      <c r="B353" s="122"/>
      <c r="C353" s="122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</row>
    <row r="354" spans="2:17">
      <c r="B354" s="122"/>
      <c r="C354" s="122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</row>
    <row r="355" spans="2:17">
      <c r="B355" s="122"/>
      <c r="C355" s="122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</row>
    <row r="356" spans="2:17"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</row>
    <row r="357" spans="2:17">
      <c r="B357" s="122"/>
      <c r="C357" s="122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</row>
    <row r="358" spans="2:17"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</row>
    <row r="359" spans="2:17">
      <c r="B359" s="122"/>
      <c r="C359" s="122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</row>
    <row r="360" spans="2:17"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</row>
    <row r="361" spans="2:17">
      <c r="B361" s="122"/>
      <c r="C361" s="122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</row>
    <row r="362" spans="2:17">
      <c r="B362" s="122"/>
      <c r="C362" s="122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</row>
    <row r="363" spans="2:17">
      <c r="B363" s="122"/>
      <c r="C363" s="122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</row>
    <row r="364" spans="2:17">
      <c r="B364" s="122"/>
      <c r="C364" s="122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</row>
    <row r="365" spans="2:17">
      <c r="B365" s="122"/>
      <c r="C365" s="122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</row>
    <row r="366" spans="2:17"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</row>
    <row r="367" spans="2:17">
      <c r="B367" s="122"/>
      <c r="C367" s="122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</row>
    <row r="368" spans="2:17"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</row>
    <row r="369" spans="2:17">
      <c r="B369" s="122"/>
      <c r="C369" s="122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</row>
    <row r="370" spans="2:17">
      <c r="B370" s="122"/>
      <c r="C370" s="122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</row>
    <row r="371" spans="2:17">
      <c r="B371" s="122"/>
      <c r="C371" s="122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</row>
    <row r="372" spans="2:17">
      <c r="B372" s="122"/>
      <c r="C372" s="122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</row>
    <row r="373" spans="2:17">
      <c r="B373" s="122"/>
      <c r="C373" s="122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</row>
    <row r="374" spans="2:17">
      <c r="B374" s="122"/>
      <c r="C374" s="122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</row>
    <row r="375" spans="2:17">
      <c r="B375" s="122"/>
      <c r="C375" s="122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</row>
    <row r="376" spans="2:17">
      <c r="B376" s="122"/>
      <c r="C376" s="122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</row>
    <row r="377" spans="2:17">
      <c r="B377" s="122"/>
      <c r="C377" s="122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</row>
    <row r="378" spans="2:17">
      <c r="B378" s="122"/>
      <c r="C378" s="122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</row>
    <row r="379" spans="2:17">
      <c r="B379" s="122"/>
      <c r="C379" s="122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</row>
    <row r="380" spans="2:17"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</row>
    <row r="381" spans="2:17">
      <c r="B381" s="122"/>
      <c r="C381" s="122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</row>
    <row r="382" spans="2:17"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</row>
    <row r="383" spans="2:17">
      <c r="B383" s="122"/>
      <c r="C383" s="122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</row>
    <row r="384" spans="2:17">
      <c r="B384" s="122"/>
      <c r="C384" s="122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</row>
    <row r="385" spans="2:17">
      <c r="B385" s="122"/>
      <c r="C385" s="122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</row>
    <row r="386" spans="2:17">
      <c r="B386" s="122"/>
      <c r="C386" s="122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</row>
    <row r="387" spans="2:17">
      <c r="B387" s="122"/>
      <c r="C387" s="122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</row>
    <row r="388" spans="2:17">
      <c r="B388" s="122"/>
      <c r="C388" s="122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</row>
    <row r="389" spans="2:17">
      <c r="B389" s="122"/>
      <c r="C389" s="122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</row>
    <row r="390" spans="2:17">
      <c r="B390" s="122"/>
      <c r="C390" s="122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</row>
    <row r="391" spans="2:17">
      <c r="B391" s="122"/>
      <c r="C391" s="122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</row>
    <row r="392" spans="2:17"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</row>
    <row r="393" spans="2:17">
      <c r="B393" s="122"/>
      <c r="C393" s="122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</row>
    <row r="394" spans="2:17">
      <c r="B394" s="122"/>
      <c r="C394" s="122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</row>
    <row r="395" spans="2:17">
      <c r="B395" s="122"/>
      <c r="C395" s="122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</row>
    <row r="396" spans="2:17">
      <c r="B396" s="122"/>
      <c r="C396" s="122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</row>
    <row r="397" spans="2:17">
      <c r="B397" s="122"/>
      <c r="C397" s="122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</row>
    <row r="398" spans="2:17">
      <c r="B398" s="122"/>
      <c r="C398" s="122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</row>
    <row r="399" spans="2:17">
      <c r="B399" s="122"/>
      <c r="C399" s="122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</row>
    <row r="400" spans="2:17"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</row>
    <row r="401" spans="2:17">
      <c r="B401" s="122"/>
      <c r="C401" s="122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</row>
    <row r="402" spans="2:17"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</row>
    <row r="403" spans="2:17">
      <c r="B403" s="122"/>
      <c r="C403" s="122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</row>
    <row r="404" spans="2:17"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</row>
    <row r="405" spans="2:17">
      <c r="B405" s="122"/>
      <c r="C405" s="122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</row>
    <row r="406" spans="2:17">
      <c r="B406" s="122"/>
      <c r="C406" s="122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</row>
    <row r="407" spans="2:17">
      <c r="B407" s="122"/>
      <c r="C407" s="122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</row>
    <row r="408" spans="2:17"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</row>
    <row r="409" spans="2:17">
      <c r="B409" s="122"/>
      <c r="C409" s="122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</row>
    <row r="410" spans="2:17">
      <c r="B410" s="122"/>
      <c r="C410" s="122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</row>
    <row r="411" spans="2:17">
      <c r="B411" s="122"/>
      <c r="C411" s="122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</row>
    <row r="412" spans="2:17">
      <c r="B412" s="122"/>
      <c r="C412" s="122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</row>
    <row r="413" spans="2:17">
      <c r="B413" s="122"/>
      <c r="C413" s="122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</row>
    <row r="414" spans="2:17">
      <c r="B414" s="122"/>
      <c r="C414" s="122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</row>
    <row r="415" spans="2:17">
      <c r="B415" s="122"/>
      <c r="C415" s="122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</row>
    <row r="416" spans="2:17">
      <c r="B416" s="122"/>
      <c r="C416" s="122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</row>
    <row r="417" spans="2:17">
      <c r="B417" s="122"/>
      <c r="C417" s="122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</row>
    <row r="418" spans="2:17">
      <c r="B418" s="122"/>
      <c r="C418" s="122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</row>
    <row r="419" spans="2:17">
      <c r="B419" s="122"/>
      <c r="C419" s="122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</row>
    <row r="420" spans="2:17">
      <c r="B420" s="122"/>
      <c r="C420" s="122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</row>
    <row r="421" spans="2:17">
      <c r="B421" s="122"/>
      <c r="C421" s="122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</row>
    <row r="422" spans="2:17">
      <c r="B422" s="122"/>
      <c r="C422" s="122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</row>
    <row r="423" spans="2:17">
      <c r="B423" s="122"/>
      <c r="C423" s="122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</row>
    <row r="424" spans="2:17">
      <c r="B424" s="122"/>
      <c r="C424" s="122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</row>
    <row r="425" spans="2:17">
      <c r="B425" s="122"/>
      <c r="C425" s="122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</row>
    <row r="426" spans="2:17">
      <c r="B426" s="122"/>
      <c r="C426" s="122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</row>
    <row r="427" spans="2:17">
      <c r="B427" s="122"/>
      <c r="C427" s="122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</row>
    <row r="428" spans="2:17">
      <c r="B428" s="122"/>
      <c r="C428" s="122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</row>
    <row r="429" spans="2:17">
      <c r="B429" s="122"/>
      <c r="C429" s="122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</row>
    <row r="430" spans="2:17">
      <c r="B430" s="122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</row>
    <row r="431" spans="2:17">
      <c r="B431" s="122"/>
      <c r="C431" s="122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</row>
    <row r="432" spans="2:17">
      <c r="B432" s="122"/>
      <c r="C432" s="122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</row>
    <row r="433" spans="2:17">
      <c r="B433" s="122"/>
      <c r="C433" s="122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</row>
    <row r="434" spans="2:17">
      <c r="B434" s="122"/>
      <c r="C434" s="122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</row>
    <row r="435" spans="2:17">
      <c r="B435" s="122"/>
      <c r="C435" s="122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</row>
    <row r="436" spans="2:17">
      <c r="B436" s="122"/>
      <c r="C436" s="122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</row>
    <row r="437" spans="2:17">
      <c r="B437" s="122"/>
      <c r="C437" s="122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</row>
    <row r="438" spans="2:17">
      <c r="B438" s="122"/>
      <c r="C438" s="122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</row>
    <row r="439" spans="2:17">
      <c r="B439" s="122"/>
      <c r="C439" s="122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</row>
    <row r="440" spans="2:17">
      <c r="B440" s="122"/>
      <c r="C440" s="122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</row>
    <row r="441" spans="2:17">
      <c r="B441" s="122"/>
      <c r="C441" s="122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</row>
    <row r="442" spans="2:17">
      <c r="B442" s="122"/>
      <c r="C442" s="122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</row>
    <row r="443" spans="2:17">
      <c r="B443" s="122"/>
      <c r="C443" s="122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</row>
    <row r="444" spans="2:17">
      <c r="B444" s="122"/>
      <c r="C444" s="122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</row>
    <row r="445" spans="2:17">
      <c r="B445" s="122"/>
      <c r="C445" s="122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</row>
    <row r="446" spans="2:17">
      <c r="B446" s="122"/>
      <c r="C446" s="122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</row>
    <row r="447" spans="2:17">
      <c r="B447" s="122"/>
      <c r="C447" s="122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</row>
    <row r="448" spans="2:17">
      <c r="B448" s="122"/>
      <c r="C448" s="122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</row>
    <row r="449" spans="2:17">
      <c r="B449" s="122"/>
      <c r="C449" s="122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</row>
    <row r="450" spans="2:17">
      <c r="B450" s="122"/>
      <c r="C450" s="122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</row>
    <row r="451" spans="2:17">
      <c r="B451" s="122"/>
      <c r="C451" s="122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</row>
    <row r="452" spans="2:17">
      <c r="B452" s="122"/>
      <c r="C452" s="122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</row>
    <row r="453" spans="2:17">
      <c r="B453" s="122"/>
      <c r="C453" s="122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</row>
    <row r="454" spans="2:17">
      <c r="B454" s="122"/>
      <c r="C454" s="122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</row>
    <row r="455" spans="2:17">
      <c r="B455" s="122"/>
      <c r="C455" s="122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</row>
    <row r="456" spans="2:17">
      <c r="B456" s="122"/>
      <c r="C456" s="122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</row>
    <row r="457" spans="2:17">
      <c r="B457" s="122"/>
      <c r="C457" s="122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</row>
    <row r="458" spans="2:17">
      <c r="B458" s="122"/>
      <c r="C458" s="122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</row>
    <row r="459" spans="2:17">
      <c r="B459" s="122"/>
      <c r="C459" s="122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</row>
    <row r="460" spans="2:17">
      <c r="B460" s="122"/>
      <c r="C460" s="122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</row>
    <row r="461" spans="2:17">
      <c r="B461" s="122"/>
      <c r="C461" s="122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</row>
    <row r="462" spans="2:17">
      <c r="B462" s="122"/>
      <c r="C462" s="122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</row>
    <row r="463" spans="2:17">
      <c r="B463" s="122"/>
      <c r="C463" s="122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</row>
    <row r="464" spans="2:17">
      <c r="B464" s="122"/>
      <c r="C464" s="122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</row>
    <row r="465" spans="2:17">
      <c r="B465" s="122"/>
      <c r="C465" s="122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</row>
    <row r="466" spans="2:17">
      <c r="B466" s="122"/>
      <c r="C466" s="122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</row>
    <row r="467" spans="2:17">
      <c r="B467" s="122"/>
      <c r="C467" s="122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</row>
    <row r="468" spans="2:17">
      <c r="B468" s="122"/>
      <c r="C468" s="122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</row>
    <row r="469" spans="2:17">
      <c r="B469" s="122"/>
      <c r="C469" s="122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</row>
    <row r="470" spans="2:17">
      <c r="B470" s="122"/>
      <c r="C470" s="122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</row>
    <row r="471" spans="2:17">
      <c r="B471" s="122"/>
      <c r="C471" s="122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</row>
    <row r="472" spans="2:17">
      <c r="B472" s="122"/>
      <c r="C472" s="122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</row>
    <row r="473" spans="2:17">
      <c r="B473" s="122"/>
      <c r="C473" s="122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</row>
    <row r="474" spans="2:17">
      <c r="B474" s="122"/>
      <c r="C474" s="122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</row>
    <row r="475" spans="2:17">
      <c r="B475" s="122"/>
      <c r="C475" s="122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</row>
    <row r="476" spans="2:17">
      <c r="B476" s="122"/>
      <c r="C476" s="122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</row>
    <row r="477" spans="2:17">
      <c r="B477" s="122"/>
      <c r="C477" s="122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</row>
    <row r="478" spans="2:17">
      <c r="B478" s="122"/>
      <c r="C478" s="122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</row>
    <row r="479" spans="2:17">
      <c r="B479" s="122"/>
      <c r="C479" s="122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</row>
    <row r="480" spans="2:17">
      <c r="B480" s="122"/>
      <c r="C480" s="122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</row>
    <row r="481" spans="2:17">
      <c r="B481" s="122"/>
      <c r="C481" s="122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</row>
    <row r="482" spans="2:17">
      <c r="B482" s="122"/>
      <c r="C482" s="122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</row>
    <row r="483" spans="2:17">
      <c r="B483" s="122"/>
      <c r="C483" s="122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</row>
    <row r="484" spans="2:17">
      <c r="B484" s="122"/>
      <c r="C484" s="122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</row>
    <row r="485" spans="2:17">
      <c r="B485" s="122"/>
      <c r="C485" s="122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</row>
    <row r="486" spans="2:17">
      <c r="B486" s="122"/>
      <c r="C486" s="122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</row>
    <row r="487" spans="2:17">
      <c r="B487" s="122"/>
      <c r="C487" s="122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</row>
    <row r="488" spans="2:17">
      <c r="B488" s="122"/>
      <c r="C488" s="122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17">
      <c r="B489" s="122"/>
      <c r="C489" s="122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</row>
    <row r="490" spans="2:17">
      <c r="B490" s="122"/>
      <c r="C490" s="122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17">
      <c r="B491" s="122"/>
      <c r="C491" s="122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17">
      <c r="B492" s="122"/>
      <c r="C492" s="122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17">
      <c r="B493" s="122"/>
      <c r="C493" s="122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17">
      <c r="B494" s="122"/>
      <c r="C494" s="122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17">
      <c r="B495" s="122"/>
      <c r="C495" s="122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17">
      <c r="B496" s="122"/>
      <c r="C496" s="122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>
      <c r="B497" s="122"/>
      <c r="C497" s="122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>
      <c r="B498" s="122"/>
      <c r="C498" s="122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>
      <c r="B499" s="122"/>
      <c r="C499" s="122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>
      <c r="B500" s="122"/>
      <c r="C500" s="122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</row>
    <row r="501" spans="2:17">
      <c r="B501" s="122"/>
      <c r="C501" s="122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>
      <c r="B502" s="122"/>
      <c r="C502" s="122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>
      <c r="B503" s="122"/>
      <c r="C503" s="122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>
      <c r="B504" s="122"/>
      <c r="C504" s="122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>
      <c r="B505" s="122"/>
      <c r="C505" s="122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>
      <c r="B506" s="122"/>
      <c r="C506" s="122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>
      <c r="B507" s="122"/>
      <c r="C507" s="122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>
      <c r="B508" s="122"/>
      <c r="C508" s="122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>
      <c r="B509" s="122"/>
      <c r="C509" s="122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>
      <c r="B510" s="122"/>
      <c r="C510" s="122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>
      <c r="B511" s="122"/>
      <c r="C511" s="122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>
      <c r="B512" s="122"/>
      <c r="C512" s="122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>
      <c r="B513" s="122"/>
      <c r="C513" s="122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</row>
    <row r="514" spans="2:17">
      <c r="B514" s="122"/>
      <c r="C514" s="122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>
      <c r="B515" s="122"/>
      <c r="C515" s="122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>
      <c r="B516" s="122"/>
      <c r="C516" s="122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>
      <c r="B517" s="122"/>
      <c r="C517" s="122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>
      <c r="B518" s="122"/>
      <c r="C518" s="122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>
      <c r="B519" s="122"/>
      <c r="C519" s="122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>
      <c r="B520" s="122"/>
      <c r="C520" s="122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>
      <c r="B521" s="122"/>
      <c r="C521" s="122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>
      <c r="B522" s="122"/>
      <c r="C522" s="122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>
      <c r="B523" s="122"/>
      <c r="C523" s="122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>
      <c r="B524" s="122"/>
      <c r="C524" s="122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>
      <c r="B525" s="122"/>
      <c r="C525" s="122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>
      <c r="B526" s="122"/>
      <c r="C526" s="122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</row>
    <row r="527" spans="2:17">
      <c r="B527" s="122"/>
      <c r="C527" s="122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>
      <c r="B528" s="122"/>
      <c r="C528" s="122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>
      <c r="B529" s="122"/>
      <c r="C529" s="122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>
      <c r="B530" s="122"/>
      <c r="C530" s="122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>
      <c r="B531" s="122"/>
      <c r="C531" s="122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>
      <c r="B532" s="122"/>
      <c r="C532" s="122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>
      <c r="B533" s="122"/>
      <c r="C533" s="122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>
      <c r="B534" s="122"/>
      <c r="C534" s="122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>
      <c r="B535" s="122"/>
      <c r="C535" s="122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>
      <c r="B536" s="122"/>
      <c r="C536" s="122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>
      <c r="B537" s="122"/>
      <c r="C537" s="122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>
      <c r="B538" s="122"/>
      <c r="C538" s="122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>
      <c r="B539" s="122"/>
      <c r="C539" s="122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</row>
    <row r="540" spans="2:17">
      <c r="B540" s="122"/>
      <c r="C540" s="122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>
      <c r="B541" s="122"/>
      <c r="C541" s="122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>
      <c r="B542" s="122"/>
      <c r="C542" s="122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>
      <c r="B543" s="122"/>
      <c r="C543" s="122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>
      <c r="B544" s="122"/>
      <c r="C544" s="122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>
      <c r="B545" s="122"/>
      <c r="C545" s="122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>
      <c r="B546" s="122"/>
      <c r="C546" s="122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>
      <c r="B547" s="122"/>
      <c r="C547" s="122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>
      <c r="B548" s="122"/>
      <c r="C548" s="122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>
      <c r="B549" s="122"/>
      <c r="C549" s="122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>
      <c r="B550" s="122"/>
      <c r="C550" s="122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>
      <c r="B551" s="122"/>
      <c r="C551" s="122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>
      <c r="B552" s="122"/>
      <c r="C552" s="122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</row>
    <row r="553" spans="2:17">
      <c r="B553" s="122"/>
      <c r="C553" s="122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>
      <c r="B554" s="122"/>
      <c r="C554" s="122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>
      <c r="B555" s="122"/>
      <c r="C555" s="122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>
      <c r="B556" s="122"/>
      <c r="C556" s="122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>
      <c r="B557" s="122"/>
      <c r="C557" s="122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>
      <c r="B558" s="122"/>
      <c r="C558" s="122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7" type="noConversion"/>
  <conditionalFormatting sqref="B16:B110">
    <cfRule type="cellIs" dxfId="73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T106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23.7109375" style="2" customWidth="1"/>
    <col min="4" max="4" width="11.28515625" style="2" bestFit="1" customWidth="1"/>
    <col min="5" max="5" width="12.42578125" style="2" bestFit="1" customWidth="1"/>
    <col min="6" max="6" width="7.28515625" style="1" bestFit="1" customWidth="1"/>
    <col min="7" max="7" width="11.28515625" style="1" bestFit="1" customWidth="1"/>
    <col min="8" max="8" width="11.140625" style="1" bestFit="1" customWidth="1"/>
    <col min="9" max="9" width="6.85546875" style="1" bestFit="1" customWidth="1"/>
    <col min="10" max="10" width="12.28515625" style="1" bestFit="1" customWidth="1"/>
    <col min="11" max="11" width="6.85546875" style="1" bestFit="1" customWidth="1"/>
    <col min="12" max="12" width="7.5703125" style="1" customWidth="1"/>
    <col min="13" max="13" width="15.42578125" style="1" bestFit="1" customWidth="1"/>
    <col min="14" max="14" width="14.140625" style="1" customWidth="1"/>
    <col min="15" max="15" width="14.28515625" style="1" bestFit="1" customWidth="1"/>
    <col min="16" max="16" width="9.140625" style="1" bestFit="1" customWidth="1"/>
    <col min="17" max="17" width="10.42578125" style="1" bestFit="1" customWidth="1"/>
    <col min="18" max="18" width="9.140625" style="1"/>
    <col min="19" max="19" width="10.7109375" style="1" bestFit="1" customWidth="1"/>
    <col min="20" max="16384" width="9.140625" style="1"/>
  </cols>
  <sheetData>
    <row r="1" spans="2:20">
      <c r="B1" s="56" t="s">
        <v>154</v>
      </c>
      <c r="C1" s="77" t="s" vm="1">
        <v>240</v>
      </c>
    </row>
    <row r="2" spans="2:20">
      <c r="B2" s="56" t="s">
        <v>153</v>
      </c>
      <c r="C2" s="77" t="s">
        <v>241</v>
      </c>
    </row>
    <row r="3" spans="2:20">
      <c r="B3" s="56" t="s">
        <v>155</v>
      </c>
      <c r="C3" s="77" t="s">
        <v>242</v>
      </c>
    </row>
    <row r="4" spans="2:20">
      <c r="B4" s="56" t="s">
        <v>156</v>
      </c>
      <c r="C4" s="77" t="s">
        <v>243</v>
      </c>
    </row>
    <row r="6" spans="2:20" ht="26.25" customHeight="1">
      <c r="B6" s="178" t="s">
        <v>184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</row>
    <row r="7" spans="2:20" s="3" customFormat="1" ht="63">
      <c r="B7" s="22" t="s">
        <v>124</v>
      </c>
      <c r="C7" s="30" t="s">
        <v>198</v>
      </c>
      <c r="D7" s="30" t="s">
        <v>49</v>
      </c>
      <c r="E7" s="30" t="s">
        <v>125</v>
      </c>
      <c r="F7" s="30" t="s">
        <v>15</v>
      </c>
      <c r="G7" s="30" t="s">
        <v>110</v>
      </c>
      <c r="H7" s="30" t="s">
        <v>71</v>
      </c>
      <c r="I7" s="30" t="s">
        <v>18</v>
      </c>
      <c r="J7" s="30" t="s">
        <v>109</v>
      </c>
      <c r="K7" s="13" t="s">
        <v>38</v>
      </c>
      <c r="L7" s="70" t="s">
        <v>19</v>
      </c>
      <c r="M7" s="30" t="s">
        <v>216</v>
      </c>
      <c r="N7" s="30" t="s">
        <v>215</v>
      </c>
      <c r="O7" s="30" t="s">
        <v>118</v>
      </c>
      <c r="P7" s="30" t="s">
        <v>157</v>
      </c>
      <c r="Q7" s="31" t="s">
        <v>159</v>
      </c>
    </row>
    <row r="8" spans="2:20" s="3" customFormat="1" ht="24" customHeight="1">
      <c r="B8" s="15"/>
      <c r="C8" s="69"/>
      <c r="D8" s="16"/>
      <c r="E8" s="16"/>
      <c r="F8" s="16"/>
      <c r="G8" s="16" t="s">
        <v>22</v>
      </c>
      <c r="H8" s="16"/>
      <c r="I8" s="16" t="s">
        <v>21</v>
      </c>
      <c r="J8" s="16"/>
      <c r="K8" s="16" t="s">
        <v>20</v>
      </c>
      <c r="L8" s="16" t="s">
        <v>20</v>
      </c>
      <c r="M8" s="16" t="s">
        <v>223</v>
      </c>
      <c r="N8" s="16"/>
      <c r="O8" s="16" t="s">
        <v>219</v>
      </c>
      <c r="P8" s="32" t="s">
        <v>20</v>
      </c>
      <c r="Q8" s="17" t="s">
        <v>20</v>
      </c>
    </row>
    <row r="9" spans="2:20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20" t="s">
        <v>14</v>
      </c>
      <c r="Q9" s="20" t="s">
        <v>121</v>
      </c>
    </row>
    <row r="10" spans="2:20" s="4" customFormat="1" ht="18" customHeight="1">
      <c r="B10" s="78" t="s">
        <v>43</v>
      </c>
      <c r="C10" s="79"/>
      <c r="D10" s="79"/>
      <c r="E10" s="79"/>
      <c r="F10" s="79"/>
      <c r="G10" s="79"/>
      <c r="H10" s="79"/>
      <c r="I10" s="87">
        <v>5.2423040152375018</v>
      </c>
      <c r="J10" s="79"/>
      <c r="K10" s="79"/>
      <c r="L10" s="100">
        <v>2.6538429512460913E-2</v>
      </c>
      <c r="M10" s="87"/>
      <c r="N10" s="89"/>
      <c r="O10" s="87">
        <f>O11+O231</f>
        <v>5415221.5517500006</v>
      </c>
      <c r="P10" s="88">
        <f>O10/$O$10</f>
        <v>1</v>
      </c>
      <c r="Q10" s="88">
        <f>O10/'סכום נכסי הקרן'!$C$42</f>
        <v>7.0275622771062321E-2</v>
      </c>
    </row>
    <row r="11" spans="2:20" ht="21.75" customHeight="1">
      <c r="B11" s="80" t="s">
        <v>41</v>
      </c>
      <c r="C11" s="81"/>
      <c r="D11" s="81"/>
      <c r="E11" s="81"/>
      <c r="F11" s="81"/>
      <c r="G11" s="81"/>
      <c r="H11" s="81"/>
      <c r="I11" s="90">
        <v>5.7975956821153574</v>
      </c>
      <c r="J11" s="81"/>
      <c r="K11" s="81"/>
      <c r="L11" s="101">
        <v>1.7939255528054428E-2</v>
      </c>
      <c r="M11" s="90"/>
      <c r="N11" s="92"/>
      <c r="O11" s="90">
        <f>O12+O16+O37</f>
        <v>3311414.8717500004</v>
      </c>
      <c r="P11" s="91">
        <f t="shared" ref="P11:P66" si="0">O11/$O$10</f>
        <v>0.61150127286664246</v>
      </c>
      <c r="Q11" s="91">
        <f>O11/'סכום נכסי הקרן'!$C$42</f>
        <v>4.2973632776000616E-2</v>
      </c>
    </row>
    <row r="12" spans="2:20">
      <c r="B12" s="99" t="s">
        <v>91</v>
      </c>
      <c r="C12" s="81"/>
      <c r="D12" s="81"/>
      <c r="E12" s="81"/>
      <c r="F12" s="81"/>
      <c r="G12" s="81"/>
      <c r="H12" s="81"/>
      <c r="I12" s="90">
        <v>2.6844845108390665</v>
      </c>
      <c r="J12" s="81"/>
      <c r="K12" s="81"/>
      <c r="L12" s="101">
        <v>2.3019604441622987E-2</v>
      </c>
      <c r="M12" s="90"/>
      <c r="N12" s="92"/>
      <c r="O12" s="90">
        <f>SUM(O13:O14)</f>
        <v>270201.98248000001</v>
      </c>
      <c r="P12" s="91">
        <f t="shared" si="0"/>
        <v>4.9896754896885179E-2</v>
      </c>
      <c r="Q12" s="91">
        <f>O12/'סכום נכסי הקרן'!$C$42</f>
        <v>3.5065255246336594E-3</v>
      </c>
    </row>
    <row r="13" spans="2:20">
      <c r="B13" s="86" t="s">
        <v>3858</v>
      </c>
      <c r="C13" s="96" t="s">
        <v>3856</v>
      </c>
      <c r="D13" s="83" t="s">
        <v>3859</v>
      </c>
      <c r="E13" s="83"/>
      <c r="F13" s="83" t="s">
        <v>3857</v>
      </c>
      <c r="G13" s="104"/>
      <c r="H13" s="83" t="s">
        <v>3803</v>
      </c>
      <c r="I13" s="93">
        <v>3.2600254808917439</v>
      </c>
      <c r="J13" s="96" t="s">
        <v>141</v>
      </c>
      <c r="K13" s="83"/>
      <c r="L13" s="97">
        <v>1.9300058802057863E-2</v>
      </c>
      <c r="M13" s="93">
        <v>94455684.139999613</v>
      </c>
      <c r="N13" s="95">
        <v>108.22726803197109</v>
      </c>
      <c r="O13" s="93">
        <v>102226.80644562939</v>
      </c>
      <c r="P13" s="94">
        <f t="shared" si="0"/>
        <v>1.8877677573984661E-2</v>
      </c>
      <c r="Q13" s="94">
        <f>O13/'סכום נכסי הקרן'!$C$42</f>
        <v>1.3266405479830888E-3</v>
      </c>
      <c r="T13" s="153"/>
    </row>
    <row r="14" spans="2:20">
      <c r="B14" s="86" t="s">
        <v>3860</v>
      </c>
      <c r="C14" s="96" t="s">
        <v>3856</v>
      </c>
      <c r="D14" s="83" t="s">
        <v>3861</v>
      </c>
      <c r="E14" s="83"/>
      <c r="F14" s="83" t="s">
        <v>3857</v>
      </c>
      <c r="G14" s="104"/>
      <c r="H14" s="83" t="s">
        <v>3803</v>
      </c>
      <c r="I14" s="93">
        <v>2.3597321697753415</v>
      </c>
      <c r="J14" s="96" t="s">
        <v>141</v>
      </c>
      <c r="K14" s="83"/>
      <c r="L14" s="97">
        <v>2.5100760881320058E-2</v>
      </c>
      <c r="M14" s="93">
        <v>155205965.26999977</v>
      </c>
      <c r="N14" s="95">
        <v>108.22726803197109</v>
      </c>
      <c r="O14" s="93">
        <v>167975.17603437061</v>
      </c>
      <c r="P14" s="94">
        <f t="shared" si="0"/>
        <v>3.1019077322900521E-2</v>
      </c>
      <c r="Q14" s="94">
        <f>O14/'סכום נכסי הקרן'!$C$42</f>
        <v>2.1798849766505707E-3</v>
      </c>
      <c r="S14" s="128"/>
      <c r="T14" s="153"/>
    </row>
    <row r="15" spans="2:20">
      <c r="B15" s="82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93"/>
      <c r="N15" s="95"/>
      <c r="O15" s="83"/>
      <c r="P15" s="94"/>
      <c r="Q15" s="83"/>
    </row>
    <row r="16" spans="2:20">
      <c r="B16" s="99" t="s">
        <v>39</v>
      </c>
      <c r="C16" s="81"/>
      <c r="D16" s="81"/>
      <c r="E16" s="81"/>
      <c r="F16" s="81"/>
      <c r="G16" s="81"/>
      <c r="H16" s="81"/>
      <c r="I16" s="90">
        <v>8.1719914039124308</v>
      </c>
      <c r="J16" s="81"/>
      <c r="K16" s="81"/>
      <c r="L16" s="101">
        <v>1.8441031102443523E-2</v>
      </c>
      <c r="M16" s="90"/>
      <c r="N16" s="92"/>
      <c r="O16" s="90">
        <f>SUM(O17:O35)</f>
        <v>781819.16348999995</v>
      </c>
      <c r="P16" s="91">
        <f t="shared" si="0"/>
        <v>0.14437436326817407</v>
      </c>
      <c r="Q16" s="91">
        <f>O16/'סכום נכסי הקרן'!$C$42</f>
        <v>1.0145998290846517E-2</v>
      </c>
    </row>
    <row r="17" spans="2:17">
      <c r="B17" s="86" t="s">
        <v>4318</v>
      </c>
      <c r="C17" s="96" t="s">
        <v>3856</v>
      </c>
      <c r="D17" s="83">
        <v>6028</v>
      </c>
      <c r="E17" s="83"/>
      <c r="F17" s="83" t="s">
        <v>914</v>
      </c>
      <c r="G17" s="104">
        <v>43100</v>
      </c>
      <c r="H17" s="83"/>
      <c r="I17" s="93">
        <v>10.080000000000002</v>
      </c>
      <c r="J17" s="96" t="s">
        <v>141</v>
      </c>
      <c r="K17" s="97">
        <v>2.3800000000000002E-2</v>
      </c>
      <c r="L17" s="97">
        <v>2.3800000000000002E-2</v>
      </c>
      <c r="M17" s="93">
        <v>19717396.850000001</v>
      </c>
      <c r="N17" s="95">
        <v>102.2</v>
      </c>
      <c r="O17" s="93">
        <v>20151.179579999993</v>
      </c>
      <c r="P17" s="94">
        <f t="shared" si="0"/>
        <v>3.7212105520387936E-3</v>
      </c>
      <c r="Q17" s="94">
        <f>O17/'סכום נכסי הקרן'!$C$42</f>
        <v>2.6151038900677483E-4</v>
      </c>
    </row>
    <row r="18" spans="2:17">
      <c r="B18" s="86" t="s">
        <v>4318</v>
      </c>
      <c r="C18" s="96" t="s">
        <v>3856</v>
      </c>
      <c r="D18" s="83">
        <v>6869</v>
      </c>
      <c r="E18" s="83"/>
      <c r="F18" s="83" t="s">
        <v>914</v>
      </c>
      <c r="G18" s="104">
        <v>43555</v>
      </c>
      <c r="H18" s="83"/>
      <c r="I18" s="93">
        <v>4.9599999999999991</v>
      </c>
      <c r="J18" s="96" t="s">
        <v>141</v>
      </c>
      <c r="K18" s="97">
        <v>3.3399999999999999E-2</v>
      </c>
      <c r="L18" s="97">
        <v>3.3399999999999999E-2</v>
      </c>
      <c r="M18" s="93">
        <v>5836255.2100000009</v>
      </c>
      <c r="N18" s="95">
        <v>112.15</v>
      </c>
      <c r="O18" s="93">
        <v>6545.3602099999998</v>
      </c>
      <c r="P18" s="94">
        <f t="shared" si="0"/>
        <v>1.2086966613369273E-3</v>
      </c>
      <c r="Q18" s="94">
        <f>O18/'סכום נכסי הקרן'!$C$42</f>
        <v>8.4941910616756356E-5</v>
      </c>
    </row>
    <row r="19" spans="2:17">
      <c r="B19" s="86" t="s">
        <v>4318</v>
      </c>
      <c r="C19" s="96" t="s">
        <v>3856</v>
      </c>
      <c r="D19" s="83">
        <v>6870</v>
      </c>
      <c r="E19" s="83"/>
      <c r="F19" s="83" t="s">
        <v>914</v>
      </c>
      <c r="G19" s="104">
        <v>43555</v>
      </c>
      <c r="H19" s="83"/>
      <c r="I19" s="93">
        <v>6.8599999999999985</v>
      </c>
      <c r="J19" s="96" t="s">
        <v>141</v>
      </c>
      <c r="K19" s="97">
        <v>1.4800000000000001E-2</v>
      </c>
      <c r="L19" s="97">
        <v>1.4800000000000001E-2</v>
      </c>
      <c r="M19" s="93">
        <v>55367883.979999997</v>
      </c>
      <c r="N19" s="95">
        <v>101.23</v>
      </c>
      <c r="O19" s="93">
        <f>56048.90895-0.20151</f>
        <v>56048.707439999998</v>
      </c>
      <c r="P19" s="94">
        <f t="shared" si="0"/>
        <v>1.0350215019713666E-2</v>
      </c>
      <c r="Q19" s="94">
        <f>O19/'סכום נכסי הקרן'!$C$42</f>
        <v>7.2736780632478085E-4</v>
      </c>
    </row>
    <row r="20" spans="2:17">
      <c r="B20" s="86" t="s">
        <v>4318</v>
      </c>
      <c r="C20" s="96" t="s">
        <v>3856</v>
      </c>
      <c r="D20" s="83">
        <v>6868</v>
      </c>
      <c r="E20" s="83"/>
      <c r="F20" s="83" t="s">
        <v>914</v>
      </c>
      <c r="G20" s="104">
        <v>43555</v>
      </c>
      <c r="H20" s="83"/>
      <c r="I20" s="93">
        <v>6.94</v>
      </c>
      <c r="J20" s="96" t="s">
        <v>141</v>
      </c>
      <c r="K20" s="97">
        <v>1.7300000000000003E-2</v>
      </c>
      <c r="L20" s="97">
        <v>1.7300000000000003E-2</v>
      </c>
      <c r="M20" s="93">
        <v>10246342.230000002</v>
      </c>
      <c r="N20" s="95">
        <v>110.11</v>
      </c>
      <c r="O20" s="93">
        <v>11282.246080000001</v>
      </c>
      <c r="P20" s="94">
        <f t="shared" si="0"/>
        <v>2.0834320391478708E-3</v>
      </c>
      <c r="Q20" s="94">
        <f>O20/'סכום נכסי הקרן'!$C$42</f>
        <v>1.4641448405230091E-4</v>
      </c>
    </row>
    <row r="21" spans="2:17">
      <c r="B21" s="86" t="s">
        <v>4318</v>
      </c>
      <c r="C21" s="96" t="s">
        <v>3856</v>
      </c>
      <c r="D21" s="83">
        <v>6867</v>
      </c>
      <c r="E21" s="83"/>
      <c r="F21" s="83" t="s">
        <v>914</v>
      </c>
      <c r="G21" s="104">
        <v>43555</v>
      </c>
      <c r="H21" s="83"/>
      <c r="I21" s="93">
        <v>6.9099999999999984</v>
      </c>
      <c r="J21" s="96" t="s">
        <v>141</v>
      </c>
      <c r="K21" s="97">
        <v>9.1999999999999998E-3</v>
      </c>
      <c r="L21" s="97">
        <v>9.1999999999999998E-3</v>
      </c>
      <c r="M21" s="93">
        <v>25568041.329999998</v>
      </c>
      <c r="N21" s="95">
        <v>107.99</v>
      </c>
      <c r="O21" s="93">
        <v>27610.92467</v>
      </c>
      <c r="P21" s="94">
        <f t="shared" si="0"/>
        <v>5.0987617784681704E-3</v>
      </c>
      <c r="Q21" s="94">
        <f>O21/'סכום נכסי הקרן'!$C$42</f>
        <v>3.5831865934313998E-4</v>
      </c>
    </row>
    <row r="22" spans="2:17">
      <c r="B22" s="86" t="s">
        <v>4318</v>
      </c>
      <c r="C22" s="96" t="s">
        <v>3856</v>
      </c>
      <c r="D22" s="83">
        <v>6866</v>
      </c>
      <c r="E22" s="83"/>
      <c r="F22" s="83" t="s">
        <v>914</v>
      </c>
      <c r="G22" s="104">
        <v>43555</v>
      </c>
      <c r="H22" s="83"/>
      <c r="I22" s="93">
        <v>7.5</v>
      </c>
      <c r="J22" s="96" t="s">
        <v>141</v>
      </c>
      <c r="K22" s="97">
        <v>3.5999999999999999E-3</v>
      </c>
      <c r="L22" s="97">
        <v>3.5999999999999999E-3</v>
      </c>
      <c r="M22" s="93">
        <v>35605407.409999996</v>
      </c>
      <c r="N22" s="95">
        <v>106.96</v>
      </c>
      <c r="O22" s="93">
        <f>38083.53941-0.19446</f>
        <v>38083.344949999999</v>
      </c>
      <c r="P22" s="94">
        <f t="shared" si="0"/>
        <v>7.0326476185804182E-3</v>
      </c>
      <c r="Q22" s="94">
        <f>O22/'סכום נכסי הקרן'!$C$42</f>
        <v>4.942236911251672E-4</v>
      </c>
    </row>
    <row r="23" spans="2:17">
      <c r="B23" s="86" t="s">
        <v>4318</v>
      </c>
      <c r="C23" s="96" t="s">
        <v>3856</v>
      </c>
      <c r="D23" s="83">
        <v>6865</v>
      </c>
      <c r="E23" s="83"/>
      <c r="F23" s="83" t="s">
        <v>914</v>
      </c>
      <c r="G23" s="104">
        <v>43555</v>
      </c>
      <c r="H23" s="83"/>
      <c r="I23" s="93">
        <v>4.99</v>
      </c>
      <c r="J23" s="96" t="s">
        <v>141</v>
      </c>
      <c r="K23" s="97">
        <v>1.6899999999999995E-2</v>
      </c>
      <c r="L23" s="97">
        <v>1.6899999999999995E-2</v>
      </c>
      <c r="M23" s="93">
        <v>25078341.889999997</v>
      </c>
      <c r="N23" s="95">
        <v>116.95</v>
      </c>
      <c r="O23" s="93">
        <f>29329.12373-0.3745</f>
        <v>29328.749229999998</v>
      </c>
      <c r="P23" s="94">
        <f t="shared" si="0"/>
        <v>5.41598325197277E-3</v>
      </c>
      <c r="Q23" s="94">
        <f>O23/'סכום נכסי הקרן'!$C$42</f>
        <v>3.8061159595002971E-4</v>
      </c>
    </row>
    <row r="24" spans="2:17">
      <c r="B24" s="86" t="s">
        <v>4318</v>
      </c>
      <c r="C24" s="96" t="s">
        <v>3856</v>
      </c>
      <c r="D24" s="83">
        <v>5212</v>
      </c>
      <c r="E24" s="83"/>
      <c r="F24" s="83" t="s">
        <v>914</v>
      </c>
      <c r="G24" s="104">
        <v>42643</v>
      </c>
      <c r="H24" s="83"/>
      <c r="I24" s="93">
        <v>8.67</v>
      </c>
      <c r="J24" s="96" t="s">
        <v>141</v>
      </c>
      <c r="K24" s="97">
        <v>1.9499999999999997E-2</v>
      </c>
      <c r="L24" s="97">
        <v>1.9499999999999997E-2</v>
      </c>
      <c r="M24" s="93">
        <v>48564391.060000002</v>
      </c>
      <c r="N24" s="95">
        <v>99.33</v>
      </c>
      <c r="O24" s="93">
        <f>48239.00964-9.9314</f>
        <v>48229.078239999995</v>
      </c>
      <c r="P24" s="94">
        <f t="shared" si="0"/>
        <v>8.9062059195738966E-3</v>
      </c>
      <c r="Q24" s="94">
        <f>O24/'סכום נכסי הקרן'!$C$42</f>
        <v>6.2588916752537728E-4</v>
      </c>
    </row>
    <row r="25" spans="2:17">
      <c r="B25" s="86" t="s">
        <v>4318</v>
      </c>
      <c r="C25" s="96" t="s">
        <v>3856</v>
      </c>
      <c r="D25" s="83">
        <v>5211</v>
      </c>
      <c r="E25" s="83"/>
      <c r="F25" s="83" t="s">
        <v>914</v>
      </c>
      <c r="G25" s="104">
        <v>42643</v>
      </c>
      <c r="H25" s="83"/>
      <c r="I25" s="93">
        <v>5.8</v>
      </c>
      <c r="J25" s="96" t="s">
        <v>141</v>
      </c>
      <c r="K25" s="97">
        <v>2.7400000000000001E-2</v>
      </c>
      <c r="L25" s="97">
        <v>2.7400000000000001E-2</v>
      </c>
      <c r="M25" s="93">
        <v>46127068.650000006</v>
      </c>
      <c r="N25" s="95">
        <v>106.57</v>
      </c>
      <c r="O25" s="93">
        <v>49157.61707</v>
      </c>
      <c r="P25" s="94">
        <f t="shared" si="0"/>
        <v>9.0776742189087479E-3</v>
      </c>
      <c r="Q25" s="94">
        <f>O25/'סכום נכסי הקרן'!$C$42</f>
        <v>6.3793920904662888E-4</v>
      </c>
    </row>
    <row r="26" spans="2:17">
      <c r="B26" s="86" t="s">
        <v>4318</v>
      </c>
      <c r="C26" s="96" t="s">
        <v>3856</v>
      </c>
      <c r="D26" s="83">
        <v>6027</v>
      </c>
      <c r="E26" s="83"/>
      <c r="F26" s="83" t="s">
        <v>914</v>
      </c>
      <c r="G26" s="104">
        <v>43100</v>
      </c>
      <c r="H26" s="83"/>
      <c r="I26" s="93">
        <v>10.260000000000003</v>
      </c>
      <c r="J26" s="96" t="s">
        <v>141</v>
      </c>
      <c r="K26" s="97">
        <v>1.9199999999999998E-2</v>
      </c>
      <c r="L26" s="97">
        <v>1.9199999999999998E-2</v>
      </c>
      <c r="M26" s="93">
        <v>74627642.420000002</v>
      </c>
      <c r="N26" s="95">
        <v>101.09</v>
      </c>
      <c r="O26" s="93">
        <v>75441.083719999981</v>
      </c>
      <c r="P26" s="94">
        <f t="shared" si="0"/>
        <v>1.3931301424891877E-2</v>
      </c>
      <c r="Q26" s="94">
        <f>O26/'סכום נכסי הקרן'!$C$42</f>
        <v>9.7903088364566433E-4</v>
      </c>
    </row>
    <row r="27" spans="2:17">
      <c r="B27" s="86" t="s">
        <v>4318</v>
      </c>
      <c r="C27" s="96" t="s">
        <v>3856</v>
      </c>
      <c r="D27" s="83">
        <v>5025</v>
      </c>
      <c r="E27" s="83"/>
      <c r="F27" s="83" t="s">
        <v>914</v>
      </c>
      <c r="G27" s="104">
        <v>42551</v>
      </c>
      <c r="H27" s="83"/>
      <c r="I27" s="93">
        <v>9.64</v>
      </c>
      <c r="J27" s="96" t="s">
        <v>141</v>
      </c>
      <c r="K27" s="97">
        <v>2.2099999999999995E-2</v>
      </c>
      <c r="L27" s="97">
        <v>2.2099999999999995E-2</v>
      </c>
      <c r="M27" s="93">
        <v>47120889.890000001</v>
      </c>
      <c r="N27" s="95">
        <v>97.77</v>
      </c>
      <c r="O27" s="93">
        <f>46070.09404-1.85755-0.82951</f>
        <v>46067.40698</v>
      </c>
      <c r="P27" s="94">
        <f t="shared" si="0"/>
        <v>8.5070216499475836E-3</v>
      </c>
      <c r="Q27" s="94">
        <f>O27/'סכום נכסי הקרן'!$C$42</f>
        <v>5.9783624437697647E-4</v>
      </c>
    </row>
    <row r="28" spans="2:17">
      <c r="B28" s="86" t="s">
        <v>4318</v>
      </c>
      <c r="C28" s="96" t="s">
        <v>3856</v>
      </c>
      <c r="D28" s="83">
        <v>5024</v>
      </c>
      <c r="E28" s="83"/>
      <c r="F28" s="83" t="s">
        <v>914</v>
      </c>
      <c r="G28" s="104">
        <v>42551</v>
      </c>
      <c r="H28" s="83"/>
      <c r="I28" s="93">
        <v>7</v>
      </c>
      <c r="J28" s="96" t="s">
        <v>141</v>
      </c>
      <c r="K28" s="97">
        <v>2.8799999999999999E-2</v>
      </c>
      <c r="L28" s="97">
        <v>2.8799999999999999E-2</v>
      </c>
      <c r="M28" s="93">
        <v>36470195.040000007</v>
      </c>
      <c r="N28" s="95">
        <v>110.56</v>
      </c>
      <c r="O28" s="93">
        <v>40321.447630000002</v>
      </c>
      <c r="P28" s="94">
        <f t="shared" si="0"/>
        <v>7.4459460697355205E-3</v>
      </c>
      <c r="Q28" s="94">
        <f>O28/'סכום נכסי הקרן'!$C$42</f>
        <v>5.2326849717040751E-4</v>
      </c>
    </row>
    <row r="29" spans="2:17">
      <c r="B29" s="86" t="s">
        <v>4318</v>
      </c>
      <c r="C29" s="96" t="s">
        <v>3856</v>
      </c>
      <c r="D29" s="83">
        <v>6026</v>
      </c>
      <c r="E29" s="83"/>
      <c r="F29" s="83" t="s">
        <v>914</v>
      </c>
      <c r="G29" s="104">
        <v>43100</v>
      </c>
      <c r="H29" s="83"/>
      <c r="I29" s="93">
        <v>7.74</v>
      </c>
      <c r="J29" s="96" t="s">
        <v>141</v>
      </c>
      <c r="K29" s="97">
        <v>2.6899999999999993E-2</v>
      </c>
      <c r="L29" s="97">
        <v>2.6899999999999993E-2</v>
      </c>
      <c r="M29" s="93">
        <v>100223540.54000001</v>
      </c>
      <c r="N29" s="95">
        <v>108.59</v>
      </c>
      <c r="O29" s="93">
        <f>108832.74268</f>
        <v>108832.74268</v>
      </c>
      <c r="P29" s="94">
        <f t="shared" si="0"/>
        <v>2.0097560485743977E-2</v>
      </c>
      <c r="Q29" s="94">
        <f>O29/'סכום נכסי הקרן'!$C$42</f>
        <v>1.4123685793147516E-3</v>
      </c>
    </row>
    <row r="30" spans="2:17">
      <c r="B30" s="86" t="s">
        <v>4318</v>
      </c>
      <c r="C30" s="96" t="s">
        <v>3856</v>
      </c>
      <c r="D30" s="83">
        <v>5023</v>
      </c>
      <c r="E30" s="83"/>
      <c r="F30" s="83" t="s">
        <v>914</v>
      </c>
      <c r="G30" s="104">
        <v>42551</v>
      </c>
      <c r="H30" s="83"/>
      <c r="I30" s="93">
        <v>9.77</v>
      </c>
      <c r="J30" s="96" t="s">
        <v>141</v>
      </c>
      <c r="K30" s="97">
        <v>1.2900000000000002E-2</v>
      </c>
      <c r="L30" s="97">
        <v>1.2900000000000002E-2</v>
      </c>
      <c r="M30" s="93">
        <v>42261620.050000004</v>
      </c>
      <c r="N30" s="95">
        <v>102.01</v>
      </c>
      <c r="O30" s="93">
        <f>43111.05919-4.11558</f>
        <v>43106.943610000002</v>
      </c>
      <c r="P30" s="94">
        <f t="shared" si="0"/>
        <v>7.9603287138029326E-3</v>
      </c>
      <c r="Q30" s="94">
        <f>O30/'סכום נכסי הקרן'!$C$42</f>
        <v>5.5941705782487053E-4</v>
      </c>
    </row>
    <row r="31" spans="2:17">
      <c r="B31" s="86" t="s">
        <v>4318</v>
      </c>
      <c r="C31" s="96" t="s">
        <v>3856</v>
      </c>
      <c r="D31" s="83">
        <v>5210</v>
      </c>
      <c r="E31" s="83"/>
      <c r="F31" s="83" t="s">
        <v>914</v>
      </c>
      <c r="G31" s="104">
        <v>42643</v>
      </c>
      <c r="H31" s="83"/>
      <c r="I31" s="93">
        <v>8.9299999999999979</v>
      </c>
      <c r="J31" s="96" t="s">
        <v>141</v>
      </c>
      <c r="K31" s="97">
        <v>5.4999999999999997E-3</v>
      </c>
      <c r="L31" s="97">
        <v>5.4999999999999997E-3</v>
      </c>
      <c r="M31" s="93">
        <v>35287789.360000007</v>
      </c>
      <c r="N31" s="95">
        <v>108.05</v>
      </c>
      <c r="O31" s="93">
        <f>38128.44027-1.8549</f>
        <v>38126.585370000001</v>
      </c>
      <c r="P31" s="94">
        <f t="shared" si="0"/>
        <v>7.0406325956652487E-3</v>
      </c>
      <c r="Q31" s="94">
        <f>O31/'סכום נכסי הקרן'!$C$42</f>
        <v>4.9478484036261626E-4</v>
      </c>
    </row>
    <row r="32" spans="2:17">
      <c r="B32" s="86" t="s">
        <v>4318</v>
      </c>
      <c r="C32" s="96" t="s">
        <v>3856</v>
      </c>
      <c r="D32" s="83">
        <v>6025</v>
      </c>
      <c r="E32" s="83"/>
      <c r="F32" s="83" t="s">
        <v>914</v>
      </c>
      <c r="G32" s="104">
        <v>43100</v>
      </c>
      <c r="H32" s="83"/>
      <c r="I32" s="93">
        <v>10.380000000000003</v>
      </c>
      <c r="J32" s="96" t="s">
        <v>141</v>
      </c>
      <c r="K32" s="97">
        <v>1.3400000000000002E-2</v>
      </c>
      <c r="L32" s="97">
        <v>1.3400000000000002E-2</v>
      </c>
      <c r="M32" s="93">
        <v>41650847.189999998</v>
      </c>
      <c r="N32" s="95">
        <v>106.94</v>
      </c>
      <c r="O32" s="93">
        <f>44541.41087</f>
        <v>44541.41087</v>
      </c>
      <c r="P32" s="94">
        <f t="shared" si="0"/>
        <v>8.2252241102870206E-3</v>
      </c>
      <c r="Q32" s="94">
        <f>O32/'סכום נכסי הקרן'!$C$42</f>
        <v>5.7803274678197732E-4</v>
      </c>
    </row>
    <row r="33" spans="2:17">
      <c r="B33" s="86" t="s">
        <v>4318</v>
      </c>
      <c r="C33" s="96" t="s">
        <v>3856</v>
      </c>
      <c r="D33" s="83">
        <v>5022</v>
      </c>
      <c r="E33" s="83"/>
      <c r="F33" s="83" t="s">
        <v>914</v>
      </c>
      <c r="G33" s="104">
        <v>42551</v>
      </c>
      <c r="H33" s="83"/>
      <c r="I33" s="93">
        <v>8.1399999999999988</v>
      </c>
      <c r="J33" s="96" t="s">
        <v>141</v>
      </c>
      <c r="K33" s="97">
        <v>1.9099999999999999E-2</v>
      </c>
      <c r="L33" s="97">
        <v>1.9099999999999999E-2</v>
      </c>
      <c r="M33" s="93">
        <v>31127733.949999996</v>
      </c>
      <c r="N33" s="95">
        <v>108.04</v>
      </c>
      <c r="O33" s="93">
        <f>33630.39475-3.36317</f>
        <v>33627.031580000003</v>
      </c>
      <c r="P33" s="94">
        <f t="shared" si="0"/>
        <v>6.2097240636688226E-3</v>
      </c>
      <c r="Q33" s="94">
        <f>O33/'סכום נכסי הקרן'!$C$42</f>
        <v>4.3639222581077835E-4</v>
      </c>
    </row>
    <row r="34" spans="2:17">
      <c r="B34" s="86" t="s">
        <v>4318</v>
      </c>
      <c r="C34" s="96" t="s">
        <v>3856</v>
      </c>
      <c r="D34" s="83">
        <v>6024</v>
      </c>
      <c r="E34" s="83"/>
      <c r="F34" s="83" t="s">
        <v>914</v>
      </c>
      <c r="G34" s="104">
        <v>43100</v>
      </c>
      <c r="H34" s="83"/>
      <c r="I34" s="93">
        <v>8.8699999999999992</v>
      </c>
      <c r="J34" s="96" t="s">
        <v>141</v>
      </c>
      <c r="K34" s="97">
        <v>1.4000000000000002E-2</v>
      </c>
      <c r="L34" s="97">
        <v>1.4000000000000002E-2</v>
      </c>
      <c r="M34" s="93">
        <v>32362340.93</v>
      </c>
      <c r="N34" s="95">
        <v>113.48</v>
      </c>
      <c r="O34" s="93">
        <f>36724.78798</f>
        <v>36724.787980000001</v>
      </c>
      <c r="P34" s="94">
        <f t="shared" si="0"/>
        <v>6.781770169335343E-3</v>
      </c>
      <c r="Q34" s="94">
        <f>O34/'סכום נכסי הקרן'!$C$42</f>
        <v>4.7659312214025395E-4</v>
      </c>
    </row>
    <row r="35" spans="2:17">
      <c r="B35" s="86" t="s">
        <v>4318</v>
      </c>
      <c r="C35" s="96" t="s">
        <v>3856</v>
      </c>
      <c r="D35" s="83">
        <v>5209</v>
      </c>
      <c r="E35" s="83"/>
      <c r="F35" s="83" t="s">
        <v>914</v>
      </c>
      <c r="G35" s="104">
        <v>42643</v>
      </c>
      <c r="H35" s="83"/>
      <c r="I35" s="93">
        <v>6.9400000000000022</v>
      </c>
      <c r="J35" s="96" t="s">
        <v>141</v>
      </c>
      <c r="K35" s="97">
        <v>1.5600000000000004E-2</v>
      </c>
      <c r="L35" s="97">
        <v>1.5600000000000004E-2</v>
      </c>
      <c r="M35" s="93">
        <v>26301093.57</v>
      </c>
      <c r="N35" s="95">
        <v>108.73</v>
      </c>
      <c r="O35" s="93">
        <f>28597.18752-4.67192</f>
        <v>28592.515599999999</v>
      </c>
      <c r="P35" s="94">
        <f t="shared" si="0"/>
        <v>5.2800269253545033E-3</v>
      </c>
      <c r="Q35" s="94">
        <f>O35/'סכום נכסי הקרן'!$C$42</f>
        <v>3.7105718042726508E-4</v>
      </c>
    </row>
    <row r="36" spans="2:17">
      <c r="B36" s="82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93"/>
      <c r="N36" s="95"/>
      <c r="O36" s="83"/>
      <c r="P36" s="94"/>
      <c r="Q36" s="83"/>
    </row>
    <row r="37" spans="2:17">
      <c r="B37" s="99" t="s">
        <v>40</v>
      </c>
      <c r="C37" s="81"/>
      <c r="D37" s="81"/>
      <c r="E37" s="81"/>
      <c r="F37" s="81"/>
      <c r="G37" s="81"/>
      <c r="H37" s="81"/>
      <c r="I37" s="90">
        <v>5.3474725742211211</v>
      </c>
      <c r="J37" s="81"/>
      <c r="K37" s="81"/>
      <c r="L37" s="101">
        <v>1.7159312267853766E-2</v>
      </c>
      <c r="M37" s="90"/>
      <c r="N37" s="92"/>
      <c r="O37" s="90">
        <f>SUM(O38:O229)</f>
        <v>2259393.7257800004</v>
      </c>
      <c r="P37" s="91">
        <f t="shared" si="0"/>
        <v>0.41723015470158326</v>
      </c>
      <c r="Q37" s="91">
        <f>O37/'סכום נכסי הקרן'!$C$42</f>
        <v>2.9321108960520436E-2</v>
      </c>
    </row>
    <row r="38" spans="2:17">
      <c r="B38" s="86" t="s">
        <v>4332</v>
      </c>
      <c r="C38" s="96" t="s">
        <v>3862</v>
      </c>
      <c r="D38" s="83" t="s">
        <v>3863</v>
      </c>
      <c r="E38" s="83" t="s">
        <v>3864</v>
      </c>
      <c r="F38" s="83" t="s">
        <v>400</v>
      </c>
      <c r="G38" s="104">
        <v>42368</v>
      </c>
      <c r="H38" s="83" t="s">
        <v>333</v>
      </c>
      <c r="I38" s="93">
        <v>9.35</v>
      </c>
      <c r="J38" s="96" t="s">
        <v>141</v>
      </c>
      <c r="K38" s="97">
        <v>3.1699999999999999E-2</v>
      </c>
      <c r="L38" s="97">
        <v>7.000000000000001E-3</v>
      </c>
      <c r="M38" s="93">
        <v>4028121.6499999994</v>
      </c>
      <c r="N38" s="95">
        <v>126.98</v>
      </c>
      <c r="O38" s="93">
        <v>5114.9091399999998</v>
      </c>
      <c r="P38" s="94">
        <f t="shared" si="0"/>
        <v>9.4454291317906452E-4</v>
      </c>
      <c r="Q38" s="94">
        <f>O38/'סכום נכסי הקרן'!$C$42</f>
        <v>6.6378341457652199E-5</v>
      </c>
    </row>
    <row r="39" spans="2:17">
      <c r="B39" s="86" t="s">
        <v>4332</v>
      </c>
      <c r="C39" s="96" t="s">
        <v>3862</v>
      </c>
      <c r="D39" s="83" t="s">
        <v>3865</v>
      </c>
      <c r="E39" s="83" t="s">
        <v>3864</v>
      </c>
      <c r="F39" s="83" t="s">
        <v>400</v>
      </c>
      <c r="G39" s="104">
        <v>42388</v>
      </c>
      <c r="H39" s="83" t="s">
        <v>333</v>
      </c>
      <c r="I39" s="93">
        <v>9.34</v>
      </c>
      <c r="J39" s="96" t="s">
        <v>141</v>
      </c>
      <c r="K39" s="97">
        <v>3.1899999999999998E-2</v>
      </c>
      <c r="L39" s="97">
        <v>6.9999999999999993E-3</v>
      </c>
      <c r="M39" s="93">
        <v>5639370.2199999997</v>
      </c>
      <c r="N39" s="95">
        <v>127.29</v>
      </c>
      <c r="O39" s="93">
        <v>7178.3542300000008</v>
      </c>
      <c r="P39" s="94">
        <f t="shared" si="0"/>
        <v>1.3255882813659251E-3</v>
      </c>
      <c r="Q39" s="94">
        <f>O39/'סכום נכסי הקרן'!$C$42</f>
        <v>9.3156542011012556E-5</v>
      </c>
    </row>
    <row r="40" spans="2:17">
      <c r="B40" s="86" t="s">
        <v>4332</v>
      </c>
      <c r="C40" s="96" t="s">
        <v>3862</v>
      </c>
      <c r="D40" s="83" t="s">
        <v>3866</v>
      </c>
      <c r="E40" s="83" t="s">
        <v>3864</v>
      </c>
      <c r="F40" s="83" t="s">
        <v>400</v>
      </c>
      <c r="G40" s="104">
        <v>42509</v>
      </c>
      <c r="H40" s="83" t="s">
        <v>333</v>
      </c>
      <c r="I40" s="93">
        <v>9.4500000000000011</v>
      </c>
      <c r="J40" s="96" t="s">
        <v>141</v>
      </c>
      <c r="K40" s="97">
        <v>2.7400000000000001E-2</v>
      </c>
      <c r="L40" s="97">
        <v>8.3999999999999995E-3</v>
      </c>
      <c r="M40" s="93">
        <v>5639370.2199999997</v>
      </c>
      <c r="N40" s="95">
        <v>121.79</v>
      </c>
      <c r="O40" s="93">
        <v>6868.1887100000004</v>
      </c>
      <c r="P40" s="94">
        <f t="shared" si="0"/>
        <v>1.2683116737449928E-3</v>
      </c>
      <c r="Q40" s="94">
        <f>O40/'סכום נכסי הקרן'!$C$42</f>
        <v>8.9131392740237776E-5</v>
      </c>
    </row>
    <row r="41" spans="2:17">
      <c r="B41" s="86" t="s">
        <v>4332</v>
      </c>
      <c r="C41" s="96" t="s">
        <v>3862</v>
      </c>
      <c r="D41" s="83" t="s">
        <v>3867</v>
      </c>
      <c r="E41" s="83" t="s">
        <v>3864</v>
      </c>
      <c r="F41" s="83" t="s">
        <v>400</v>
      </c>
      <c r="G41" s="104">
        <v>42723</v>
      </c>
      <c r="H41" s="83" t="s">
        <v>333</v>
      </c>
      <c r="I41" s="93">
        <v>9.2800000000000011</v>
      </c>
      <c r="J41" s="96" t="s">
        <v>141</v>
      </c>
      <c r="K41" s="97">
        <v>3.15E-2</v>
      </c>
      <c r="L41" s="97">
        <v>1.0899999999999998E-2</v>
      </c>
      <c r="M41" s="93">
        <v>805624.29</v>
      </c>
      <c r="N41" s="95">
        <v>122.67</v>
      </c>
      <c r="O41" s="93">
        <v>988.25932999999998</v>
      </c>
      <c r="P41" s="94">
        <f t="shared" si="0"/>
        <v>1.8249656464759616E-4</v>
      </c>
      <c r="Q41" s="94">
        <f>O41/'סכום נכסי הקרן'!$C$42</f>
        <v>1.2825059734189254E-5</v>
      </c>
    </row>
    <row r="42" spans="2:17">
      <c r="B42" s="86" t="s">
        <v>4332</v>
      </c>
      <c r="C42" s="96" t="s">
        <v>3862</v>
      </c>
      <c r="D42" s="83" t="s">
        <v>3868</v>
      </c>
      <c r="E42" s="83" t="s">
        <v>3864</v>
      </c>
      <c r="F42" s="83" t="s">
        <v>400</v>
      </c>
      <c r="G42" s="104">
        <v>42918</v>
      </c>
      <c r="H42" s="83" t="s">
        <v>333</v>
      </c>
      <c r="I42" s="93">
        <v>9.2099999999999991</v>
      </c>
      <c r="J42" s="96" t="s">
        <v>141</v>
      </c>
      <c r="K42" s="97">
        <v>3.1899999999999998E-2</v>
      </c>
      <c r="L42" s="97">
        <v>1.3599999999999999E-2</v>
      </c>
      <c r="M42" s="93">
        <v>4028121.6499999994</v>
      </c>
      <c r="N42" s="95">
        <v>119.28</v>
      </c>
      <c r="O42" s="93">
        <v>4804.7435299999997</v>
      </c>
      <c r="P42" s="94">
        <f t="shared" si="0"/>
        <v>8.8726628893831376E-4</v>
      </c>
      <c r="Q42" s="94">
        <f>O42/'סכום נכסי הקרן'!$C$42</f>
        <v>6.2353191018909313E-5</v>
      </c>
    </row>
    <row r="43" spans="2:17">
      <c r="B43" s="86" t="s">
        <v>4333</v>
      </c>
      <c r="C43" s="96" t="s">
        <v>3862</v>
      </c>
      <c r="D43" s="83" t="s">
        <v>3869</v>
      </c>
      <c r="E43" s="83" t="s">
        <v>3870</v>
      </c>
      <c r="F43" s="83" t="s">
        <v>437</v>
      </c>
      <c r="G43" s="104">
        <v>42229</v>
      </c>
      <c r="H43" s="83" t="s">
        <v>139</v>
      </c>
      <c r="I43" s="93">
        <v>3.87</v>
      </c>
      <c r="J43" s="96" t="s">
        <v>140</v>
      </c>
      <c r="K43" s="97">
        <v>9.8519999999999996E-2</v>
      </c>
      <c r="L43" s="97">
        <v>2.7399999999999997E-2</v>
      </c>
      <c r="M43" s="93">
        <v>7643447.4000000004</v>
      </c>
      <c r="N43" s="95">
        <v>129.28</v>
      </c>
      <c r="O43" s="93">
        <v>34150.287060000002</v>
      </c>
      <c r="P43" s="94">
        <f t="shared" si="0"/>
        <v>6.3063508544657573E-3</v>
      </c>
      <c r="Q43" s="94">
        <f>O43/'סכום נכסי הקרן'!$C$42</f>
        <v>4.4318273371040209E-4</v>
      </c>
    </row>
    <row r="44" spans="2:17">
      <c r="B44" s="86" t="s">
        <v>4333</v>
      </c>
      <c r="C44" s="96" t="s">
        <v>3862</v>
      </c>
      <c r="D44" s="83" t="s">
        <v>3871</v>
      </c>
      <c r="E44" s="83" t="s">
        <v>3870</v>
      </c>
      <c r="F44" s="83" t="s">
        <v>437</v>
      </c>
      <c r="G44" s="104">
        <v>43277</v>
      </c>
      <c r="H44" s="83" t="s">
        <v>139</v>
      </c>
      <c r="I44" s="93">
        <v>3.87</v>
      </c>
      <c r="J44" s="96" t="s">
        <v>140</v>
      </c>
      <c r="K44" s="97">
        <v>9.8519999999999996E-2</v>
      </c>
      <c r="L44" s="97">
        <v>2.7399999999999997E-2</v>
      </c>
      <c r="M44" s="93">
        <v>14659131.57</v>
      </c>
      <c r="N44" s="95">
        <v>129.28</v>
      </c>
      <c r="O44" s="93">
        <v>65495.780200000001</v>
      </c>
      <c r="P44" s="94">
        <f t="shared" si="0"/>
        <v>1.2094755417501648E-2</v>
      </c>
      <c r="Q44" s="94">
        <f>O44/'סכום נכסי הקרן'!$C$42</f>
        <v>8.4996646922860808E-4</v>
      </c>
    </row>
    <row r="45" spans="2:17">
      <c r="B45" s="86" t="s">
        <v>4333</v>
      </c>
      <c r="C45" s="96" t="s">
        <v>3862</v>
      </c>
      <c r="D45" s="83" t="s">
        <v>3872</v>
      </c>
      <c r="E45" s="83" t="s">
        <v>3870</v>
      </c>
      <c r="F45" s="83" t="s">
        <v>437</v>
      </c>
      <c r="G45" s="104">
        <v>41274</v>
      </c>
      <c r="H45" s="83" t="s">
        <v>139</v>
      </c>
      <c r="I45" s="93">
        <v>3.86</v>
      </c>
      <c r="J45" s="96" t="s">
        <v>141</v>
      </c>
      <c r="K45" s="97">
        <v>3.8450999999999999E-2</v>
      </c>
      <c r="L45" s="97">
        <v>-1.9E-3</v>
      </c>
      <c r="M45" s="93">
        <v>51296787.090000004</v>
      </c>
      <c r="N45" s="95">
        <v>149.77000000000001</v>
      </c>
      <c r="O45" s="93">
        <v>76827.228969999996</v>
      </c>
      <c r="P45" s="94">
        <f t="shared" si="0"/>
        <v>1.4187273454245333E-2</v>
      </c>
      <c r="Q45" s="94">
        <f>O45/'סכום נכסי הקרן'!$C$42</f>
        <v>9.9701947742045108E-4</v>
      </c>
    </row>
    <row r="46" spans="2:17">
      <c r="B46" s="86" t="s">
        <v>4334</v>
      </c>
      <c r="C46" s="96" t="s">
        <v>3856</v>
      </c>
      <c r="D46" s="83">
        <v>6686</v>
      </c>
      <c r="E46" s="83" t="s">
        <v>3873</v>
      </c>
      <c r="F46" s="83" t="s">
        <v>3874</v>
      </c>
      <c r="G46" s="104">
        <v>43471</v>
      </c>
      <c r="H46" s="83" t="s">
        <v>3803</v>
      </c>
      <c r="I46" s="93">
        <v>1</v>
      </c>
      <c r="J46" s="96" t="s">
        <v>141</v>
      </c>
      <c r="K46" s="97">
        <v>2.2970000000000001E-2</v>
      </c>
      <c r="L46" s="97">
        <v>1.2500000000000002E-2</v>
      </c>
      <c r="M46" s="93">
        <v>62336263</v>
      </c>
      <c r="N46" s="95">
        <v>102.17</v>
      </c>
      <c r="O46" s="93">
        <v>63688.960399999996</v>
      </c>
      <c r="P46" s="94">
        <f t="shared" si="0"/>
        <v>1.1761099669027959E-2</v>
      </c>
      <c r="Q46" s="94">
        <f>O46/'סכום נכסי הקרן'!$C$42</f>
        <v>8.2651860371347466E-4</v>
      </c>
    </row>
    <row r="47" spans="2:17">
      <c r="B47" s="86" t="s">
        <v>4322</v>
      </c>
      <c r="C47" s="96" t="s">
        <v>3856</v>
      </c>
      <c r="D47" s="83" t="s">
        <v>3875</v>
      </c>
      <c r="E47" s="83" t="s">
        <v>3876</v>
      </c>
      <c r="F47" s="83" t="s">
        <v>3874</v>
      </c>
      <c r="G47" s="104">
        <v>42201</v>
      </c>
      <c r="H47" s="83" t="s">
        <v>3803</v>
      </c>
      <c r="I47" s="93">
        <v>6.9499999999999984</v>
      </c>
      <c r="J47" s="96" t="s">
        <v>141</v>
      </c>
      <c r="K47" s="97">
        <v>4.2030000000000005E-2</v>
      </c>
      <c r="L47" s="97">
        <v>9.6000000000000009E-3</v>
      </c>
      <c r="M47" s="93">
        <v>2686909.25</v>
      </c>
      <c r="N47" s="95">
        <v>126.38</v>
      </c>
      <c r="O47" s="93">
        <v>3395.7158799999997</v>
      </c>
      <c r="P47" s="94">
        <f t="shared" si="0"/>
        <v>6.2706868916612081E-4</v>
      </c>
      <c r="Q47" s="94">
        <f>O47/'סכום נכסי הקרן'!$C$42</f>
        <v>4.4067642651382837E-5</v>
      </c>
    </row>
    <row r="48" spans="2:17">
      <c r="B48" s="86" t="s">
        <v>4322</v>
      </c>
      <c r="C48" s="96" t="s">
        <v>3862</v>
      </c>
      <c r="D48" s="83" t="s">
        <v>3877</v>
      </c>
      <c r="E48" s="83" t="s">
        <v>3876</v>
      </c>
      <c r="F48" s="83" t="s">
        <v>3874</v>
      </c>
      <c r="G48" s="104">
        <v>40742</v>
      </c>
      <c r="H48" s="83" t="s">
        <v>3803</v>
      </c>
      <c r="I48" s="93">
        <v>4.9599999999999991</v>
      </c>
      <c r="J48" s="96" t="s">
        <v>141</v>
      </c>
      <c r="K48" s="97">
        <v>4.4999999999999998E-2</v>
      </c>
      <c r="L48" s="97">
        <v>-2E-3</v>
      </c>
      <c r="M48" s="93">
        <v>32946218.619999994</v>
      </c>
      <c r="N48" s="95">
        <v>130.94999999999999</v>
      </c>
      <c r="O48" s="93">
        <v>43143.072770000006</v>
      </c>
      <c r="P48" s="94">
        <f t="shared" si="0"/>
        <v>7.9670004925389889E-3</v>
      </c>
      <c r="Q48" s="94">
        <f>O48/'סכום נכסי הקרן'!$C$42</f>
        <v>5.5988592123053769E-4</v>
      </c>
    </row>
    <row r="49" spans="2:17">
      <c r="B49" s="86" t="s">
        <v>4335</v>
      </c>
      <c r="C49" s="96" t="s">
        <v>3862</v>
      </c>
      <c r="D49" s="83" t="s">
        <v>3878</v>
      </c>
      <c r="E49" s="83" t="s">
        <v>3879</v>
      </c>
      <c r="F49" s="83" t="s">
        <v>513</v>
      </c>
      <c r="G49" s="104">
        <v>43431</v>
      </c>
      <c r="H49" s="83" t="s">
        <v>333</v>
      </c>
      <c r="I49" s="93">
        <v>10.250000000000004</v>
      </c>
      <c r="J49" s="96" t="s">
        <v>141</v>
      </c>
      <c r="K49" s="97">
        <v>3.9599999999999996E-2</v>
      </c>
      <c r="L49" s="97">
        <v>2.1900000000000003E-2</v>
      </c>
      <c r="M49" s="93">
        <v>3219780.9200000004</v>
      </c>
      <c r="N49" s="95">
        <v>119.36</v>
      </c>
      <c r="O49" s="93">
        <v>3843.1305199999997</v>
      </c>
      <c r="P49" s="94">
        <f t="shared" si="0"/>
        <v>7.0969035768408061E-4</v>
      </c>
      <c r="Q49" s="94">
        <f>O49/'סכום נכסי הקרן'!$C$42</f>
        <v>4.9873931860866732E-5</v>
      </c>
    </row>
    <row r="50" spans="2:17">
      <c r="B50" s="86" t="s">
        <v>4335</v>
      </c>
      <c r="C50" s="96" t="s">
        <v>3862</v>
      </c>
      <c r="D50" s="83" t="s">
        <v>3880</v>
      </c>
      <c r="E50" s="83" t="s">
        <v>3879</v>
      </c>
      <c r="F50" s="83" t="s">
        <v>513</v>
      </c>
      <c r="G50" s="104">
        <v>43276</v>
      </c>
      <c r="H50" s="83" t="s">
        <v>333</v>
      </c>
      <c r="I50" s="93">
        <v>10.32</v>
      </c>
      <c r="J50" s="96" t="s">
        <v>141</v>
      </c>
      <c r="K50" s="97">
        <v>3.56E-2</v>
      </c>
      <c r="L50" s="97">
        <v>2.2799999999999994E-2</v>
      </c>
      <c r="M50" s="93">
        <v>3220732.42</v>
      </c>
      <c r="N50" s="95">
        <v>114.64</v>
      </c>
      <c r="O50" s="93">
        <v>3692.2474400000006</v>
      </c>
      <c r="P50" s="94">
        <f t="shared" si="0"/>
        <v>6.8182758631672269E-4</v>
      </c>
      <c r="Q50" s="94">
        <f>O50/'סכום נכסי הקרן'!$C$42</f>
        <v>4.7915858250897933E-5</v>
      </c>
    </row>
    <row r="51" spans="2:17">
      <c r="B51" s="86" t="s">
        <v>4335</v>
      </c>
      <c r="C51" s="96" t="s">
        <v>3862</v>
      </c>
      <c r="D51" s="83" t="s">
        <v>3881</v>
      </c>
      <c r="E51" s="83" t="s">
        <v>3879</v>
      </c>
      <c r="F51" s="83" t="s">
        <v>513</v>
      </c>
      <c r="G51" s="104">
        <v>43222</v>
      </c>
      <c r="H51" s="83" t="s">
        <v>333</v>
      </c>
      <c r="I51" s="93">
        <v>10.329999999999998</v>
      </c>
      <c r="J51" s="96" t="s">
        <v>141</v>
      </c>
      <c r="K51" s="97">
        <v>3.5200000000000002E-2</v>
      </c>
      <c r="L51" s="97">
        <v>2.2799999999999994E-2</v>
      </c>
      <c r="M51" s="93">
        <v>15396933.690000003</v>
      </c>
      <c r="N51" s="95">
        <v>115.2</v>
      </c>
      <c r="O51" s="93">
        <v>17737.267350000002</v>
      </c>
      <c r="P51" s="94">
        <f t="shared" si="0"/>
        <v>3.2754462916236493E-3</v>
      </c>
      <c r="Q51" s="94">
        <f>O51/'סכום נכסי הקרן'!$C$42</f>
        <v>2.3018402799701853E-4</v>
      </c>
    </row>
    <row r="52" spans="2:17">
      <c r="B52" s="86" t="s">
        <v>4335</v>
      </c>
      <c r="C52" s="96" t="s">
        <v>3862</v>
      </c>
      <c r="D52" s="83" t="s">
        <v>3882</v>
      </c>
      <c r="E52" s="83" t="s">
        <v>3879</v>
      </c>
      <c r="F52" s="83" t="s">
        <v>513</v>
      </c>
      <c r="G52" s="104">
        <v>43500</v>
      </c>
      <c r="H52" s="83" t="s">
        <v>333</v>
      </c>
      <c r="I52" s="93">
        <v>10.370000000000005</v>
      </c>
      <c r="J52" s="96" t="s">
        <v>141</v>
      </c>
      <c r="K52" s="97">
        <v>3.7499999999999999E-2</v>
      </c>
      <c r="L52" s="97">
        <v>1.9599999999999999E-2</v>
      </c>
      <c r="M52" s="93">
        <v>6056765.4800000004</v>
      </c>
      <c r="N52" s="95">
        <v>120.48</v>
      </c>
      <c r="O52" s="93">
        <v>7297.1914000000006</v>
      </c>
      <c r="P52" s="94">
        <f t="shared" si="0"/>
        <v>1.3475333059349746E-3</v>
      </c>
      <c r="Q52" s="94">
        <f>O52/'סכום נכסי הקרן'!$C$42</f>
        <v>9.4698742279328776E-5</v>
      </c>
    </row>
    <row r="53" spans="2:17">
      <c r="B53" s="86" t="s">
        <v>4335</v>
      </c>
      <c r="C53" s="96" t="s">
        <v>3862</v>
      </c>
      <c r="D53" s="83" t="s">
        <v>3883</v>
      </c>
      <c r="E53" s="83" t="s">
        <v>3879</v>
      </c>
      <c r="F53" s="83" t="s">
        <v>513</v>
      </c>
      <c r="G53" s="104">
        <v>43585</v>
      </c>
      <c r="H53" s="83" t="s">
        <v>333</v>
      </c>
      <c r="I53" s="93">
        <v>10.46</v>
      </c>
      <c r="J53" s="96" t="s">
        <v>141</v>
      </c>
      <c r="K53" s="97">
        <v>3.3500000000000002E-2</v>
      </c>
      <c r="L53" s="97">
        <v>1.9800000000000005E-2</v>
      </c>
      <c r="M53" s="93">
        <v>6132063.3600000003</v>
      </c>
      <c r="N53" s="95">
        <v>115.86</v>
      </c>
      <c r="O53" s="93">
        <v>7104.6088199999986</v>
      </c>
      <c r="P53" s="94">
        <f t="shared" si="0"/>
        <v>1.311970110937391E-3</v>
      </c>
      <c r="Q53" s="94">
        <f>O53/'סכום נכסי הקרן'!$C$42</f>
        <v>9.2199516603144868E-5</v>
      </c>
    </row>
    <row r="54" spans="2:17">
      <c r="B54" s="86" t="s">
        <v>4335</v>
      </c>
      <c r="C54" s="96" t="s">
        <v>3862</v>
      </c>
      <c r="D54" s="83" t="s">
        <v>3884</v>
      </c>
      <c r="E54" s="83" t="s">
        <v>3879</v>
      </c>
      <c r="F54" s="83" t="s">
        <v>513</v>
      </c>
      <c r="G54" s="104">
        <v>43677</v>
      </c>
      <c r="H54" s="83" t="s">
        <v>333</v>
      </c>
      <c r="I54" s="93">
        <v>10.4</v>
      </c>
      <c r="J54" s="96" t="s">
        <v>141</v>
      </c>
      <c r="K54" s="97">
        <v>3.2000000000000001E-2</v>
      </c>
      <c r="L54" s="97">
        <v>2.3299999999999998E-2</v>
      </c>
      <c r="M54" s="93">
        <v>5700891.4199999999</v>
      </c>
      <c r="N54" s="95">
        <v>109.53</v>
      </c>
      <c r="O54" s="93">
        <v>6244.1861900000013</v>
      </c>
      <c r="P54" s="94">
        <f t="shared" si="0"/>
        <v>1.1530804659288796E-3</v>
      </c>
      <c r="Q54" s="94">
        <f>O54/'סכום נכסי הקרן'!$C$42</f>
        <v>8.1033447848298724E-5</v>
      </c>
    </row>
    <row r="55" spans="2:17">
      <c r="B55" s="86" t="s">
        <v>4335</v>
      </c>
      <c r="C55" s="96" t="s">
        <v>3862</v>
      </c>
      <c r="D55" s="83" t="s">
        <v>3885</v>
      </c>
      <c r="E55" s="83" t="s">
        <v>3879</v>
      </c>
      <c r="F55" s="83" t="s">
        <v>513</v>
      </c>
      <c r="G55" s="104">
        <v>43708</v>
      </c>
      <c r="H55" s="83" t="s">
        <v>333</v>
      </c>
      <c r="I55" s="93">
        <v>10.570000000000004</v>
      </c>
      <c r="J55" s="96" t="s">
        <v>141</v>
      </c>
      <c r="K55" s="97">
        <v>2.6800000000000001E-2</v>
      </c>
      <c r="L55" s="97">
        <v>2.2099999999999998E-2</v>
      </c>
      <c r="M55" s="93">
        <v>406921.96</v>
      </c>
      <c r="N55" s="95">
        <v>105.17</v>
      </c>
      <c r="O55" s="93">
        <v>427.95984999999996</v>
      </c>
      <c r="P55" s="94">
        <f t="shared" si="0"/>
        <v>7.9029056504936355E-5</v>
      </c>
      <c r="Q55" s="94">
        <f>O55/'סכום נכסי הקרן'!$C$42</f>
        <v>5.5538161628938765E-6</v>
      </c>
    </row>
    <row r="56" spans="2:17">
      <c r="B56" s="86" t="s">
        <v>4335</v>
      </c>
      <c r="C56" s="96" t="s">
        <v>3862</v>
      </c>
      <c r="D56" s="83" t="s">
        <v>3886</v>
      </c>
      <c r="E56" s="83" t="s">
        <v>3879</v>
      </c>
      <c r="F56" s="83" t="s">
        <v>513</v>
      </c>
      <c r="G56" s="104">
        <v>43769</v>
      </c>
      <c r="H56" s="83" t="s">
        <v>333</v>
      </c>
      <c r="I56" s="93">
        <v>10.459999999999999</v>
      </c>
      <c r="J56" s="96" t="s">
        <v>141</v>
      </c>
      <c r="K56" s="97">
        <v>2.7300000000000001E-2</v>
      </c>
      <c r="L56" s="97">
        <v>2.5699999999999997E-2</v>
      </c>
      <c r="M56" s="93">
        <v>6010528.2200000016</v>
      </c>
      <c r="N56" s="95">
        <v>101.92</v>
      </c>
      <c r="O56" s="93">
        <v>6125.9303300000001</v>
      </c>
      <c r="P56" s="94">
        <f t="shared" si="0"/>
        <v>1.1312427887683236E-3</v>
      </c>
      <c r="Q56" s="94">
        <f>O56/'סכום נכסי הקרן'!$C$42</f>
        <v>7.9498791485967251E-5</v>
      </c>
    </row>
    <row r="57" spans="2:17">
      <c r="B57" s="86" t="s">
        <v>4335</v>
      </c>
      <c r="C57" s="96" t="s">
        <v>3862</v>
      </c>
      <c r="D57" s="83" t="s">
        <v>3887</v>
      </c>
      <c r="E57" s="83" t="s">
        <v>3879</v>
      </c>
      <c r="F57" s="83" t="s">
        <v>513</v>
      </c>
      <c r="G57" s="104">
        <v>43708</v>
      </c>
      <c r="H57" s="83" t="s">
        <v>333</v>
      </c>
      <c r="I57" s="93">
        <v>0</v>
      </c>
      <c r="J57" s="96" t="s">
        <v>141</v>
      </c>
      <c r="K57" s="97">
        <v>3.2500000000000001E-2</v>
      </c>
      <c r="L57" s="97">
        <v>-3.6396555897319743E-2</v>
      </c>
      <c r="M57" s="93">
        <v>2929590.8</v>
      </c>
      <c r="N57" s="95">
        <v>101.15</v>
      </c>
      <c r="O57" s="93">
        <v>2963.2809900000002</v>
      </c>
      <c r="P57" s="94">
        <f t="shared" si="0"/>
        <v>5.4721325095967248E-4</v>
      </c>
      <c r="Q57" s="94">
        <f>O57/'סכום נכסי הקרן'!$C$42</f>
        <v>3.8455751999768598E-5</v>
      </c>
    </row>
    <row r="58" spans="2:17">
      <c r="B58" s="86" t="s">
        <v>4335</v>
      </c>
      <c r="C58" s="96" t="s">
        <v>3862</v>
      </c>
      <c r="D58" s="83" t="s">
        <v>3888</v>
      </c>
      <c r="E58" s="83" t="s">
        <v>3879</v>
      </c>
      <c r="F58" s="83" t="s">
        <v>513</v>
      </c>
      <c r="G58" s="104">
        <v>43799</v>
      </c>
      <c r="H58" s="83" t="s">
        <v>333</v>
      </c>
      <c r="I58" s="93">
        <v>0</v>
      </c>
      <c r="J58" s="96" t="s">
        <v>141</v>
      </c>
      <c r="K58" s="97">
        <v>3.2500000000000001E-2</v>
      </c>
      <c r="L58" s="97">
        <v>7.4954281623222365E-3</v>
      </c>
      <c r="M58" s="93">
        <v>1298449.8800000001</v>
      </c>
      <c r="N58" s="95">
        <v>100.55</v>
      </c>
      <c r="O58" s="93">
        <v>1305.5914100000002</v>
      </c>
      <c r="P58" s="94">
        <f t="shared" si="0"/>
        <v>2.4109658257252302E-4</v>
      </c>
      <c r="Q58" s="94">
        <f>O58/'סכום נכסי הקרן'!$C$42</f>
        <v>1.6943212488258905E-5</v>
      </c>
    </row>
    <row r="59" spans="2:17">
      <c r="B59" s="86" t="s">
        <v>4335</v>
      </c>
      <c r="C59" s="96" t="s">
        <v>3862</v>
      </c>
      <c r="D59" s="83" t="s">
        <v>3889</v>
      </c>
      <c r="E59" s="83" t="s">
        <v>3879</v>
      </c>
      <c r="F59" s="83" t="s">
        <v>513</v>
      </c>
      <c r="G59" s="104">
        <v>43829</v>
      </c>
      <c r="H59" s="83" t="s">
        <v>333</v>
      </c>
      <c r="I59" s="93">
        <v>0</v>
      </c>
      <c r="J59" s="96" t="s">
        <v>141</v>
      </c>
      <c r="K59" s="97">
        <v>3.2500000000000001E-2</v>
      </c>
      <c r="L59" s="97">
        <v>2.8906197436817545E-2</v>
      </c>
      <c r="M59" s="93">
        <v>1972918.62</v>
      </c>
      <c r="N59" s="95">
        <v>100.01</v>
      </c>
      <c r="O59" s="93">
        <v>1973.1158799999998</v>
      </c>
      <c r="P59" s="94">
        <f t="shared" si="0"/>
        <v>3.6436475611276907E-4</v>
      </c>
      <c r="Q59" s="94">
        <f>O59/'סכום נכסי הקרן'!$C$42</f>
        <v>2.560596015165108E-5</v>
      </c>
    </row>
    <row r="60" spans="2:17">
      <c r="B60" s="86" t="s">
        <v>4336</v>
      </c>
      <c r="C60" s="96" t="s">
        <v>3856</v>
      </c>
      <c r="D60" s="83" t="s">
        <v>3890</v>
      </c>
      <c r="E60" s="83" t="s">
        <v>516</v>
      </c>
      <c r="F60" s="83" t="s">
        <v>1805</v>
      </c>
      <c r="G60" s="104">
        <v>42901</v>
      </c>
      <c r="H60" s="83" t="s">
        <v>3803</v>
      </c>
      <c r="I60" s="93">
        <v>2.31</v>
      </c>
      <c r="J60" s="96" t="s">
        <v>141</v>
      </c>
      <c r="K60" s="97">
        <v>0.04</v>
      </c>
      <c r="L60" s="97">
        <v>1.5399999999999999E-2</v>
      </c>
      <c r="M60" s="93">
        <v>47233090</v>
      </c>
      <c r="N60" s="95">
        <v>105.87</v>
      </c>
      <c r="O60" s="93">
        <v>50005.671329999997</v>
      </c>
      <c r="P60" s="94">
        <f t="shared" si="0"/>
        <v>9.2342798631830682E-3</v>
      </c>
      <c r="Q60" s="94">
        <f>O60/'סכום נכסי הקרן'!$C$42</f>
        <v>6.4894476822747018E-4</v>
      </c>
    </row>
    <row r="61" spans="2:17">
      <c r="B61" s="86" t="s">
        <v>4337</v>
      </c>
      <c r="C61" s="96" t="s">
        <v>3856</v>
      </c>
      <c r="D61" s="83">
        <v>4069</v>
      </c>
      <c r="E61" s="83" t="s">
        <v>3891</v>
      </c>
      <c r="F61" s="83" t="s">
        <v>521</v>
      </c>
      <c r="G61" s="104">
        <v>42052</v>
      </c>
      <c r="H61" s="83" t="s">
        <v>139</v>
      </c>
      <c r="I61" s="93">
        <v>5.6499999999999986</v>
      </c>
      <c r="J61" s="96" t="s">
        <v>141</v>
      </c>
      <c r="K61" s="97">
        <v>2.9779E-2</v>
      </c>
      <c r="L61" s="97">
        <v>1.9999999999999992E-3</v>
      </c>
      <c r="M61" s="93">
        <v>16305824.340000002</v>
      </c>
      <c r="N61" s="95">
        <v>118.86</v>
      </c>
      <c r="O61" s="93">
        <v>19381.102950000008</v>
      </c>
      <c r="P61" s="94">
        <f t="shared" si="0"/>
        <v>3.5790046196238724E-3</v>
      </c>
      <c r="Q61" s="94">
        <f>O61/'סכום נכסי הקרן'!$C$42</f>
        <v>2.5151677854457665E-4</v>
      </c>
    </row>
    <row r="62" spans="2:17">
      <c r="B62" s="86" t="s">
        <v>4321</v>
      </c>
      <c r="C62" s="96" t="s">
        <v>3862</v>
      </c>
      <c r="D62" s="83" t="s">
        <v>3892</v>
      </c>
      <c r="E62" s="83" t="s">
        <v>3893</v>
      </c>
      <c r="F62" s="83" t="s">
        <v>513</v>
      </c>
      <c r="G62" s="104">
        <v>42033</v>
      </c>
      <c r="H62" s="83" t="s">
        <v>333</v>
      </c>
      <c r="I62" s="93">
        <v>5.6300000000000008</v>
      </c>
      <c r="J62" s="96" t="s">
        <v>141</v>
      </c>
      <c r="K62" s="97">
        <v>5.0999999999999997E-2</v>
      </c>
      <c r="L62" s="97">
        <v>6.9000000000000008E-3</v>
      </c>
      <c r="M62" s="93">
        <v>2076106.77</v>
      </c>
      <c r="N62" s="95">
        <v>127.73</v>
      </c>
      <c r="O62" s="93">
        <v>2651.81115</v>
      </c>
      <c r="P62" s="94">
        <f t="shared" si="0"/>
        <v>4.8969578154065224E-4</v>
      </c>
      <c r="Q62" s="94">
        <f>O62/'סכום נכסי הקרן'!$C$42</f>
        <v>3.4413676016131417E-5</v>
      </c>
    </row>
    <row r="63" spans="2:17">
      <c r="B63" s="86" t="s">
        <v>4321</v>
      </c>
      <c r="C63" s="96" t="s">
        <v>3862</v>
      </c>
      <c r="D63" s="83" t="s">
        <v>3894</v>
      </c>
      <c r="E63" s="83" t="s">
        <v>3893</v>
      </c>
      <c r="F63" s="83" t="s">
        <v>513</v>
      </c>
      <c r="G63" s="104">
        <v>42054</v>
      </c>
      <c r="H63" s="83" t="s">
        <v>333</v>
      </c>
      <c r="I63" s="93">
        <v>5.6300000000000008</v>
      </c>
      <c r="J63" s="96" t="s">
        <v>141</v>
      </c>
      <c r="K63" s="97">
        <v>5.0999999999999997E-2</v>
      </c>
      <c r="L63" s="97">
        <v>6.8999999999999999E-3</v>
      </c>
      <c r="M63" s="93">
        <v>4055489.07</v>
      </c>
      <c r="N63" s="95">
        <v>128.88999999999999</v>
      </c>
      <c r="O63" s="93">
        <v>5227.1198800000002</v>
      </c>
      <c r="P63" s="94">
        <f t="shared" si="0"/>
        <v>9.6526427036226932E-4</v>
      </c>
      <c r="Q63" s="94">
        <f>O63/'סכום נכסי הקרן'!$C$42</f>
        <v>6.7834547738363551E-5</v>
      </c>
    </row>
    <row r="64" spans="2:17">
      <c r="B64" s="86" t="s">
        <v>4321</v>
      </c>
      <c r="C64" s="96" t="s">
        <v>3862</v>
      </c>
      <c r="D64" s="83" t="s">
        <v>3895</v>
      </c>
      <c r="E64" s="83" t="s">
        <v>3893</v>
      </c>
      <c r="F64" s="83" t="s">
        <v>513</v>
      </c>
      <c r="G64" s="104">
        <v>42565</v>
      </c>
      <c r="H64" s="83" t="s">
        <v>333</v>
      </c>
      <c r="I64" s="93">
        <v>5.63</v>
      </c>
      <c r="J64" s="96" t="s">
        <v>141</v>
      </c>
      <c r="K64" s="97">
        <v>5.0999999999999997E-2</v>
      </c>
      <c r="L64" s="97">
        <v>6.8999999999999999E-3</v>
      </c>
      <c r="M64" s="93">
        <v>4950085.1100000003</v>
      </c>
      <c r="N64" s="95">
        <v>129.4</v>
      </c>
      <c r="O64" s="93">
        <v>6405.4104500000003</v>
      </c>
      <c r="P64" s="94">
        <f t="shared" si="0"/>
        <v>1.1828528876957965E-3</v>
      </c>
      <c r="Q64" s="94">
        <f>O64/'סכום נכסי הקרן'!$C$42</f>
        <v>8.3125723329371539E-5</v>
      </c>
    </row>
    <row r="65" spans="2:17">
      <c r="B65" s="86" t="s">
        <v>4321</v>
      </c>
      <c r="C65" s="96" t="s">
        <v>3862</v>
      </c>
      <c r="D65" s="83" t="s">
        <v>3896</v>
      </c>
      <c r="E65" s="83" t="s">
        <v>3893</v>
      </c>
      <c r="F65" s="83" t="s">
        <v>513</v>
      </c>
      <c r="G65" s="104">
        <v>41367</v>
      </c>
      <c r="H65" s="83" t="s">
        <v>333</v>
      </c>
      <c r="I65" s="93">
        <v>5.67</v>
      </c>
      <c r="J65" s="96" t="s">
        <v>141</v>
      </c>
      <c r="K65" s="97">
        <v>5.0999999999999997E-2</v>
      </c>
      <c r="L65" s="97">
        <v>3.5999999999999999E-3</v>
      </c>
      <c r="M65" s="93">
        <v>25099127.239999998</v>
      </c>
      <c r="N65" s="95">
        <v>137.33000000000001</v>
      </c>
      <c r="O65" s="93">
        <v>34468.633070000003</v>
      </c>
      <c r="P65" s="94">
        <f t="shared" si="0"/>
        <v>6.3651381094206585E-3</v>
      </c>
      <c r="Q65" s="94">
        <f>O65/'סכום נכסי הקרן'!$C$42</f>
        <v>4.4731404466335898E-4</v>
      </c>
    </row>
    <row r="66" spans="2:17">
      <c r="B66" s="86" t="s">
        <v>4321</v>
      </c>
      <c r="C66" s="96" t="s">
        <v>3862</v>
      </c>
      <c r="D66" s="83" t="s">
        <v>3897</v>
      </c>
      <c r="E66" s="83" t="s">
        <v>3893</v>
      </c>
      <c r="F66" s="83" t="s">
        <v>513</v>
      </c>
      <c r="G66" s="104">
        <v>41207</v>
      </c>
      <c r="H66" s="83" t="s">
        <v>333</v>
      </c>
      <c r="I66" s="93">
        <v>5.67</v>
      </c>
      <c r="J66" s="96" t="s">
        <v>141</v>
      </c>
      <c r="K66" s="97">
        <v>5.0999999999999997E-2</v>
      </c>
      <c r="L66" s="97">
        <v>3.6000000000000003E-3</v>
      </c>
      <c r="M66" s="93">
        <v>356767.12</v>
      </c>
      <c r="N66" s="95">
        <v>131.63</v>
      </c>
      <c r="O66" s="93">
        <v>469.61255</v>
      </c>
      <c r="P66" s="94">
        <f t="shared" si="0"/>
        <v>8.6720837829476895E-5</v>
      </c>
      <c r="Q66" s="94">
        <f>O66/'סכום נכסי הקרן'!$C$42</f>
        <v>6.094360885694788E-6</v>
      </c>
    </row>
    <row r="67" spans="2:17">
      <c r="B67" s="86" t="s">
        <v>4321</v>
      </c>
      <c r="C67" s="96" t="s">
        <v>3862</v>
      </c>
      <c r="D67" s="83" t="s">
        <v>3898</v>
      </c>
      <c r="E67" s="83" t="s">
        <v>3893</v>
      </c>
      <c r="F67" s="83" t="s">
        <v>513</v>
      </c>
      <c r="G67" s="104">
        <v>41239</v>
      </c>
      <c r="H67" s="83" t="s">
        <v>333</v>
      </c>
      <c r="I67" s="93">
        <v>5.63</v>
      </c>
      <c r="J67" s="96" t="s">
        <v>141</v>
      </c>
      <c r="K67" s="97">
        <v>5.0999999999999997E-2</v>
      </c>
      <c r="L67" s="97">
        <v>6.8999999999999999E-3</v>
      </c>
      <c r="M67" s="93">
        <v>3146247.7</v>
      </c>
      <c r="N67" s="95">
        <v>129.43</v>
      </c>
      <c r="O67" s="93">
        <v>4072.1885600000001</v>
      </c>
      <c r="P67" s="94">
        <f t="shared" ref="P67:P128" si="1">O67/$O$10</f>
        <v>7.5198928078649312E-4</v>
      </c>
      <c r="Q67" s="94">
        <f>O67/'סכום נכסי הקרן'!$C$42</f>
        <v>5.2846515024434045E-5</v>
      </c>
    </row>
    <row r="68" spans="2:17">
      <c r="B68" s="86" t="s">
        <v>4321</v>
      </c>
      <c r="C68" s="96" t="s">
        <v>3862</v>
      </c>
      <c r="D68" s="83" t="s">
        <v>3899</v>
      </c>
      <c r="E68" s="83" t="s">
        <v>3893</v>
      </c>
      <c r="F68" s="83" t="s">
        <v>513</v>
      </c>
      <c r="G68" s="104">
        <v>41269</v>
      </c>
      <c r="H68" s="83" t="s">
        <v>333</v>
      </c>
      <c r="I68" s="93">
        <v>5.67</v>
      </c>
      <c r="J68" s="96" t="s">
        <v>141</v>
      </c>
      <c r="K68" s="97">
        <v>5.0999999999999997E-2</v>
      </c>
      <c r="L68" s="97">
        <v>3.5999999999999999E-3</v>
      </c>
      <c r="M68" s="93">
        <v>856582.28</v>
      </c>
      <c r="N68" s="95">
        <v>132.5</v>
      </c>
      <c r="O68" s="93">
        <v>1134.97156</v>
      </c>
      <c r="P68" s="94">
        <f t="shared" si="1"/>
        <v>2.0958912745374544E-4</v>
      </c>
      <c r="Q68" s="94">
        <f>O68/'סכום נכסי הקרן'!$C$42</f>
        <v>1.4729006457855513E-5</v>
      </c>
    </row>
    <row r="69" spans="2:17">
      <c r="B69" s="86" t="s">
        <v>4321</v>
      </c>
      <c r="C69" s="96" t="s">
        <v>3862</v>
      </c>
      <c r="D69" s="83" t="s">
        <v>3900</v>
      </c>
      <c r="E69" s="83" t="s">
        <v>3893</v>
      </c>
      <c r="F69" s="83" t="s">
        <v>513</v>
      </c>
      <c r="G69" s="104">
        <v>41298</v>
      </c>
      <c r="H69" s="83" t="s">
        <v>333</v>
      </c>
      <c r="I69" s="93">
        <v>5.63</v>
      </c>
      <c r="J69" s="96" t="s">
        <v>141</v>
      </c>
      <c r="K69" s="97">
        <v>5.0999999999999997E-2</v>
      </c>
      <c r="L69" s="97">
        <v>6.8999999999999999E-3</v>
      </c>
      <c r="M69" s="93">
        <v>1733284.52</v>
      </c>
      <c r="N69" s="95">
        <v>129.79</v>
      </c>
      <c r="O69" s="93">
        <v>2249.63</v>
      </c>
      <c r="P69" s="94">
        <f t="shared" si="1"/>
        <v>4.1542713968424844E-4</v>
      </c>
      <c r="Q69" s="94">
        <f>O69/'סכום נכסי הקרן'!$C$42</f>
        <v>2.9194400957311656E-5</v>
      </c>
    </row>
    <row r="70" spans="2:17">
      <c r="B70" s="86" t="s">
        <v>4321</v>
      </c>
      <c r="C70" s="96" t="s">
        <v>3862</v>
      </c>
      <c r="D70" s="83" t="s">
        <v>3901</v>
      </c>
      <c r="E70" s="83" t="s">
        <v>3893</v>
      </c>
      <c r="F70" s="83" t="s">
        <v>513</v>
      </c>
      <c r="G70" s="104">
        <v>41330</v>
      </c>
      <c r="H70" s="83" t="s">
        <v>333</v>
      </c>
      <c r="I70" s="93">
        <v>5.63</v>
      </c>
      <c r="J70" s="96" t="s">
        <v>141</v>
      </c>
      <c r="K70" s="97">
        <v>5.0999999999999997E-2</v>
      </c>
      <c r="L70" s="97">
        <v>6.9000000000000008E-3</v>
      </c>
      <c r="M70" s="93">
        <v>2686886.51</v>
      </c>
      <c r="N70" s="95">
        <v>130.02000000000001</v>
      </c>
      <c r="O70" s="93">
        <v>3493.48981</v>
      </c>
      <c r="P70" s="94">
        <f t="shared" si="1"/>
        <v>6.4512407786363466E-4</v>
      </c>
      <c r="Q70" s="94">
        <f>O70/'סכום נכסי הקרן'!$C$42</f>
        <v>4.5336496336474227E-5</v>
      </c>
    </row>
    <row r="71" spans="2:17">
      <c r="B71" s="86" t="s">
        <v>4321</v>
      </c>
      <c r="C71" s="96" t="s">
        <v>3862</v>
      </c>
      <c r="D71" s="83" t="s">
        <v>3902</v>
      </c>
      <c r="E71" s="83" t="s">
        <v>3893</v>
      </c>
      <c r="F71" s="83" t="s">
        <v>513</v>
      </c>
      <c r="G71" s="104">
        <v>41389</v>
      </c>
      <c r="H71" s="83" t="s">
        <v>333</v>
      </c>
      <c r="I71" s="93">
        <v>5.6700000000000008</v>
      </c>
      <c r="J71" s="96" t="s">
        <v>141</v>
      </c>
      <c r="K71" s="97">
        <v>5.0999999999999997E-2</v>
      </c>
      <c r="L71" s="97">
        <v>3.5999999999999999E-3</v>
      </c>
      <c r="M71" s="93">
        <v>1176090.57</v>
      </c>
      <c r="N71" s="95">
        <v>132.21</v>
      </c>
      <c r="O71" s="93">
        <v>1554.9094</v>
      </c>
      <c r="P71" s="94">
        <f t="shared" si="1"/>
        <v>2.8713680227866403E-4</v>
      </c>
      <c r="Q71" s="94">
        <f>O71/'סכום נכסי הקרן'!$C$42</f>
        <v>2.0178717600624497E-5</v>
      </c>
    </row>
    <row r="72" spans="2:17">
      <c r="B72" s="86" t="s">
        <v>4321</v>
      </c>
      <c r="C72" s="96" t="s">
        <v>3862</v>
      </c>
      <c r="D72" s="83" t="s">
        <v>3903</v>
      </c>
      <c r="E72" s="83" t="s">
        <v>3893</v>
      </c>
      <c r="F72" s="83" t="s">
        <v>513</v>
      </c>
      <c r="G72" s="104">
        <v>41422</v>
      </c>
      <c r="H72" s="83" t="s">
        <v>333</v>
      </c>
      <c r="I72" s="93">
        <v>5.67</v>
      </c>
      <c r="J72" s="96" t="s">
        <v>141</v>
      </c>
      <c r="K72" s="97">
        <v>5.0999999999999997E-2</v>
      </c>
      <c r="L72" s="97">
        <v>3.6000000000000003E-3</v>
      </c>
      <c r="M72" s="93">
        <v>430748.57</v>
      </c>
      <c r="N72" s="95">
        <v>131.68</v>
      </c>
      <c r="O72" s="93">
        <v>567.20974999999999</v>
      </c>
      <c r="P72" s="94">
        <f t="shared" si="1"/>
        <v>1.0474359074315227E-4</v>
      </c>
      <c r="Q72" s="94">
        <f>O72/'סכום נכסי הקרן'!$C$42</f>
        <v>7.360921070752303E-6</v>
      </c>
    </row>
    <row r="73" spans="2:17">
      <c r="B73" s="86" t="s">
        <v>4321</v>
      </c>
      <c r="C73" s="96" t="s">
        <v>3862</v>
      </c>
      <c r="D73" s="83" t="s">
        <v>3904</v>
      </c>
      <c r="E73" s="83" t="s">
        <v>3893</v>
      </c>
      <c r="F73" s="83" t="s">
        <v>513</v>
      </c>
      <c r="G73" s="104">
        <v>41450</v>
      </c>
      <c r="H73" s="83" t="s">
        <v>333</v>
      </c>
      <c r="I73" s="93">
        <v>5.67</v>
      </c>
      <c r="J73" s="96" t="s">
        <v>141</v>
      </c>
      <c r="K73" s="97">
        <v>5.0999999999999997E-2</v>
      </c>
      <c r="L73" s="97">
        <v>3.5999999999999999E-3</v>
      </c>
      <c r="M73" s="93">
        <v>709625.17</v>
      </c>
      <c r="N73" s="95">
        <v>131.55000000000001</v>
      </c>
      <c r="O73" s="93">
        <v>933.51189999999997</v>
      </c>
      <c r="P73" s="94">
        <f t="shared" si="1"/>
        <v>1.7238664957268889E-4</v>
      </c>
      <c r="Q73" s="94">
        <f>O73/'סכום נכסי הקרן'!$C$42</f>
        <v>1.2114579156137596E-5</v>
      </c>
    </row>
    <row r="74" spans="2:17">
      <c r="B74" s="86" t="s">
        <v>4321</v>
      </c>
      <c r="C74" s="96" t="s">
        <v>3862</v>
      </c>
      <c r="D74" s="83" t="s">
        <v>3905</v>
      </c>
      <c r="E74" s="83" t="s">
        <v>3893</v>
      </c>
      <c r="F74" s="83" t="s">
        <v>513</v>
      </c>
      <c r="G74" s="104">
        <v>41480</v>
      </c>
      <c r="H74" s="83" t="s">
        <v>333</v>
      </c>
      <c r="I74" s="93">
        <v>5.6599999999999993</v>
      </c>
      <c r="J74" s="96" t="s">
        <v>141</v>
      </c>
      <c r="K74" s="97">
        <v>5.0999999999999997E-2</v>
      </c>
      <c r="L74" s="97">
        <v>4.0000000000000001E-3</v>
      </c>
      <c r="M74" s="93">
        <v>623190.66</v>
      </c>
      <c r="N74" s="95">
        <v>130.24</v>
      </c>
      <c r="O74" s="93">
        <v>811.64350999999999</v>
      </c>
      <c r="P74" s="94">
        <f t="shared" si="1"/>
        <v>1.49881865819083E-4</v>
      </c>
      <c r="Q74" s="94">
        <f>O74/'סכום נכסי הקרן'!$C$42</f>
        <v>1.0533041462524856E-5</v>
      </c>
    </row>
    <row r="75" spans="2:17">
      <c r="B75" s="86" t="s">
        <v>4321</v>
      </c>
      <c r="C75" s="96" t="s">
        <v>3862</v>
      </c>
      <c r="D75" s="83" t="s">
        <v>3906</v>
      </c>
      <c r="E75" s="83" t="s">
        <v>3893</v>
      </c>
      <c r="F75" s="83" t="s">
        <v>513</v>
      </c>
      <c r="G75" s="104">
        <v>41512</v>
      </c>
      <c r="H75" s="83" t="s">
        <v>333</v>
      </c>
      <c r="I75" s="93">
        <v>5.4899999999999993</v>
      </c>
      <c r="J75" s="96" t="s">
        <v>141</v>
      </c>
      <c r="K75" s="97">
        <v>5.0999999999999997E-2</v>
      </c>
      <c r="L75" s="97">
        <v>1.9600000000000003E-2</v>
      </c>
      <c r="M75" s="93">
        <v>1942909.77</v>
      </c>
      <c r="N75" s="95">
        <v>119.14</v>
      </c>
      <c r="O75" s="93">
        <v>2314.7826700000001</v>
      </c>
      <c r="P75" s="94">
        <f t="shared" si="1"/>
        <v>4.2745853477628215E-4</v>
      </c>
      <c r="Q75" s="94">
        <f>O75/'סכום נכסי הקרן'!$C$42</f>
        <v>3.0039914740209023E-5</v>
      </c>
    </row>
    <row r="76" spans="2:17">
      <c r="B76" s="86" t="s">
        <v>4321</v>
      </c>
      <c r="C76" s="96" t="s">
        <v>3862</v>
      </c>
      <c r="D76" s="83" t="s">
        <v>3907</v>
      </c>
      <c r="E76" s="83" t="s">
        <v>3893</v>
      </c>
      <c r="F76" s="83" t="s">
        <v>513</v>
      </c>
      <c r="G76" s="104">
        <v>41445</v>
      </c>
      <c r="H76" s="83" t="s">
        <v>333</v>
      </c>
      <c r="I76" s="93">
        <v>5.63</v>
      </c>
      <c r="J76" s="96" t="s">
        <v>141</v>
      </c>
      <c r="K76" s="97">
        <v>5.1879999999999996E-2</v>
      </c>
      <c r="L76" s="97">
        <v>6.9000000000000008E-3</v>
      </c>
      <c r="M76" s="93">
        <v>977791.11</v>
      </c>
      <c r="N76" s="95">
        <v>132.36000000000001</v>
      </c>
      <c r="O76" s="93">
        <v>1294.20433</v>
      </c>
      <c r="P76" s="94">
        <f t="shared" si="1"/>
        <v>2.389937914140855E-4</v>
      </c>
      <c r="Q76" s="94">
        <f>O76/'סכום נכסי הקרן'!$C$42</f>
        <v>1.6795437530042223E-5</v>
      </c>
    </row>
    <row r="77" spans="2:17">
      <c r="B77" s="86" t="s">
        <v>4321</v>
      </c>
      <c r="C77" s="96" t="s">
        <v>3862</v>
      </c>
      <c r="D77" s="83" t="s">
        <v>3908</v>
      </c>
      <c r="E77" s="83" t="s">
        <v>3893</v>
      </c>
      <c r="F77" s="83" t="s">
        <v>513</v>
      </c>
      <c r="G77" s="104">
        <v>41547</v>
      </c>
      <c r="H77" s="83" t="s">
        <v>333</v>
      </c>
      <c r="I77" s="93">
        <v>5.4899999999999993</v>
      </c>
      <c r="J77" s="96" t="s">
        <v>141</v>
      </c>
      <c r="K77" s="97">
        <v>5.0999999999999997E-2</v>
      </c>
      <c r="L77" s="97">
        <v>1.9599999999999999E-2</v>
      </c>
      <c r="M77" s="93">
        <v>1421644.16</v>
      </c>
      <c r="N77" s="95">
        <v>118.91</v>
      </c>
      <c r="O77" s="93">
        <v>1690.4770700000001</v>
      </c>
      <c r="P77" s="94">
        <f t="shared" si="1"/>
        <v>3.1217135879762852E-4</v>
      </c>
      <c r="Q77" s="94">
        <f>O77/'סכום נכסי הקרן'!$C$42</f>
        <v>2.1938036650792087E-5</v>
      </c>
    </row>
    <row r="78" spans="2:17">
      <c r="B78" s="86" t="s">
        <v>4321</v>
      </c>
      <c r="C78" s="96" t="s">
        <v>3862</v>
      </c>
      <c r="D78" s="83" t="s">
        <v>3909</v>
      </c>
      <c r="E78" s="83" t="s">
        <v>3893</v>
      </c>
      <c r="F78" s="83" t="s">
        <v>513</v>
      </c>
      <c r="G78" s="104">
        <v>41571</v>
      </c>
      <c r="H78" s="83" t="s">
        <v>333</v>
      </c>
      <c r="I78" s="93">
        <v>5.65</v>
      </c>
      <c r="J78" s="96" t="s">
        <v>141</v>
      </c>
      <c r="K78" s="97">
        <v>5.0999999999999997E-2</v>
      </c>
      <c r="L78" s="97">
        <v>4.6999999999999993E-3</v>
      </c>
      <c r="M78" s="93">
        <v>693186.91</v>
      </c>
      <c r="N78" s="95">
        <v>129.09</v>
      </c>
      <c r="O78" s="93">
        <v>894.83497999999997</v>
      </c>
      <c r="P78" s="94">
        <f t="shared" si="1"/>
        <v>1.6524438962443229E-4</v>
      </c>
      <c r="Q78" s="94">
        <f>O78/'סכום נכסי הקרן'!$C$42</f>
        <v>1.1612652390281047E-5</v>
      </c>
    </row>
    <row r="79" spans="2:17">
      <c r="B79" s="86" t="s">
        <v>4321</v>
      </c>
      <c r="C79" s="96" t="s">
        <v>3862</v>
      </c>
      <c r="D79" s="83" t="s">
        <v>3910</v>
      </c>
      <c r="E79" s="83" t="s">
        <v>3893</v>
      </c>
      <c r="F79" s="83" t="s">
        <v>513</v>
      </c>
      <c r="G79" s="104">
        <v>41597</v>
      </c>
      <c r="H79" s="83" t="s">
        <v>333</v>
      </c>
      <c r="I79" s="93">
        <v>5.6499999999999995</v>
      </c>
      <c r="J79" s="96" t="s">
        <v>141</v>
      </c>
      <c r="K79" s="97">
        <v>5.0999999999999997E-2</v>
      </c>
      <c r="L79" s="97">
        <v>4.899999999999999E-3</v>
      </c>
      <c r="M79" s="93">
        <v>179022.12</v>
      </c>
      <c r="N79" s="95">
        <v>128.53</v>
      </c>
      <c r="O79" s="93">
        <v>230.09714000000002</v>
      </c>
      <c r="P79" s="94">
        <f t="shared" si="1"/>
        <v>4.2490808141661549E-5</v>
      </c>
      <c r="Q79" s="94">
        <f>O79/'סכום נכסי הקרן'!$C$42</f>
        <v>2.9860680042009904E-6</v>
      </c>
    </row>
    <row r="80" spans="2:17">
      <c r="B80" s="86" t="s">
        <v>4321</v>
      </c>
      <c r="C80" s="96" t="s">
        <v>3862</v>
      </c>
      <c r="D80" s="83" t="s">
        <v>3911</v>
      </c>
      <c r="E80" s="83" t="s">
        <v>3893</v>
      </c>
      <c r="F80" s="83" t="s">
        <v>513</v>
      </c>
      <c r="G80" s="104">
        <v>41630</v>
      </c>
      <c r="H80" s="83" t="s">
        <v>333</v>
      </c>
      <c r="I80" s="93">
        <v>5.6300000000000008</v>
      </c>
      <c r="J80" s="96" t="s">
        <v>141</v>
      </c>
      <c r="K80" s="97">
        <v>5.0999999999999997E-2</v>
      </c>
      <c r="L80" s="97">
        <v>6.9000000000000008E-3</v>
      </c>
      <c r="M80" s="93">
        <v>2036693.77</v>
      </c>
      <c r="N80" s="95">
        <v>127.6</v>
      </c>
      <c r="O80" s="93">
        <v>2598.82134</v>
      </c>
      <c r="P80" s="94">
        <f t="shared" si="1"/>
        <v>4.7991043675030368E-4</v>
      </c>
      <c r="Q80" s="94">
        <f>O80/'סכום נכסי הקרן'!$C$42</f>
        <v>3.3726004816960099E-5</v>
      </c>
    </row>
    <row r="81" spans="2:17">
      <c r="B81" s="86" t="s">
        <v>4321</v>
      </c>
      <c r="C81" s="96" t="s">
        <v>3862</v>
      </c>
      <c r="D81" s="83" t="s">
        <v>3912</v>
      </c>
      <c r="E81" s="83" t="s">
        <v>3893</v>
      </c>
      <c r="F81" s="83" t="s">
        <v>513</v>
      </c>
      <c r="G81" s="104">
        <v>41666</v>
      </c>
      <c r="H81" s="83" t="s">
        <v>333</v>
      </c>
      <c r="I81" s="93">
        <v>5.6300000000000008</v>
      </c>
      <c r="J81" s="96" t="s">
        <v>141</v>
      </c>
      <c r="K81" s="97">
        <v>5.0999999999999997E-2</v>
      </c>
      <c r="L81" s="97">
        <v>6.9000000000000008E-3</v>
      </c>
      <c r="M81" s="93">
        <v>393936.88</v>
      </c>
      <c r="N81" s="95">
        <v>127.47</v>
      </c>
      <c r="O81" s="93">
        <v>502.15134</v>
      </c>
      <c r="P81" s="94">
        <f t="shared" si="1"/>
        <v>9.2729602141157667E-5</v>
      </c>
      <c r="Q81" s="94">
        <f>O81/'סכום נכסי הקרן'!$C$42</f>
        <v>6.5166305397826884E-6</v>
      </c>
    </row>
    <row r="82" spans="2:17">
      <c r="B82" s="86" t="s">
        <v>4321</v>
      </c>
      <c r="C82" s="96" t="s">
        <v>3862</v>
      </c>
      <c r="D82" s="83" t="s">
        <v>3913</v>
      </c>
      <c r="E82" s="83" t="s">
        <v>3893</v>
      </c>
      <c r="F82" s="83" t="s">
        <v>513</v>
      </c>
      <c r="G82" s="104">
        <v>41696</v>
      </c>
      <c r="H82" s="83" t="s">
        <v>333</v>
      </c>
      <c r="I82" s="93">
        <v>5.63</v>
      </c>
      <c r="J82" s="96" t="s">
        <v>141</v>
      </c>
      <c r="K82" s="97">
        <v>5.0999999999999997E-2</v>
      </c>
      <c r="L82" s="97">
        <v>6.9000000000000008E-3</v>
      </c>
      <c r="M82" s="93">
        <v>379164.1</v>
      </c>
      <c r="N82" s="95">
        <v>128.24</v>
      </c>
      <c r="O82" s="93">
        <v>486.24003999999996</v>
      </c>
      <c r="P82" s="94">
        <f t="shared" si="1"/>
        <v>8.9791347473653239E-5</v>
      </c>
      <c r="Q82" s="94">
        <f>O82/'סכום נכסי הקרן'!$C$42</f>
        <v>6.3101428631638341E-6</v>
      </c>
    </row>
    <row r="83" spans="2:17">
      <c r="B83" s="86" t="s">
        <v>4321</v>
      </c>
      <c r="C83" s="96" t="s">
        <v>3862</v>
      </c>
      <c r="D83" s="83" t="s">
        <v>3914</v>
      </c>
      <c r="E83" s="83" t="s">
        <v>3893</v>
      </c>
      <c r="F83" s="83" t="s">
        <v>513</v>
      </c>
      <c r="G83" s="104">
        <v>41725</v>
      </c>
      <c r="H83" s="83" t="s">
        <v>333</v>
      </c>
      <c r="I83" s="93">
        <v>5.6300000000000008</v>
      </c>
      <c r="J83" s="96" t="s">
        <v>141</v>
      </c>
      <c r="K83" s="97">
        <v>5.0999999999999997E-2</v>
      </c>
      <c r="L83" s="97">
        <v>6.8999999999999999E-3</v>
      </c>
      <c r="M83" s="93">
        <v>755116.89</v>
      </c>
      <c r="N83" s="95">
        <v>128.49</v>
      </c>
      <c r="O83" s="93">
        <v>970.24969999999996</v>
      </c>
      <c r="P83" s="94">
        <f t="shared" si="1"/>
        <v>1.7917082260216128E-4</v>
      </c>
      <c r="Q83" s="94">
        <f>O83/'סכום נכסי הקרן'!$C$42</f>
        <v>1.2591341140770413E-5</v>
      </c>
    </row>
    <row r="84" spans="2:17">
      <c r="B84" s="86" t="s">
        <v>4321</v>
      </c>
      <c r="C84" s="96" t="s">
        <v>3862</v>
      </c>
      <c r="D84" s="83" t="s">
        <v>3915</v>
      </c>
      <c r="E84" s="83" t="s">
        <v>3893</v>
      </c>
      <c r="F84" s="83" t="s">
        <v>513</v>
      </c>
      <c r="G84" s="104">
        <v>41787</v>
      </c>
      <c r="H84" s="83" t="s">
        <v>333</v>
      </c>
      <c r="I84" s="93">
        <v>5.6300000000000008</v>
      </c>
      <c r="J84" s="96" t="s">
        <v>141</v>
      </c>
      <c r="K84" s="97">
        <v>5.0999999999999997E-2</v>
      </c>
      <c r="L84" s="97">
        <v>6.8999999999999999E-3</v>
      </c>
      <c r="M84" s="93">
        <v>475396.68</v>
      </c>
      <c r="N84" s="95">
        <v>127.98</v>
      </c>
      <c r="O84" s="93">
        <v>608.41268000000002</v>
      </c>
      <c r="P84" s="94">
        <f t="shared" si="1"/>
        <v>1.1235231544744156E-4</v>
      </c>
      <c r="Q84" s="94">
        <f>O84/'סכום נכסי הקרן'!$C$42</f>
        <v>7.8956289378397998E-6</v>
      </c>
    </row>
    <row r="85" spans="2:17">
      <c r="B85" s="86" t="s">
        <v>4321</v>
      </c>
      <c r="C85" s="96" t="s">
        <v>3862</v>
      </c>
      <c r="D85" s="83" t="s">
        <v>3916</v>
      </c>
      <c r="E85" s="83" t="s">
        <v>3893</v>
      </c>
      <c r="F85" s="83" t="s">
        <v>513</v>
      </c>
      <c r="G85" s="104">
        <v>41815</v>
      </c>
      <c r="H85" s="83" t="s">
        <v>333</v>
      </c>
      <c r="I85" s="93">
        <v>5.63</v>
      </c>
      <c r="J85" s="96" t="s">
        <v>141</v>
      </c>
      <c r="K85" s="97">
        <v>5.0999999999999997E-2</v>
      </c>
      <c r="L85" s="97">
        <v>6.8999999999999999E-3</v>
      </c>
      <c r="M85" s="93">
        <v>267293.63</v>
      </c>
      <c r="N85" s="95">
        <v>127.86</v>
      </c>
      <c r="O85" s="93">
        <v>341.76164</v>
      </c>
      <c r="P85" s="94">
        <f t="shared" si="1"/>
        <v>6.311129410569642E-5</v>
      </c>
      <c r="Q85" s="94">
        <f>O85/'סכום נכסי הקרן'!$C$42</f>
        <v>4.4351854971654896E-6</v>
      </c>
    </row>
    <row r="86" spans="2:17">
      <c r="B86" s="86" t="s">
        <v>4321</v>
      </c>
      <c r="C86" s="96" t="s">
        <v>3862</v>
      </c>
      <c r="D86" s="83" t="s">
        <v>3917</v>
      </c>
      <c r="E86" s="83" t="s">
        <v>3893</v>
      </c>
      <c r="F86" s="83" t="s">
        <v>513</v>
      </c>
      <c r="G86" s="104">
        <v>41836</v>
      </c>
      <c r="H86" s="83" t="s">
        <v>333</v>
      </c>
      <c r="I86" s="93">
        <v>5.63</v>
      </c>
      <c r="J86" s="96" t="s">
        <v>141</v>
      </c>
      <c r="K86" s="97">
        <v>5.0999999999999997E-2</v>
      </c>
      <c r="L86" s="97">
        <v>6.8999999999999999E-3</v>
      </c>
      <c r="M86" s="93">
        <v>794632.62</v>
      </c>
      <c r="N86" s="95">
        <v>127.48</v>
      </c>
      <c r="O86" s="93">
        <v>1012.99765</v>
      </c>
      <c r="P86" s="94">
        <f t="shared" si="1"/>
        <v>1.870648578861259E-4</v>
      </c>
      <c r="Q86" s="94">
        <f>O86/'סכום נכסי הקרן'!$C$42</f>
        <v>1.3146099386527765E-5</v>
      </c>
    </row>
    <row r="87" spans="2:17">
      <c r="B87" s="86" t="s">
        <v>4321</v>
      </c>
      <c r="C87" s="96" t="s">
        <v>3862</v>
      </c>
      <c r="D87" s="83" t="s">
        <v>3918</v>
      </c>
      <c r="E87" s="83" t="s">
        <v>3893</v>
      </c>
      <c r="F87" s="83" t="s">
        <v>513</v>
      </c>
      <c r="G87" s="104">
        <v>40903</v>
      </c>
      <c r="H87" s="83" t="s">
        <v>333</v>
      </c>
      <c r="I87" s="93">
        <v>5.66</v>
      </c>
      <c r="J87" s="96" t="s">
        <v>141</v>
      </c>
      <c r="K87" s="97">
        <v>5.2619999999999993E-2</v>
      </c>
      <c r="L87" s="97">
        <v>3.5999999999999999E-3</v>
      </c>
      <c r="M87" s="93">
        <v>1003227.62</v>
      </c>
      <c r="N87" s="95">
        <v>135.46</v>
      </c>
      <c r="O87" s="93">
        <v>1358.97219</v>
      </c>
      <c r="P87" s="94">
        <f t="shared" si="1"/>
        <v>2.5095412570162159E-4</v>
      </c>
      <c r="Q87" s="94">
        <f>O87/'סכום נכסי הקרן'!$C$42</f>
        <v>1.7635957470648911E-5</v>
      </c>
    </row>
    <row r="88" spans="2:17">
      <c r="B88" s="86" t="s">
        <v>4321</v>
      </c>
      <c r="C88" s="96" t="s">
        <v>3862</v>
      </c>
      <c r="D88" s="83" t="s">
        <v>3919</v>
      </c>
      <c r="E88" s="83" t="s">
        <v>3893</v>
      </c>
      <c r="F88" s="83" t="s">
        <v>513</v>
      </c>
      <c r="G88" s="104">
        <v>41911</v>
      </c>
      <c r="H88" s="83" t="s">
        <v>333</v>
      </c>
      <c r="I88" s="93">
        <v>5.63</v>
      </c>
      <c r="J88" s="96" t="s">
        <v>141</v>
      </c>
      <c r="K88" s="97">
        <v>5.0999999999999997E-2</v>
      </c>
      <c r="L88" s="97">
        <v>6.8999999999999999E-3</v>
      </c>
      <c r="M88" s="93">
        <v>311892.21000000002</v>
      </c>
      <c r="N88" s="95">
        <v>127.48</v>
      </c>
      <c r="O88" s="93">
        <v>397.60019</v>
      </c>
      <c r="P88" s="94">
        <f t="shared" si="1"/>
        <v>7.3422700475017538E-5</v>
      </c>
      <c r="Q88" s="94">
        <f>O88/'סכום נכסי הקרן'!$C$42</f>
        <v>5.1598260014150308E-6</v>
      </c>
    </row>
    <row r="89" spans="2:17">
      <c r="B89" s="86" t="s">
        <v>4321</v>
      </c>
      <c r="C89" s="96" t="s">
        <v>3862</v>
      </c>
      <c r="D89" s="83" t="s">
        <v>3920</v>
      </c>
      <c r="E89" s="83" t="s">
        <v>3893</v>
      </c>
      <c r="F89" s="83" t="s">
        <v>513</v>
      </c>
      <c r="G89" s="104">
        <v>40933</v>
      </c>
      <c r="H89" s="83" t="s">
        <v>333</v>
      </c>
      <c r="I89" s="93">
        <v>5.62</v>
      </c>
      <c r="J89" s="96" t="s">
        <v>141</v>
      </c>
      <c r="K89" s="97">
        <v>5.1330999999999995E-2</v>
      </c>
      <c r="L89" s="97">
        <v>6.9000000000000008E-3</v>
      </c>
      <c r="M89" s="93">
        <v>3699456.64</v>
      </c>
      <c r="N89" s="95">
        <v>132.12</v>
      </c>
      <c r="O89" s="93">
        <v>4887.7219999999998</v>
      </c>
      <c r="P89" s="94">
        <f t="shared" si="1"/>
        <v>9.0258947917291909E-4</v>
      </c>
      <c r="Q89" s="94">
        <f>O89/'סכום נכסי הקרן'!$C$42</f>
        <v>6.3430037755485662E-5</v>
      </c>
    </row>
    <row r="90" spans="2:17">
      <c r="B90" s="86" t="s">
        <v>4321</v>
      </c>
      <c r="C90" s="96" t="s">
        <v>3862</v>
      </c>
      <c r="D90" s="83" t="s">
        <v>3921</v>
      </c>
      <c r="E90" s="83" t="s">
        <v>3893</v>
      </c>
      <c r="F90" s="83" t="s">
        <v>513</v>
      </c>
      <c r="G90" s="104">
        <v>40993</v>
      </c>
      <c r="H90" s="83" t="s">
        <v>333</v>
      </c>
      <c r="I90" s="93">
        <v>5.62</v>
      </c>
      <c r="J90" s="96" t="s">
        <v>141</v>
      </c>
      <c r="K90" s="97">
        <v>5.1451999999999998E-2</v>
      </c>
      <c r="L90" s="97">
        <v>6.9000000000000008E-3</v>
      </c>
      <c r="M90" s="93">
        <v>2152987.62</v>
      </c>
      <c r="N90" s="95">
        <v>132.19999999999999</v>
      </c>
      <c r="O90" s="93">
        <v>2846.2497799999996</v>
      </c>
      <c r="P90" s="94">
        <f t="shared" si="1"/>
        <v>5.2560172336442933E-4</v>
      </c>
      <c r="Q90" s="94">
        <f>O90/'סכום נכסי הקרן'!$C$42</f>
        <v>3.6936988438978887E-5</v>
      </c>
    </row>
    <row r="91" spans="2:17">
      <c r="B91" s="86" t="s">
        <v>4321</v>
      </c>
      <c r="C91" s="96" t="s">
        <v>3862</v>
      </c>
      <c r="D91" s="83" t="s">
        <v>3922</v>
      </c>
      <c r="E91" s="83" t="s">
        <v>3893</v>
      </c>
      <c r="F91" s="83" t="s">
        <v>513</v>
      </c>
      <c r="G91" s="104">
        <v>41053</v>
      </c>
      <c r="H91" s="83" t="s">
        <v>333</v>
      </c>
      <c r="I91" s="93">
        <v>5.63</v>
      </c>
      <c r="J91" s="96" t="s">
        <v>141</v>
      </c>
      <c r="K91" s="97">
        <v>5.0999999999999997E-2</v>
      </c>
      <c r="L91" s="97">
        <v>6.8999999999999999E-3</v>
      </c>
      <c r="M91" s="93">
        <v>1516513.89</v>
      </c>
      <c r="N91" s="95">
        <v>130.30000000000001</v>
      </c>
      <c r="O91" s="93">
        <v>1976.01765</v>
      </c>
      <c r="P91" s="94">
        <f t="shared" si="1"/>
        <v>3.6490061045820436E-4</v>
      </c>
      <c r="Q91" s="94">
        <f>O91/'סכום נכסי הקרן'!$C$42</f>
        <v>2.5643617649491128E-5</v>
      </c>
    </row>
    <row r="92" spans="2:17">
      <c r="B92" s="86" t="s">
        <v>4321</v>
      </c>
      <c r="C92" s="96" t="s">
        <v>3862</v>
      </c>
      <c r="D92" s="83" t="s">
        <v>3923</v>
      </c>
      <c r="E92" s="83" t="s">
        <v>3893</v>
      </c>
      <c r="F92" s="83" t="s">
        <v>513</v>
      </c>
      <c r="G92" s="104">
        <v>41085</v>
      </c>
      <c r="H92" s="83" t="s">
        <v>333</v>
      </c>
      <c r="I92" s="93">
        <v>5.63</v>
      </c>
      <c r="J92" s="96" t="s">
        <v>141</v>
      </c>
      <c r="K92" s="97">
        <v>5.0999999999999997E-2</v>
      </c>
      <c r="L92" s="97">
        <v>6.8999999999999999E-3</v>
      </c>
      <c r="M92" s="93">
        <v>2790490.56</v>
      </c>
      <c r="N92" s="95">
        <v>130.30000000000001</v>
      </c>
      <c r="O92" s="93">
        <v>3636.0093099999999</v>
      </c>
      <c r="P92" s="94">
        <f t="shared" si="1"/>
        <v>6.7144239164600302E-4</v>
      </c>
      <c r="Q92" s="94">
        <f>O92/'סכום נכסי הקרן'!$C$42</f>
        <v>4.7186032227814389E-5</v>
      </c>
    </row>
    <row r="93" spans="2:17">
      <c r="B93" s="86" t="s">
        <v>4321</v>
      </c>
      <c r="C93" s="96" t="s">
        <v>3862</v>
      </c>
      <c r="D93" s="83" t="s">
        <v>3924</v>
      </c>
      <c r="E93" s="83" t="s">
        <v>3893</v>
      </c>
      <c r="F93" s="83" t="s">
        <v>513</v>
      </c>
      <c r="G93" s="104">
        <v>41115</v>
      </c>
      <c r="H93" s="83" t="s">
        <v>333</v>
      </c>
      <c r="I93" s="93">
        <v>5.5200000000000005</v>
      </c>
      <c r="J93" s="96" t="s">
        <v>141</v>
      </c>
      <c r="K93" s="97">
        <v>5.0999999999999997E-2</v>
      </c>
      <c r="L93" s="97">
        <v>1.6399999999999998E-2</v>
      </c>
      <c r="M93" s="93">
        <v>1237443.96</v>
      </c>
      <c r="N93" s="95">
        <v>124.04</v>
      </c>
      <c r="O93" s="93">
        <v>1534.9256</v>
      </c>
      <c r="P93" s="94">
        <f t="shared" si="1"/>
        <v>2.8344650081841405E-4</v>
      </c>
      <c r="Q93" s="94">
        <f>O93/'סכום נכסי הקרן'!$C$42</f>
        <v>1.9919379367292473E-5</v>
      </c>
    </row>
    <row r="94" spans="2:17">
      <c r="B94" s="86" t="s">
        <v>4321</v>
      </c>
      <c r="C94" s="96" t="s">
        <v>3862</v>
      </c>
      <c r="D94" s="83" t="s">
        <v>3925</v>
      </c>
      <c r="E94" s="83" t="s">
        <v>3893</v>
      </c>
      <c r="F94" s="83" t="s">
        <v>513</v>
      </c>
      <c r="G94" s="104">
        <v>41179</v>
      </c>
      <c r="H94" s="83" t="s">
        <v>333</v>
      </c>
      <c r="I94" s="93">
        <v>5.63</v>
      </c>
      <c r="J94" s="96" t="s">
        <v>141</v>
      </c>
      <c r="K94" s="97">
        <v>5.0999999999999997E-2</v>
      </c>
      <c r="L94" s="97">
        <v>6.9000000000000008E-3</v>
      </c>
      <c r="M94" s="93">
        <v>1560416.95</v>
      </c>
      <c r="N94" s="95">
        <v>129.19</v>
      </c>
      <c r="O94" s="93">
        <v>2015.90266</v>
      </c>
      <c r="P94" s="94">
        <f t="shared" si="1"/>
        <v>3.7226596192514678E-4</v>
      </c>
      <c r="Q94" s="94">
        <f>O94/'סכום נכסי הקרן'!$C$42</f>
        <v>2.6161222310758262E-5</v>
      </c>
    </row>
    <row r="95" spans="2:17">
      <c r="B95" s="86" t="s">
        <v>4326</v>
      </c>
      <c r="C95" s="96" t="s">
        <v>3862</v>
      </c>
      <c r="D95" s="83" t="s">
        <v>3926</v>
      </c>
      <c r="E95" s="83" t="s">
        <v>3927</v>
      </c>
      <c r="F95" s="83" t="s">
        <v>521</v>
      </c>
      <c r="G95" s="104">
        <v>42122</v>
      </c>
      <c r="H95" s="83" t="s">
        <v>139</v>
      </c>
      <c r="I95" s="93">
        <v>5.8</v>
      </c>
      <c r="J95" s="96" t="s">
        <v>141</v>
      </c>
      <c r="K95" s="97">
        <v>2.4799999999999999E-2</v>
      </c>
      <c r="L95" s="97">
        <v>9.0999999999999987E-3</v>
      </c>
      <c r="M95" s="93">
        <v>106096356.11999997</v>
      </c>
      <c r="N95" s="95">
        <v>111.44</v>
      </c>
      <c r="O95" s="93">
        <v>118233.77966</v>
      </c>
      <c r="P95" s="94">
        <f t="shared" si="1"/>
        <v>2.183359970226725E-2</v>
      </c>
      <c r="Q95" s="94">
        <f>O95/'סכום נכסי הקרן'!$C$42</f>
        <v>1.5343698164109116E-3</v>
      </c>
    </row>
    <row r="96" spans="2:17">
      <c r="B96" s="86" t="s">
        <v>4333</v>
      </c>
      <c r="C96" s="96" t="s">
        <v>3862</v>
      </c>
      <c r="D96" s="83" t="s">
        <v>3928</v>
      </c>
      <c r="E96" s="83" t="s">
        <v>3929</v>
      </c>
      <c r="F96" s="83" t="s">
        <v>521</v>
      </c>
      <c r="G96" s="104">
        <v>41455</v>
      </c>
      <c r="H96" s="83" t="s">
        <v>139</v>
      </c>
      <c r="I96" s="93">
        <v>4.01</v>
      </c>
      <c r="J96" s="96" t="s">
        <v>141</v>
      </c>
      <c r="K96" s="97">
        <v>4.7039999999999998E-2</v>
      </c>
      <c r="L96" s="97">
        <v>-2E-3</v>
      </c>
      <c r="M96" s="93">
        <v>18254903.57</v>
      </c>
      <c r="N96" s="95">
        <v>146.46</v>
      </c>
      <c r="O96" s="93">
        <v>26736.131940000003</v>
      </c>
      <c r="P96" s="94">
        <f t="shared" si="1"/>
        <v>4.9372184839528623E-3</v>
      </c>
      <c r="Q96" s="94">
        <f>O96/'סכום נכסי הקרן'!$C$42</f>
        <v>3.4696610371658749E-4</v>
      </c>
    </row>
    <row r="97" spans="2:17">
      <c r="B97" s="86" t="s">
        <v>4338</v>
      </c>
      <c r="C97" s="96" t="s">
        <v>3856</v>
      </c>
      <c r="D97" s="83">
        <v>4100</v>
      </c>
      <c r="E97" s="83" t="s">
        <v>3932</v>
      </c>
      <c r="F97" s="83" t="s">
        <v>521</v>
      </c>
      <c r="G97" s="104">
        <v>42052</v>
      </c>
      <c r="H97" s="83" t="s">
        <v>139</v>
      </c>
      <c r="I97" s="93">
        <v>5.6400000000000006</v>
      </c>
      <c r="J97" s="96" t="s">
        <v>141</v>
      </c>
      <c r="K97" s="97">
        <v>2.9779E-2</v>
      </c>
      <c r="L97" s="97">
        <v>1.8000000000000002E-3</v>
      </c>
      <c r="M97" s="93">
        <v>13532047.569999998</v>
      </c>
      <c r="N97" s="95">
        <v>119.02</v>
      </c>
      <c r="O97" s="93">
        <v>16105.84309</v>
      </c>
      <c r="P97" s="94">
        <f t="shared" si="1"/>
        <v>2.9741798993976865E-3</v>
      </c>
      <c r="Q97" s="94">
        <f>O97/'סכום נכסי הקרן'!$C$42</f>
        <v>2.0901234466334789E-4</v>
      </c>
    </row>
    <row r="98" spans="2:17">
      <c r="B98" s="86" t="s">
        <v>4325</v>
      </c>
      <c r="C98" s="96" t="s">
        <v>3862</v>
      </c>
      <c r="D98" s="83" t="s">
        <v>3933</v>
      </c>
      <c r="E98" s="83" t="s">
        <v>3934</v>
      </c>
      <c r="F98" s="83" t="s">
        <v>521</v>
      </c>
      <c r="G98" s="104">
        <v>41767</v>
      </c>
      <c r="H98" s="83" t="s">
        <v>139</v>
      </c>
      <c r="I98" s="93">
        <v>6.2499999999999991</v>
      </c>
      <c r="J98" s="96" t="s">
        <v>141</v>
      </c>
      <c r="K98" s="97">
        <v>5.3499999999999999E-2</v>
      </c>
      <c r="L98" s="97">
        <v>6.8999999999999981E-3</v>
      </c>
      <c r="M98" s="93">
        <v>662491.98</v>
      </c>
      <c r="N98" s="95">
        <v>134.38999999999999</v>
      </c>
      <c r="O98" s="93">
        <v>890.32294000000013</v>
      </c>
      <c r="P98" s="94">
        <f t="shared" si="1"/>
        <v>1.6441117533081919E-4</v>
      </c>
      <c r="Q98" s="94">
        <f>O98/'סכום נכסי הקרן'!$C$42</f>
        <v>1.1554097736895637E-5</v>
      </c>
    </row>
    <row r="99" spans="2:17">
      <c r="B99" s="86" t="s">
        <v>4325</v>
      </c>
      <c r="C99" s="96" t="s">
        <v>3862</v>
      </c>
      <c r="D99" s="83" t="s">
        <v>3935</v>
      </c>
      <c r="E99" s="83" t="s">
        <v>3936</v>
      </c>
      <c r="F99" s="83" t="s">
        <v>521</v>
      </c>
      <c r="G99" s="104">
        <v>41269</v>
      </c>
      <c r="H99" s="83" t="s">
        <v>139</v>
      </c>
      <c r="I99" s="93">
        <v>6.339999999999999</v>
      </c>
      <c r="J99" s="96" t="s">
        <v>141</v>
      </c>
      <c r="K99" s="97">
        <v>5.3499999999999999E-2</v>
      </c>
      <c r="L99" s="97">
        <v>9.9999999999999959E-4</v>
      </c>
      <c r="M99" s="93">
        <v>3290305.24</v>
      </c>
      <c r="N99" s="95">
        <v>141.56</v>
      </c>
      <c r="O99" s="93">
        <v>4657.7559900000015</v>
      </c>
      <c r="P99" s="94">
        <f t="shared" si="1"/>
        <v>8.6012288610699339E-4</v>
      </c>
      <c r="Q99" s="94">
        <f>O99/'סכום נכסי הקרן'!$C$42</f>
        <v>6.0445671480812463E-5</v>
      </c>
    </row>
    <row r="100" spans="2:17">
      <c r="B100" s="86" t="s">
        <v>4325</v>
      </c>
      <c r="C100" s="96" t="s">
        <v>3862</v>
      </c>
      <c r="D100" s="83" t="s">
        <v>3937</v>
      </c>
      <c r="E100" s="83" t="s">
        <v>3936</v>
      </c>
      <c r="F100" s="83" t="s">
        <v>521</v>
      </c>
      <c r="G100" s="104">
        <v>41767</v>
      </c>
      <c r="H100" s="83" t="s">
        <v>139</v>
      </c>
      <c r="I100" s="93">
        <v>6.75</v>
      </c>
      <c r="J100" s="96" t="s">
        <v>141</v>
      </c>
      <c r="K100" s="97">
        <v>5.3499999999999999E-2</v>
      </c>
      <c r="L100" s="97">
        <v>1.03E-2</v>
      </c>
      <c r="M100" s="93">
        <v>518472.04</v>
      </c>
      <c r="N100" s="95">
        <v>134.38999999999999</v>
      </c>
      <c r="O100" s="93">
        <v>696.77456000000006</v>
      </c>
      <c r="P100" s="94">
        <f t="shared" si="1"/>
        <v>1.2866963121293314E-4</v>
      </c>
      <c r="Q100" s="94">
        <f>O100/'סכום נכסי הקרן'!$C$42</f>
        <v>9.0423384652117946E-6</v>
      </c>
    </row>
    <row r="101" spans="2:17">
      <c r="B101" s="86" t="s">
        <v>4325</v>
      </c>
      <c r="C101" s="96" t="s">
        <v>3862</v>
      </c>
      <c r="D101" s="83" t="s">
        <v>3938</v>
      </c>
      <c r="E101" s="83" t="s">
        <v>3939</v>
      </c>
      <c r="F101" s="83" t="s">
        <v>521</v>
      </c>
      <c r="G101" s="104">
        <v>41767</v>
      </c>
      <c r="H101" s="83" t="s">
        <v>139</v>
      </c>
      <c r="I101" s="93">
        <v>6.25</v>
      </c>
      <c r="J101" s="96" t="s">
        <v>141</v>
      </c>
      <c r="K101" s="97">
        <v>5.3499999999999999E-2</v>
      </c>
      <c r="L101" s="97">
        <v>6.8999999999999999E-3</v>
      </c>
      <c r="M101" s="93">
        <v>662491.98</v>
      </c>
      <c r="N101" s="95">
        <v>134.38999999999999</v>
      </c>
      <c r="O101" s="93">
        <v>890.32293000000004</v>
      </c>
      <c r="P101" s="94">
        <f t="shared" si="1"/>
        <v>1.6441117348417266E-4</v>
      </c>
      <c r="Q101" s="94">
        <f>O101/'סכום נכסי הקרן'!$C$42</f>
        <v>1.1554097607121401E-5</v>
      </c>
    </row>
    <row r="102" spans="2:17">
      <c r="B102" s="86" t="s">
        <v>4325</v>
      </c>
      <c r="C102" s="96" t="s">
        <v>3862</v>
      </c>
      <c r="D102" s="83" t="s">
        <v>3940</v>
      </c>
      <c r="E102" s="83" t="s">
        <v>3939</v>
      </c>
      <c r="F102" s="83" t="s">
        <v>521</v>
      </c>
      <c r="G102" s="104">
        <v>41269</v>
      </c>
      <c r="H102" s="83" t="s">
        <v>139</v>
      </c>
      <c r="I102" s="93">
        <v>6.3400000000000007</v>
      </c>
      <c r="J102" s="96" t="s">
        <v>141</v>
      </c>
      <c r="K102" s="97">
        <v>5.3499999999999999E-2</v>
      </c>
      <c r="L102" s="97">
        <v>1E-3</v>
      </c>
      <c r="M102" s="93">
        <v>3495949.3400000008</v>
      </c>
      <c r="N102" s="95">
        <v>141.56</v>
      </c>
      <c r="O102" s="93">
        <v>4948.8657499999999</v>
      </c>
      <c r="P102" s="94">
        <f t="shared" si="1"/>
        <v>9.1388056845074204E-4</v>
      </c>
      <c r="Q102" s="94">
        <f>O102/'סכום נכסי הקרן'!$C$42</f>
        <v>6.4223526086248334E-5</v>
      </c>
    </row>
    <row r="103" spans="2:17">
      <c r="B103" s="86" t="s">
        <v>4325</v>
      </c>
      <c r="C103" s="96" t="s">
        <v>3862</v>
      </c>
      <c r="D103" s="83" t="s">
        <v>3941</v>
      </c>
      <c r="E103" s="83" t="s">
        <v>3942</v>
      </c>
      <c r="F103" s="83" t="s">
        <v>521</v>
      </c>
      <c r="G103" s="104">
        <v>41281</v>
      </c>
      <c r="H103" s="83" t="s">
        <v>139</v>
      </c>
      <c r="I103" s="93">
        <v>6.339999999999999</v>
      </c>
      <c r="J103" s="96" t="s">
        <v>141</v>
      </c>
      <c r="K103" s="97">
        <v>5.3499999999999999E-2</v>
      </c>
      <c r="L103" s="97">
        <v>1.1000000000000001E-3</v>
      </c>
      <c r="M103" s="93">
        <v>4404391.5900000008</v>
      </c>
      <c r="N103" s="95">
        <v>141.47999999999999</v>
      </c>
      <c r="O103" s="93">
        <v>6231.3330800000003</v>
      </c>
      <c r="P103" s="94">
        <f t="shared" si="1"/>
        <v>1.1507069508515792E-3</v>
      </c>
      <c r="Q103" s="94">
        <f>O103/'סכום נכסי הקרן'!$C$42</f>
        <v>8.086664759808492E-5</v>
      </c>
    </row>
    <row r="104" spans="2:17">
      <c r="B104" s="86" t="s">
        <v>4325</v>
      </c>
      <c r="C104" s="96" t="s">
        <v>3862</v>
      </c>
      <c r="D104" s="83" t="s">
        <v>3943</v>
      </c>
      <c r="E104" s="83" t="s">
        <v>3942</v>
      </c>
      <c r="F104" s="83" t="s">
        <v>521</v>
      </c>
      <c r="G104" s="104">
        <v>41767</v>
      </c>
      <c r="H104" s="83" t="s">
        <v>139</v>
      </c>
      <c r="I104" s="93">
        <v>6.2499999999999991</v>
      </c>
      <c r="J104" s="96" t="s">
        <v>141</v>
      </c>
      <c r="K104" s="97">
        <v>5.3499999999999999E-2</v>
      </c>
      <c r="L104" s="97">
        <v>6.8999999999999999E-3</v>
      </c>
      <c r="M104" s="93">
        <v>777707.89</v>
      </c>
      <c r="N104" s="95">
        <v>134.38999999999999</v>
      </c>
      <c r="O104" s="93">
        <v>1045.1615900000002</v>
      </c>
      <c r="P104" s="94">
        <f t="shared" si="1"/>
        <v>1.9300440065323686E-4</v>
      </c>
      <c r="Q104" s="94">
        <f>O104/'סכום נכסי הקרן'!$C$42</f>
        <v>1.3563504453461847E-5</v>
      </c>
    </row>
    <row r="105" spans="2:17">
      <c r="B105" s="86" t="s">
        <v>4325</v>
      </c>
      <c r="C105" s="96" t="s">
        <v>3862</v>
      </c>
      <c r="D105" s="83" t="s">
        <v>3944</v>
      </c>
      <c r="E105" s="83" t="s">
        <v>3945</v>
      </c>
      <c r="F105" s="83" t="s">
        <v>521</v>
      </c>
      <c r="G105" s="104">
        <v>41281</v>
      </c>
      <c r="H105" s="83" t="s">
        <v>139</v>
      </c>
      <c r="I105" s="93">
        <v>6.34</v>
      </c>
      <c r="J105" s="96" t="s">
        <v>141</v>
      </c>
      <c r="K105" s="97">
        <v>5.3499999999999999E-2</v>
      </c>
      <c r="L105" s="97">
        <v>1.1000000000000001E-3</v>
      </c>
      <c r="M105" s="93">
        <v>3172654.92</v>
      </c>
      <c r="N105" s="95">
        <v>141.47999999999999</v>
      </c>
      <c r="O105" s="93">
        <v>4488.67209</v>
      </c>
      <c r="P105" s="94">
        <f t="shared" si="1"/>
        <v>8.2889906665950281E-4</v>
      </c>
      <c r="Q105" s="94">
        <f>O105/'סכום נכסי הקרן'!$C$42</f>
        <v>5.8251398123848859E-5</v>
      </c>
    </row>
    <row r="106" spans="2:17">
      <c r="B106" s="86" t="s">
        <v>4325</v>
      </c>
      <c r="C106" s="96" t="s">
        <v>3862</v>
      </c>
      <c r="D106" s="83" t="s">
        <v>3946</v>
      </c>
      <c r="E106" s="83" t="s">
        <v>3945</v>
      </c>
      <c r="F106" s="83" t="s">
        <v>521</v>
      </c>
      <c r="G106" s="104">
        <v>41767</v>
      </c>
      <c r="H106" s="83" t="s">
        <v>139</v>
      </c>
      <c r="I106" s="93">
        <v>6.25</v>
      </c>
      <c r="J106" s="96" t="s">
        <v>141</v>
      </c>
      <c r="K106" s="97">
        <v>5.3499999999999999E-2</v>
      </c>
      <c r="L106" s="97">
        <v>6.9000000000000008E-3</v>
      </c>
      <c r="M106" s="93">
        <v>633614.78</v>
      </c>
      <c r="N106" s="95">
        <v>134.38999999999999</v>
      </c>
      <c r="O106" s="93">
        <v>851.51486</v>
      </c>
      <c r="P106" s="94">
        <f t="shared" si="1"/>
        <v>1.5724469476688756E-4</v>
      </c>
      <c r="Q106" s="94">
        <f>O106/'סכום נכסי הקרן'!$C$42</f>
        <v>1.1050468852188626E-5</v>
      </c>
    </row>
    <row r="107" spans="2:17">
      <c r="B107" s="86" t="s">
        <v>4325</v>
      </c>
      <c r="C107" s="96" t="s">
        <v>3862</v>
      </c>
      <c r="D107" s="83" t="s">
        <v>3947</v>
      </c>
      <c r="E107" s="83" t="s">
        <v>3934</v>
      </c>
      <c r="F107" s="83" t="s">
        <v>521</v>
      </c>
      <c r="G107" s="104">
        <v>41281</v>
      </c>
      <c r="H107" s="83" t="s">
        <v>139</v>
      </c>
      <c r="I107" s="93">
        <v>6.34</v>
      </c>
      <c r="J107" s="96" t="s">
        <v>141</v>
      </c>
      <c r="K107" s="97">
        <v>5.3499999999999999E-2</v>
      </c>
      <c r="L107" s="97">
        <v>1.1000000000000001E-3</v>
      </c>
      <c r="M107" s="93">
        <v>3810296.5</v>
      </c>
      <c r="N107" s="95">
        <v>141.47999999999999</v>
      </c>
      <c r="O107" s="93">
        <v>5390.8073700000004</v>
      </c>
      <c r="P107" s="94">
        <f t="shared" si="1"/>
        <v>9.9549156363840552E-4</v>
      </c>
      <c r="Q107" s="94">
        <f>O107/'סכום נכסי הקרן'!$C$42</f>
        <v>6.9958789598027556E-5</v>
      </c>
    </row>
    <row r="108" spans="2:17">
      <c r="B108" s="86" t="s">
        <v>4339</v>
      </c>
      <c r="C108" s="96" t="s">
        <v>3862</v>
      </c>
      <c r="D108" s="83">
        <v>7127</v>
      </c>
      <c r="E108" s="83" t="s">
        <v>3948</v>
      </c>
      <c r="F108" s="83" t="s">
        <v>1805</v>
      </c>
      <c r="G108" s="104">
        <v>43708</v>
      </c>
      <c r="H108" s="83" t="s">
        <v>3803</v>
      </c>
      <c r="I108" s="93">
        <v>6.9799999999999969</v>
      </c>
      <c r="J108" s="96" t="s">
        <v>141</v>
      </c>
      <c r="K108" s="97">
        <v>3.1E-2</v>
      </c>
      <c r="L108" s="97">
        <v>1.2399999999999993E-2</v>
      </c>
      <c r="M108" s="93">
        <v>28164562.959999993</v>
      </c>
      <c r="N108" s="95">
        <v>114.12</v>
      </c>
      <c r="O108" s="93">
        <v>32141.39895000001</v>
      </c>
      <c r="P108" s="94">
        <f t="shared" si="1"/>
        <v>5.9353802319709508E-3</v>
      </c>
      <c r="Q108" s="94">
        <f>O108/'סכום נכסי הקרן'!$C$42</f>
        <v>4.1711254218481086E-4</v>
      </c>
    </row>
    <row r="109" spans="2:17">
      <c r="B109" s="86" t="s">
        <v>4339</v>
      </c>
      <c r="C109" s="96" t="s">
        <v>3862</v>
      </c>
      <c r="D109" s="83">
        <v>7128</v>
      </c>
      <c r="E109" s="83" t="s">
        <v>3948</v>
      </c>
      <c r="F109" s="83" t="s">
        <v>1805</v>
      </c>
      <c r="G109" s="104">
        <v>43708</v>
      </c>
      <c r="H109" s="83" t="s">
        <v>3803</v>
      </c>
      <c r="I109" s="93">
        <v>7.01</v>
      </c>
      <c r="J109" s="96" t="s">
        <v>141</v>
      </c>
      <c r="K109" s="97">
        <v>2.4900000000000002E-2</v>
      </c>
      <c r="L109" s="97">
        <v>1.2499999999999997E-2</v>
      </c>
      <c r="M109" s="93">
        <v>11956837.800000001</v>
      </c>
      <c r="N109" s="95">
        <v>111.5</v>
      </c>
      <c r="O109" s="93">
        <v>13331.873510000001</v>
      </c>
      <c r="P109" s="94">
        <f t="shared" si="1"/>
        <v>2.461925773967942E-3</v>
      </c>
      <c r="Q109" s="94">
        <f>O109/'סכום נכסי הקרן'!$C$42</f>
        <v>1.7301336698172674E-4</v>
      </c>
    </row>
    <row r="110" spans="2:17">
      <c r="B110" s="86" t="s">
        <v>4339</v>
      </c>
      <c r="C110" s="96" t="s">
        <v>3862</v>
      </c>
      <c r="D110" s="83">
        <v>7130</v>
      </c>
      <c r="E110" s="83" t="s">
        <v>3948</v>
      </c>
      <c r="F110" s="83" t="s">
        <v>1805</v>
      </c>
      <c r="G110" s="104">
        <v>43708</v>
      </c>
      <c r="H110" s="83" t="s">
        <v>3803</v>
      </c>
      <c r="I110" s="93">
        <v>7.37</v>
      </c>
      <c r="J110" s="96" t="s">
        <v>141</v>
      </c>
      <c r="K110" s="97">
        <v>3.6000000000000004E-2</v>
      </c>
      <c r="L110" s="97">
        <v>1.2899999999999998E-2</v>
      </c>
      <c r="M110" s="93">
        <v>7488369.6499999985</v>
      </c>
      <c r="N110" s="95">
        <v>118.79</v>
      </c>
      <c r="O110" s="93">
        <v>8895.4346299999997</v>
      </c>
      <c r="P110" s="94">
        <f t="shared" si="1"/>
        <v>1.6426723348235534E-3</v>
      </c>
      <c r="Q110" s="94">
        <f>O110/'סכום נכסי הקרן'!$C$42</f>
        <v>1.1543982133852022E-4</v>
      </c>
    </row>
    <row r="111" spans="2:17">
      <c r="B111" s="86" t="s">
        <v>4329</v>
      </c>
      <c r="C111" s="96" t="s">
        <v>3856</v>
      </c>
      <c r="D111" s="83">
        <v>22333</v>
      </c>
      <c r="E111" s="83" t="s">
        <v>3949</v>
      </c>
      <c r="F111" s="83" t="s">
        <v>1805</v>
      </c>
      <c r="G111" s="104">
        <v>41639</v>
      </c>
      <c r="H111" s="83" t="s">
        <v>3803</v>
      </c>
      <c r="I111" s="93">
        <v>1.9499999999999995</v>
      </c>
      <c r="J111" s="96" t="s">
        <v>141</v>
      </c>
      <c r="K111" s="97">
        <v>3.7000000000000005E-2</v>
      </c>
      <c r="L111" s="97">
        <v>-5.9999999999999995E-4</v>
      </c>
      <c r="M111" s="93">
        <v>36432000.019999996</v>
      </c>
      <c r="N111" s="95">
        <v>109.93</v>
      </c>
      <c r="O111" s="93">
        <v>40049.696120000008</v>
      </c>
      <c r="P111" s="94">
        <f t="shared" si="1"/>
        <v>7.3957631718793515E-3</v>
      </c>
      <c r="Q111" s="94">
        <f>O111/'סכום נכסי הקרן'!$C$42</f>
        <v>5.1974186277110857E-4</v>
      </c>
    </row>
    <row r="112" spans="2:17">
      <c r="B112" s="86" t="s">
        <v>4329</v>
      </c>
      <c r="C112" s="96" t="s">
        <v>3856</v>
      </c>
      <c r="D112" s="83">
        <v>22334</v>
      </c>
      <c r="E112" s="83" t="s">
        <v>3949</v>
      </c>
      <c r="F112" s="83" t="s">
        <v>1805</v>
      </c>
      <c r="G112" s="104">
        <v>42004</v>
      </c>
      <c r="H112" s="83" t="s">
        <v>3803</v>
      </c>
      <c r="I112" s="93">
        <v>2.4199999999999995</v>
      </c>
      <c r="J112" s="96" t="s">
        <v>141</v>
      </c>
      <c r="K112" s="97">
        <v>3.7000000000000005E-2</v>
      </c>
      <c r="L112" s="97">
        <v>4.0000000000000002E-4</v>
      </c>
      <c r="M112" s="93">
        <v>14842666.73</v>
      </c>
      <c r="N112" s="95">
        <v>111.66</v>
      </c>
      <c r="O112" s="93">
        <v>16573.320449999999</v>
      </c>
      <c r="P112" s="94">
        <f t="shared" si="1"/>
        <v>3.0605064431101828E-3</v>
      </c>
      <c r="Q112" s="94">
        <f>O112/'סכום נכסי הקרן'!$C$42</f>
        <v>2.1507899628441689E-4</v>
      </c>
    </row>
    <row r="113" spans="2:17">
      <c r="B113" s="86" t="s">
        <v>4329</v>
      </c>
      <c r="C113" s="96" t="s">
        <v>3856</v>
      </c>
      <c r="D113" s="83" t="s">
        <v>3950</v>
      </c>
      <c r="E113" s="83" t="s">
        <v>3949</v>
      </c>
      <c r="F113" s="83" t="s">
        <v>1805</v>
      </c>
      <c r="G113" s="104">
        <v>42759</v>
      </c>
      <c r="H113" s="83" t="s">
        <v>3803</v>
      </c>
      <c r="I113" s="93">
        <v>3.5799999999999992</v>
      </c>
      <c r="J113" s="96" t="s">
        <v>141</v>
      </c>
      <c r="K113" s="97">
        <v>2.5499999999999998E-2</v>
      </c>
      <c r="L113" s="97">
        <v>1.09E-2</v>
      </c>
      <c r="M113" s="93">
        <v>14165859.210000001</v>
      </c>
      <c r="N113" s="95">
        <v>106.43</v>
      </c>
      <c r="O113" s="93">
        <v>15076.7246</v>
      </c>
      <c r="P113" s="94">
        <f t="shared" si="1"/>
        <v>2.7841380922130057E-3</v>
      </c>
      <c r="Q113" s="94">
        <f>O113/'סכום נכסי הקרן'!$C$42</f>
        <v>1.956570383109063E-4</v>
      </c>
    </row>
    <row r="114" spans="2:17">
      <c r="B114" s="86" t="s">
        <v>4329</v>
      </c>
      <c r="C114" s="96" t="s">
        <v>3856</v>
      </c>
      <c r="D114" s="83" t="s">
        <v>3951</v>
      </c>
      <c r="E114" s="83" t="s">
        <v>3949</v>
      </c>
      <c r="F114" s="83" t="s">
        <v>1805</v>
      </c>
      <c r="G114" s="104">
        <v>42759</v>
      </c>
      <c r="H114" s="83" t="s">
        <v>3803</v>
      </c>
      <c r="I114" s="93">
        <v>3.4899999999999998</v>
      </c>
      <c r="J114" s="96" t="s">
        <v>141</v>
      </c>
      <c r="K114" s="97">
        <v>3.8800000000000001E-2</v>
      </c>
      <c r="L114" s="97">
        <v>1.7999999999999999E-2</v>
      </c>
      <c r="M114" s="93">
        <v>14165859.210000001</v>
      </c>
      <c r="N114" s="95">
        <v>109.15</v>
      </c>
      <c r="O114" s="93">
        <v>15462.035609999999</v>
      </c>
      <c r="P114" s="94">
        <f t="shared" si="1"/>
        <v>2.8552914155475758E-3</v>
      </c>
      <c r="Q114" s="94">
        <f>O114/'סכום נכסי הקרן'!$C$42</f>
        <v>2.0065738242047398E-4</v>
      </c>
    </row>
    <row r="115" spans="2:17">
      <c r="B115" s="86" t="s">
        <v>4324</v>
      </c>
      <c r="C115" s="96" t="s">
        <v>3856</v>
      </c>
      <c r="D115" s="83">
        <v>2963</v>
      </c>
      <c r="E115" s="83" t="s">
        <v>3952</v>
      </c>
      <c r="F115" s="83" t="s">
        <v>612</v>
      </c>
      <c r="G115" s="104">
        <v>41423</v>
      </c>
      <c r="H115" s="83" t="s">
        <v>139</v>
      </c>
      <c r="I115" s="93">
        <v>4.6900000000000004</v>
      </c>
      <c r="J115" s="96" t="s">
        <v>141</v>
      </c>
      <c r="K115" s="97">
        <v>0.05</v>
      </c>
      <c r="L115" s="97">
        <v>1.8999999999999998E-3</v>
      </c>
      <c r="M115" s="93">
        <v>8965529.2699999996</v>
      </c>
      <c r="N115" s="95">
        <v>126.08</v>
      </c>
      <c r="O115" s="93">
        <v>11303.739599999999</v>
      </c>
      <c r="P115" s="94">
        <f t="shared" si="1"/>
        <v>2.0874011325256021E-3</v>
      </c>
      <c r="Q115" s="94">
        <f>O115/'סכום נכסי הקרן'!$C$42</f>
        <v>1.4669341456125746E-4</v>
      </c>
    </row>
    <row r="116" spans="2:17">
      <c r="B116" s="86" t="s">
        <v>4324</v>
      </c>
      <c r="C116" s="96" t="s">
        <v>3856</v>
      </c>
      <c r="D116" s="83">
        <v>2968</v>
      </c>
      <c r="E116" s="83" t="s">
        <v>3952</v>
      </c>
      <c r="F116" s="83" t="s">
        <v>612</v>
      </c>
      <c r="G116" s="104">
        <v>41423</v>
      </c>
      <c r="H116" s="83" t="s">
        <v>139</v>
      </c>
      <c r="I116" s="93">
        <v>4.6900000000000004</v>
      </c>
      <c r="J116" s="96" t="s">
        <v>141</v>
      </c>
      <c r="K116" s="97">
        <v>0.05</v>
      </c>
      <c r="L116" s="97">
        <v>1.9E-3</v>
      </c>
      <c r="M116" s="93">
        <v>2883492.3899999992</v>
      </c>
      <c r="N116" s="95">
        <v>126.08</v>
      </c>
      <c r="O116" s="93">
        <v>3635.5073199999997</v>
      </c>
      <c r="P116" s="94">
        <f t="shared" si="1"/>
        <v>6.7134969183765662E-4</v>
      </c>
      <c r="Q116" s="94">
        <f>O116/'סכום נכסי הקרן'!$C$42</f>
        <v>4.7179517691052092E-5</v>
      </c>
    </row>
    <row r="117" spans="2:17">
      <c r="B117" s="86" t="s">
        <v>4324</v>
      </c>
      <c r="C117" s="96" t="s">
        <v>3856</v>
      </c>
      <c r="D117" s="83">
        <v>4605</v>
      </c>
      <c r="E117" s="83" t="s">
        <v>3952</v>
      </c>
      <c r="F117" s="83" t="s">
        <v>612</v>
      </c>
      <c r="G117" s="104">
        <v>42352</v>
      </c>
      <c r="H117" s="83" t="s">
        <v>139</v>
      </c>
      <c r="I117" s="93">
        <v>6.9200000000000008</v>
      </c>
      <c r="J117" s="96" t="s">
        <v>141</v>
      </c>
      <c r="K117" s="97">
        <v>0.05</v>
      </c>
      <c r="L117" s="97">
        <v>8.5000000000000006E-3</v>
      </c>
      <c r="M117" s="93">
        <v>9077936.8399999999</v>
      </c>
      <c r="N117" s="95">
        <v>132.16</v>
      </c>
      <c r="O117" s="93">
        <v>11997.401189999999</v>
      </c>
      <c r="P117" s="94">
        <f t="shared" si="1"/>
        <v>2.2154959082187281E-3</v>
      </c>
      <c r="Q117" s="94">
        <f>O117/'סכום נכסי הקרן'!$C$42</f>
        <v>1.5569535469681144E-4</v>
      </c>
    </row>
    <row r="118" spans="2:17">
      <c r="B118" s="86" t="s">
        <v>4324</v>
      </c>
      <c r="C118" s="96" t="s">
        <v>3856</v>
      </c>
      <c r="D118" s="83">
        <v>4606</v>
      </c>
      <c r="E118" s="83" t="s">
        <v>3952</v>
      </c>
      <c r="F118" s="83" t="s">
        <v>612</v>
      </c>
      <c r="G118" s="104">
        <v>42352</v>
      </c>
      <c r="H118" s="83" t="s">
        <v>139</v>
      </c>
      <c r="I118" s="93">
        <v>8.9700000000000006</v>
      </c>
      <c r="J118" s="96" t="s">
        <v>141</v>
      </c>
      <c r="K118" s="97">
        <v>4.0999999999999995E-2</v>
      </c>
      <c r="L118" s="97">
        <v>1.0600000000000004E-2</v>
      </c>
      <c r="M118" s="93">
        <v>24798593.979999997</v>
      </c>
      <c r="N118" s="95">
        <v>130.80000000000001</v>
      </c>
      <c r="O118" s="93">
        <v>32436.561730000001</v>
      </c>
      <c r="P118" s="94">
        <f t="shared" si="1"/>
        <v>5.9898863638400343E-3</v>
      </c>
      <c r="Q118" s="94">
        <f>O118/'סכום נכסי הקרן'!$C$42</f>
        <v>4.209429945467524E-4</v>
      </c>
    </row>
    <row r="119" spans="2:17">
      <c r="B119" s="86" t="s">
        <v>4324</v>
      </c>
      <c r="C119" s="96" t="s">
        <v>3856</v>
      </c>
      <c r="D119" s="83">
        <v>5150</v>
      </c>
      <c r="E119" s="83" t="s">
        <v>3952</v>
      </c>
      <c r="F119" s="83" t="s">
        <v>612</v>
      </c>
      <c r="G119" s="104">
        <v>42631</v>
      </c>
      <c r="H119" s="83" t="s">
        <v>139</v>
      </c>
      <c r="I119" s="93">
        <v>8.86</v>
      </c>
      <c r="J119" s="96" t="s">
        <v>141</v>
      </c>
      <c r="K119" s="97">
        <v>4.0999999999999995E-2</v>
      </c>
      <c r="L119" s="97">
        <v>1.4500000000000002E-2</v>
      </c>
      <c r="M119" s="93">
        <v>7359001.3499999996</v>
      </c>
      <c r="N119" s="95">
        <v>126.87</v>
      </c>
      <c r="O119" s="93">
        <v>9336.3650400000006</v>
      </c>
      <c r="P119" s="94">
        <f t="shared" si="1"/>
        <v>1.7240965952690949E-3</v>
      </c>
      <c r="Q119" s="94">
        <f>O119/'סכום נכסי הקרן'!$C$42</f>
        <v>1.2116196195000381E-4</v>
      </c>
    </row>
    <row r="120" spans="2:17">
      <c r="B120" s="86" t="s">
        <v>4340</v>
      </c>
      <c r="C120" s="96" t="s">
        <v>3862</v>
      </c>
      <c r="D120" s="83" t="s">
        <v>3953</v>
      </c>
      <c r="E120" s="83" t="s">
        <v>3954</v>
      </c>
      <c r="F120" s="83" t="s">
        <v>612</v>
      </c>
      <c r="G120" s="104">
        <v>43011</v>
      </c>
      <c r="H120" s="83" t="s">
        <v>139</v>
      </c>
      <c r="I120" s="93">
        <v>8.6</v>
      </c>
      <c r="J120" s="96" t="s">
        <v>141</v>
      </c>
      <c r="K120" s="97">
        <v>3.9E-2</v>
      </c>
      <c r="L120" s="97">
        <v>2.1000000000000001E-2</v>
      </c>
      <c r="M120" s="93">
        <v>2715710.0500000007</v>
      </c>
      <c r="N120" s="95">
        <v>118.42</v>
      </c>
      <c r="O120" s="93">
        <v>3215.9439900000002</v>
      </c>
      <c r="P120" s="94">
        <f t="shared" si="1"/>
        <v>5.9387117577132658E-4</v>
      </c>
      <c r="Q120" s="94">
        <f>O120/'סכום נכסי הקרן'!$C$42</f>
        <v>4.1734666723112988E-5</v>
      </c>
    </row>
    <row r="121" spans="2:17">
      <c r="B121" s="86" t="s">
        <v>4340</v>
      </c>
      <c r="C121" s="96" t="s">
        <v>3862</v>
      </c>
      <c r="D121" s="83" t="s">
        <v>3955</v>
      </c>
      <c r="E121" s="83" t="s">
        <v>3954</v>
      </c>
      <c r="F121" s="83" t="s">
        <v>612</v>
      </c>
      <c r="G121" s="104">
        <v>43104</v>
      </c>
      <c r="H121" s="83" t="s">
        <v>139</v>
      </c>
      <c r="I121" s="93">
        <v>8.610000000000003</v>
      </c>
      <c r="J121" s="96" t="s">
        <v>141</v>
      </c>
      <c r="K121" s="97">
        <v>3.8199999999999998E-2</v>
      </c>
      <c r="L121" s="97">
        <v>2.3900000000000005E-2</v>
      </c>
      <c r="M121" s="93">
        <v>4833175.0900000017</v>
      </c>
      <c r="N121" s="95">
        <v>112.58</v>
      </c>
      <c r="O121" s="93">
        <v>5441.1885699999984</v>
      </c>
      <c r="P121" s="94">
        <f t="shared" si="1"/>
        <v>1.004795190372517E-3</v>
      </c>
      <c r="Q121" s="94">
        <f>O121/'סכום נכסי הקרן'!$C$42</f>
        <v>7.0612607760796748E-5</v>
      </c>
    </row>
    <row r="122" spans="2:17">
      <c r="B122" s="86" t="s">
        <v>4340</v>
      </c>
      <c r="C122" s="96" t="s">
        <v>3862</v>
      </c>
      <c r="D122" s="83" t="s">
        <v>3956</v>
      </c>
      <c r="E122" s="83" t="s">
        <v>3954</v>
      </c>
      <c r="F122" s="83" t="s">
        <v>612</v>
      </c>
      <c r="G122" s="104">
        <v>43194</v>
      </c>
      <c r="H122" s="83" t="s">
        <v>139</v>
      </c>
      <c r="I122" s="93">
        <v>8.6599999999999984</v>
      </c>
      <c r="J122" s="96" t="s">
        <v>141</v>
      </c>
      <c r="K122" s="97">
        <v>3.7900000000000003E-2</v>
      </c>
      <c r="L122" s="97">
        <v>1.9599999999999996E-2</v>
      </c>
      <c r="M122" s="93">
        <v>3120206.22</v>
      </c>
      <c r="N122" s="95">
        <v>116.73</v>
      </c>
      <c r="O122" s="93">
        <v>3642.21702</v>
      </c>
      <c r="P122" s="94">
        <f t="shared" si="1"/>
        <v>6.7258873624902182E-4</v>
      </c>
      <c r="Q122" s="94">
        <f>O122/'סכום נכסי הקרן'!$C$42</f>
        <v>4.7266592308701785E-5</v>
      </c>
    </row>
    <row r="123" spans="2:17">
      <c r="B123" s="86" t="s">
        <v>4340</v>
      </c>
      <c r="C123" s="96" t="s">
        <v>3862</v>
      </c>
      <c r="D123" s="83" t="s">
        <v>3957</v>
      </c>
      <c r="E123" s="83" t="s">
        <v>3954</v>
      </c>
      <c r="F123" s="83" t="s">
        <v>612</v>
      </c>
      <c r="G123" s="104">
        <v>43285</v>
      </c>
      <c r="H123" s="83" t="s">
        <v>139</v>
      </c>
      <c r="I123" s="93">
        <v>8.6299999999999937</v>
      </c>
      <c r="J123" s="96" t="s">
        <v>141</v>
      </c>
      <c r="K123" s="97">
        <v>4.0099999999999997E-2</v>
      </c>
      <c r="L123" s="97">
        <v>1.9699999999999995E-2</v>
      </c>
      <c r="M123" s="93">
        <v>4144467.6100000008</v>
      </c>
      <c r="N123" s="95">
        <v>117.35</v>
      </c>
      <c r="O123" s="93">
        <v>4863.5329900000024</v>
      </c>
      <c r="P123" s="94">
        <f t="shared" si="1"/>
        <v>8.9812262407403952E-4</v>
      </c>
      <c r="Q123" s="94">
        <f>O123/'סכום נכסי הקרן'!$C$42</f>
        <v>6.3116126731583801E-5</v>
      </c>
    </row>
    <row r="124" spans="2:17">
      <c r="B124" s="86" t="s">
        <v>4340</v>
      </c>
      <c r="C124" s="96" t="s">
        <v>3862</v>
      </c>
      <c r="D124" s="83" t="s">
        <v>3958</v>
      </c>
      <c r="E124" s="83" t="s">
        <v>3954</v>
      </c>
      <c r="F124" s="83" t="s">
        <v>612</v>
      </c>
      <c r="G124" s="104">
        <v>43377</v>
      </c>
      <c r="H124" s="83" t="s">
        <v>139</v>
      </c>
      <c r="I124" s="93">
        <v>8.620000000000001</v>
      </c>
      <c r="J124" s="96" t="s">
        <v>141</v>
      </c>
      <c r="K124" s="97">
        <v>3.9699999999999999E-2</v>
      </c>
      <c r="L124" s="97">
        <v>2.1300000000000006E-2</v>
      </c>
      <c r="M124" s="93">
        <v>8292696.1700000027</v>
      </c>
      <c r="N124" s="95">
        <v>115.18</v>
      </c>
      <c r="O124" s="93">
        <v>9551.5269499999995</v>
      </c>
      <c r="P124" s="94">
        <f t="shared" si="1"/>
        <v>1.7638293943695244E-3</v>
      </c>
      <c r="Q124" s="94">
        <f>O124/'סכום נכסי הקרן'!$C$42</f>
        <v>1.23954209151224E-4</v>
      </c>
    </row>
    <row r="125" spans="2:17">
      <c r="B125" s="86" t="s">
        <v>4340</v>
      </c>
      <c r="C125" s="96" t="s">
        <v>3862</v>
      </c>
      <c r="D125" s="83" t="s">
        <v>3959</v>
      </c>
      <c r="E125" s="83" t="s">
        <v>3954</v>
      </c>
      <c r="F125" s="83" t="s">
        <v>612</v>
      </c>
      <c r="G125" s="104">
        <v>43469</v>
      </c>
      <c r="H125" s="83" t="s">
        <v>139</v>
      </c>
      <c r="I125" s="93">
        <v>10.33</v>
      </c>
      <c r="J125" s="96" t="s">
        <v>141</v>
      </c>
      <c r="K125" s="97">
        <v>4.1700000000000001E-2</v>
      </c>
      <c r="L125" s="97">
        <v>1.7600000000000001E-2</v>
      </c>
      <c r="M125" s="93">
        <v>5834863.1699999999</v>
      </c>
      <c r="N125" s="95">
        <v>124.66</v>
      </c>
      <c r="O125" s="93">
        <v>7273.7407699999994</v>
      </c>
      <c r="P125" s="94">
        <f t="shared" si="1"/>
        <v>1.3432028035213802E-3</v>
      </c>
      <c r="Q125" s="94">
        <f>O125/'סכום נכסי הקרן'!$C$42</f>
        <v>9.4394413525301842E-5</v>
      </c>
    </row>
    <row r="126" spans="2:17">
      <c r="B126" s="86" t="s">
        <v>4340</v>
      </c>
      <c r="C126" s="96" t="s">
        <v>3862</v>
      </c>
      <c r="D126" s="83" t="s">
        <v>3960</v>
      </c>
      <c r="E126" s="83" t="s">
        <v>3954</v>
      </c>
      <c r="F126" s="83" t="s">
        <v>612</v>
      </c>
      <c r="G126" s="104">
        <v>43559</v>
      </c>
      <c r="H126" s="83" t="s">
        <v>139</v>
      </c>
      <c r="I126" s="93">
        <v>10.330000000000002</v>
      </c>
      <c r="J126" s="96" t="s">
        <v>141</v>
      </c>
      <c r="K126" s="97">
        <v>3.7200000000000004E-2</v>
      </c>
      <c r="L126" s="97">
        <v>2.0999999999999998E-2</v>
      </c>
      <c r="M126" s="93">
        <v>13978992.029999999</v>
      </c>
      <c r="N126" s="95">
        <v>115.72</v>
      </c>
      <c r="O126" s="93">
        <v>16176.489519999997</v>
      </c>
      <c r="P126" s="94">
        <f t="shared" si="1"/>
        <v>2.9872257977648854E-3</v>
      </c>
      <c r="Q126" s="94">
        <f>O126/'סכום נכסי הקרן'!$C$42</f>
        <v>2.0992915329571079E-4</v>
      </c>
    </row>
    <row r="127" spans="2:17">
      <c r="B127" s="86" t="s">
        <v>4340</v>
      </c>
      <c r="C127" s="96" t="s">
        <v>3862</v>
      </c>
      <c r="D127" s="83" t="s">
        <v>3961</v>
      </c>
      <c r="E127" s="83" t="s">
        <v>3954</v>
      </c>
      <c r="F127" s="83" t="s">
        <v>612</v>
      </c>
      <c r="G127" s="104">
        <v>43742</v>
      </c>
      <c r="H127" s="83" t="s">
        <v>139</v>
      </c>
      <c r="I127" s="93">
        <v>10.180000000000001</v>
      </c>
      <c r="J127" s="96" t="s">
        <v>141</v>
      </c>
      <c r="K127" s="97">
        <v>3.1E-2</v>
      </c>
      <c r="L127" s="97">
        <v>2.9500000000000005E-2</v>
      </c>
      <c r="M127" s="93">
        <v>16475853.009999998</v>
      </c>
      <c r="N127" s="95">
        <v>101.91</v>
      </c>
      <c r="O127" s="93">
        <v>16790.542149999997</v>
      </c>
      <c r="P127" s="94">
        <f t="shared" si="1"/>
        <v>3.1006196126128786E-3</v>
      </c>
      <c r="Q127" s="94">
        <f>O127/'סכום נכסי הקרן'!$C$42</f>
        <v>2.1789797425254002E-4</v>
      </c>
    </row>
    <row r="128" spans="2:17">
      <c r="B128" s="86" t="s">
        <v>4340</v>
      </c>
      <c r="C128" s="96" t="s">
        <v>3862</v>
      </c>
      <c r="D128" s="83" t="s">
        <v>3962</v>
      </c>
      <c r="E128" s="83" t="s">
        <v>3954</v>
      </c>
      <c r="F128" s="83" t="s">
        <v>612</v>
      </c>
      <c r="G128" s="104">
        <v>42935</v>
      </c>
      <c r="H128" s="83" t="s">
        <v>139</v>
      </c>
      <c r="I128" s="93">
        <v>10.270000000000003</v>
      </c>
      <c r="J128" s="96" t="s">
        <v>141</v>
      </c>
      <c r="K128" s="97">
        <v>4.0800000000000003E-2</v>
      </c>
      <c r="L128" s="97">
        <v>2.0700000000000003E-2</v>
      </c>
      <c r="M128" s="93">
        <v>12675205.880000001</v>
      </c>
      <c r="N128" s="95">
        <v>121.52</v>
      </c>
      <c r="O128" s="93">
        <v>15402.910369999998</v>
      </c>
      <c r="P128" s="94">
        <f t="shared" si="1"/>
        <v>2.84437307371521E-3</v>
      </c>
      <c r="Q128" s="94">
        <f>O128/'סכום נכסי הקרן'!$C$42</f>
        <v>1.9989008914857712E-4</v>
      </c>
    </row>
    <row r="129" spans="2:17" s="128" customFormat="1">
      <c r="B129" s="86" t="s">
        <v>4341</v>
      </c>
      <c r="C129" s="96" t="s">
        <v>3856</v>
      </c>
      <c r="D129" s="83">
        <v>4099</v>
      </c>
      <c r="E129" s="83" t="s">
        <v>3930</v>
      </c>
      <c r="F129" s="83" t="s">
        <v>612</v>
      </c>
      <c r="G129" s="104">
        <v>43831</v>
      </c>
      <c r="H129" s="83" t="s">
        <v>139</v>
      </c>
      <c r="I129" s="93">
        <v>5.669999999999999</v>
      </c>
      <c r="J129" s="96" t="s">
        <v>141</v>
      </c>
      <c r="K129" s="97">
        <v>2.9779E-2</v>
      </c>
      <c r="L129" s="97">
        <v>2E-3</v>
      </c>
      <c r="M129" s="93">
        <v>11877643.630000001</v>
      </c>
      <c r="N129" s="95">
        <v>118.92</v>
      </c>
      <c r="O129" s="93">
        <v>14124.893880000001</v>
      </c>
      <c r="P129" s="94">
        <f>O129/$O$10</f>
        <v>2.608368604131322E-3</v>
      </c>
      <c r="Q129" s="94">
        <f>O129/'סכום נכסי הקרן'!$C$42</f>
        <v>1.8330472807181518E-4</v>
      </c>
    </row>
    <row r="130" spans="2:17" s="128" customFormat="1">
      <c r="B130" s="86" t="s">
        <v>4341</v>
      </c>
      <c r="C130" s="96" t="s">
        <v>3856</v>
      </c>
      <c r="D130" s="83" t="s">
        <v>3931</v>
      </c>
      <c r="E130" s="83" t="s">
        <v>3930</v>
      </c>
      <c r="F130" s="83" t="s">
        <v>612</v>
      </c>
      <c r="G130" s="104">
        <v>43831</v>
      </c>
      <c r="H130" s="83" t="s">
        <v>139</v>
      </c>
      <c r="I130" s="93">
        <v>5.669999999999999</v>
      </c>
      <c r="J130" s="96" t="s">
        <v>141</v>
      </c>
      <c r="K130" s="97">
        <v>2.9779E-2</v>
      </c>
      <c r="L130" s="97">
        <v>2.1999999999999997E-3</v>
      </c>
      <c r="M130" s="93">
        <v>335906.21</v>
      </c>
      <c r="N130" s="95">
        <v>118.84</v>
      </c>
      <c r="O130" s="93">
        <v>399.19094999999999</v>
      </c>
      <c r="P130" s="94">
        <f>O130/$O$10</f>
        <v>7.3716457615846973E-5</v>
      </c>
      <c r="Q130" s="94">
        <f>O130/'סכום נכסי הקרן'!$C$42</f>
        <v>5.1804699674302654E-6</v>
      </c>
    </row>
    <row r="131" spans="2:17">
      <c r="B131" s="86" t="s">
        <v>4322</v>
      </c>
      <c r="C131" s="96" t="s">
        <v>3856</v>
      </c>
      <c r="D131" s="83" t="s">
        <v>3963</v>
      </c>
      <c r="E131" s="83" t="s">
        <v>3876</v>
      </c>
      <c r="F131" s="83" t="s">
        <v>3964</v>
      </c>
      <c r="G131" s="104">
        <v>40742</v>
      </c>
      <c r="H131" s="83" t="s">
        <v>3803</v>
      </c>
      <c r="I131" s="93">
        <v>7.67</v>
      </c>
      <c r="J131" s="96" t="s">
        <v>141</v>
      </c>
      <c r="K131" s="97">
        <v>0.06</v>
      </c>
      <c r="L131" s="97">
        <v>1.0999999999999998E-3</v>
      </c>
      <c r="M131" s="93">
        <v>34408209.290000007</v>
      </c>
      <c r="N131" s="95">
        <v>161.47999999999999</v>
      </c>
      <c r="O131" s="93">
        <v>55562.375409999993</v>
      </c>
      <c r="P131" s="94">
        <f t="shared" ref="P131:P132" si="2">O131/$O$10</f>
        <v>1.026040668493873E-2</v>
      </c>
      <c r="Q131" s="94">
        <f>O131/'סכום נכסי הקרן'!$C$42</f>
        <v>7.2105646966844029E-4</v>
      </c>
    </row>
    <row r="132" spans="2:17">
      <c r="B132" s="86" t="s">
        <v>4328</v>
      </c>
      <c r="C132" s="96" t="s">
        <v>3862</v>
      </c>
      <c r="D132" s="83" t="s">
        <v>3965</v>
      </c>
      <c r="E132" s="83" t="s">
        <v>3966</v>
      </c>
      <c r="F132" s="83" t="s">
        <v>3964</v>
      </c>
      <c r="G132" s="104">
        <v>42680</v>
      </c>
      <c r="H132" s="83" t="s">
        <v>3803</v>
      </c>
      <c r="I132" s="93">
        <v>3.5399999999999996</v>
      </c>
      <c r="J132" s="96" t="s">
        <v>141</v>
      </c>
      <c r="K132" s="97">
        <v>2.3E-2</v>
      </c>
      <c r="L132" s="97">
        <v>1.3499999999999998E-2</v>
      </c>
      <c r="M132" s="93">
        <v>4953148.66</v>
      </c>
      <c r="N132" s="95">
        <v>105.81</v>
      </c>
      <c r="O132" s="93">
        <v>5240.9267800000007</v>
      </c>
      <c r="P132" s="94">
        <f t="shared" si="2"/>
        <v>9.6781391673740949E-4</v>
      </c>
      <c r="Q132" s="94">
        <f>O132/'סכום נכסי הקרן'!$C$42</f>
        <v>6.8013725725222499E-5</v>
      </c>
    </row>
    <row r="133" spans="2:17" s="128" customFormat="1">
      <c r="B133" s="86" t="s">
        <v>4342</v>
      </c>
      <c r="C133" s="96" t="s">
        <v>3856</v>
      </c>
      <c r="D133" s="83" t="s">
        <v>3998</v>
      </c>
      <c r="E133" s="83" t="s">
        <v>3999</v>
      </c>
      <c r="F133" s="83" t="s">
        <v>612</v>
      </c>
      <c r="G133" s="104">
        <v>43857</v>
      </c>
      <c r="H133" s="83" t="s">
        <v>139</v>
      </c>
      <c r="I133" s="93">
        <v>6.1299999999999981</v>
      </c>
      <c r="J133" s="96" t="s">
        <v>141</v>
      </c>
      <c r="K133" s="97">
        <v>2.5399999999999999E-2</v>
      </c>
      <c r="L133" s="97">
        <v>3.1000000000000003E-3</v>
      </c>
      <c r="M133" s="93">
        <v>19726433.770000003</v>
      </c>
      <c r="N133" s="95">
        <v>117.21</v>
      </c>
      <c r="O133" s="93">
        <v>23121.353170000002</v>
      </c>
      <c r="P133" s="94">
        <f t="shared" ref="P133:P164" si="3">O133/$O$10</f>
        <v>4.2696966225745708E-3</v>
      </c>
      <c r="Q133" s="94">
        <f>O133/'סכום נכסי הקרן'!$C$42</f>
        <v>3.0005558919492936E-4</v>
      </c>
    </row>
    <row r="134" spans="2:17" s="128" customFormat="1">
      <c r="B134" s="86" t="s">
        <v>4343</v>
      </c>
      <c r="C134" s="96" t="s">
        <v>3862</v>
      </c>
      <c r="D134" s="83" t="s">
        <v>3967</v>
      </c>
      <c r="E134" s="83" t="s">
        <v>3968</v>
      </c>
      <c r="F134" s="83" t="s">
        <v>616</v>
      </c>
      <c r="G134" s="104">
        <v>42516</v>
      </c>
      <c r="H134" s="83" t="s">
        <v>333</v>
      </c>
      <c r="I134" s="93">
        <v>5.17</v>
      </c>
      <c r="J134" s="96" t="s">
        <v>141</v>
      </c>
      <c r="K134" s="97">
        <v>2.3269999999999999E-2</v>
      </c>
      <c r="L134" s="97">
        <v>1.46E-2</v>
      </c>
      <c r="M134" s="93">
        <v>34576969.770000003</v>
      </c>
      <c r="N134" s="95">
        <v>106.86</v>
      </c>
      <c r="O134" s="93">
        <v>36948.951219999995</v>
      </c>
      <c r="P134" s="94">
        <f t="shared" si="3"/>
        <v>6.823165195902179E-3</v>
      </c>
      <c r="Q134" s="94">
        <f>O134/'סכום נכסי הקרן'!$C$42</f>
        <v>4.7950218341186304E-4</v>
      </c>
    </row>
    <row r="135" spans="2:17">
      <c r="B135" s="86" t="s">
        <v>4328</v>
      </c>
      <c r="C135" s="96" t="s">
        <v>3862</v>
      </c>
      <c r="D135" s="83" t="s">
        <v>3969</v>
      </c>
      <c r="E135" s="83" t="s">
        <v>3966</v>
      </c>
      <c r="F135" s="83" t="s">
        <v>3964</v>
      </c>
      <c r="G135" s="104">
        <v>42680</v>
      </c>
      <c r="H135" s="83" t="s">
        <v>3803</v>
      </c>
      <c r="I135" s="93">
        <v>2.3499999999999992</v>
      </c>
      <c r="J135" s="96" t="s">
        <v>141</v>
      </c>
      <c r="K135" s="97">
        <v>2.35E-2</v>
      </c>
      <c r="L135" s="97">
        <v>1.9699999999999999E-2</v>
      </c>
      <c r="M135" s="93">
        <v>9737656.5099999998</v>
      </c>
      <c r="N135" s="95">
        <v>101.04</v>
      </c>
      <c r="O135" s="93">
        <v>9838.928350000002</v>
      </c>
      <c r="P135" s="94">
        <f t="shared" si="3"/>
        <v>1.8169022737066819E-3</v>
      </c>
      <c r="Q135" s="94">
        <f>O135/'סכום נכסי הקרן'!$C$42</f>
        <v>1.276839387988962E-4</v>
      </c>
    </row>
    <row r="136" spans="2:17">
      <c r="B136" s="86" t="s">
        <v>4328</v>
      </c>
      <c r="C136" s="96" t="s">
        <v>3862</v>
      </c>
      <c r="D136" s="83" t="s">
        <v>3970</v>
      </c>
      <c r="E136" s="83" t="s">
        <v>3966</v>
      </c>
      <c r="F136" s="83" t="s">
        <v>3964</v>
      </c>
      <c r="G136" s="104">
        <v>42680</v>
      </c>
      <c r="H136" s="83" t="s">
        <v>3803</v>
      </c>
      <c r="I136" s="93">
        <v>3.4900000000000011</v>
      </c>
      <c r="J136" s="96" t="s">
        <v>141</v>
      </c>
      <c r="K136" s="97">
        <v>3.3700000000000001E-2</v>
      </c>
      <c r="L136" s="97">
        <v>2.5900000000000003E-2</v>
      </c>
      <c r="M136" s="93">
        <v>2530529.0699999998</v>
      </c>
      <c r="N136" s="95">
        <v>103</v>
      </c>
      <c r="O136" s="93">
        <v>2606.4449299999997</v>
      </c>
      <c r="P136" s="94">
        <f t="shared" si="3"/>
        <v>4.8131824433991853E-4</v>
      </c>
      <c r="Q136" s="94">
        <f>O136/'סכום נכסי הקרן'!$C$42</f>
        <v>3.3824939372062118E-5</v>
      </c>
    </row>
    <row r="137" spans="2:17">
      <c r="B137" s="86" t="s">
        <v>4328</v>
      </c>
      <c r="C137" s="96" t="s">
        <v>3862</v>
      </c>
      <c r="D137" s="83" t="s">
        <v>3971</v>
      </c>
      <c r="E137" s="83" t="s">
        <v>3966</v>
      </c>
      <c r="F137" s="83" t="s">
        <v>3964</v>
      </c>
      <c r="G137" s="104">
        <v>42717</v>
      </c>
      <c r="H137" s="83" t="s">
        <v>3803</v>
      </c>
      <c r="I137" s="93">
        <v>3.24</v>
      </c>
      <c r="J137" s="96" t="s">
        <v>141</v>
      </c>
      <c r="K137" s="97">
        <v>3.85E-2</v>
      </c>
      <c r="L137" s="97">
        <v>3.1300000000000001E-2</v>
      </c>
      <c r="M137" s="93">
        <v>657773.11999999988</v>
      </c>
      <c r="N137" s="95">
        <v>102.63</v>
      </c>
      <c r="O137" s="93">
        <v>675.07251999999994</v>
      </c>
      <c r="P137" s="94">
        <f t="shared" si="3"/>
        <v>1.2466203156209579E-4</v>
      </c>
      <c r="Q137" s="94">
        <f>O137/'סכום נכסי הקרן'!$C$42</f>
        <v>8.7607019039321077E-6</v>
      </c>
    </row>
    <row r="138" spans="2:17">
      <c r="B138" s="86" t="s">
        <v>4328</v>
      </c>
      <c r="C138" s="96" t="s">
        <v>3862</v>
      </c>
      <c r="D138" s="83" t="s">
        <v>3972</v>
      </c>
      <c r="E138" s="83" t="s">
        <v>3966</v>
      </c>
      <c r="F138" s="83" t="s">
        <v>3964</v>
      </c>
      <c r="G138" s="104">
        <v>42710</v>
      </c>
      <c r="H138" s="83" t="s">
        <v>3803</v>
      </c>
      <c r="I138" s="93">
        <v>3.2399999999999998</v>
      </c>
      <c r="J138" s="96" t="s">
        <v>141</v>
      </c>
      <c r="K138" s="97">
        <v>3.8399999999999997E-2</v>
      </c>
      <c r="L138" s="97">
        <v>3.1199999999999995E-2</v>
      </c>
      <c r="M138" s="93">
        <v>1966558.8999999997</v>
      </c>
      <c r="N138" s="95">
        <v>102.63</v>
      </c>
      <c r="O138" s="93">
        <v>2018.27936</v>
      </c>
      <c r="P138" s="94">
        <f t="shared" si="3"/>
        <v>3.7270485440208192E-4</v>
      </c>
      <c r="Q138" s="94">
        <f>O138/'סכום נכסי הקרן'!$C$42</f>
        <v>2.6192065752904412E-5</v>
      </c>
    </row>
    <row r="139" spans="2:17">
      <c r="B139" s="86" t="s">
        <v>4328</v>
      </c>
      <c r="C139" s="96" t="s">
        <v>3862</v>
      </c>
      <c r="D139" s="83" t="s">
        <v>3973</v>
      </c>
      <c r="E139" s="83" t="s">
        <v>3966</v>
      </c>
      <c r="F139" s="83" t="s">
        <v>3964</v>
      </c>
      <c r="G139" s="104">
        <v>42680</v>
      </c>
      <c r="H139" s="83" t="s">
        <v>3803</v>
      </c>
      <c r="I139" s="93">
        <v>4.450000000000002</v>
      </c>
      <c r="J139" s="96" t="s">
        <v>141</v>
      </c>
      <c r="K139" s="97">
        <v>3.6699999999999997E-2</v>
      </c>
      <c r="L139" s="97">
        <v>2.63E-2</v>
      </c>
      <c r="M139" s="93">
        <v>8619515.5600000005</v>
      </c>
      <c r="N139" s="95">
        <v>104.97</v>
      </c>
      <c r="O139" s="93">
        <v>9047.9055899999985</v>
      </c>
      <c r="P139" s="94">
        <f t="shared" si="3"/>
        <v>1.6708283314975448E-3</v>
      </c>
      <c r="Q139" s="94">
        <f>O139/'סכום נכסי הקרן'!$C$42</f>
        <v>1.1741850153952491E-4</v>
      </c>
    </row>
    <row r="140" spans="2:17">
      <c r="B140" s="86" t="s">
        <v>4328</v>
      </c>
      <c r="C140" s="96" t="s">
        <v>3862</v>
      </c>
      <c r="D140" s="83" t="s">
        <v>3974</v>
      </c>
      <c r="E140" s="83" t="s">
        <v>3966</v>
      </c>
      <c r="F140" s="83" t="s">
        <v>3964</v>
      </c>
      <c r="G140" s="104">
        <v>42680</v>
      </c>
      <c r="H140" s="83" t="s">
        <v>3803</v>
      </c>
      <c r="I140" s="93">
        <v>2.34</v>
      </c>
      <c r="J140" s="96" t="s">
        <v>141</v>
      </c>
      <c r="K140" s="97">
        <v>3.1800000000000002E-2</v>
      </c>
      <c r="L140" s="97">
        <v>2.5300000000000007E-2</v>
      </c>
      <c r="M140" s="93">
        <v>9935605.4100000001</v>
      </c>
      <c r="N140" s="95">
        <v>101.72</v>
      </c>
      <c r="O140" s="93">
        <v>10106.497780000002</v>
      </c>
      <c r="P140" s="94">
        <f t="shared" si="3"/>
        <v>1.8663128892176079E-3</v>
      </c>
      <c r="Q140" s="94">
        <f>O140/'סכום נכסי הקרן'!$C$42</f>
        <v>1.3115630057542802E-4</v>
      </c>
    </row>
    <row r="141" spans="2:17">
      <c r="B141" s="86" t="s">
        <v>4344</v>
      </c>
      <c r="C141" s="96" t="s">
        <v>3856</v>
      </c>
      <c r="D141" s="83" t="s">
        <v>3975</v>
      </c>
      <c r="E141" s="83" t="s">
        <v>3976</v>
      </c>
      <c r="F141" s="83" t="s">
        <v>3964</v>
      </c>
      <c r="G141" s="104">
        <v>42884</v>
      </c>
      <c r="H141" s="83" t="s">
        <v>3803</v>
      </c>
      <c r="I141" s="93">
        <v>0.78000000000000036</v>
      </c>
      <c r="J141" s="96" t="s">
        <v>141</v>
      </c>
      <c r="K141" s="97">
        <v>2.2099999999999998E-2</v>
      </c>
      <c r="L141" s="97">
        <v>1.4800000000000002E-2</v>
      </c>
      <c r="M141" s="93">
        <v>5641202.0899999999</v>
      </c>
      <c r="N141" s="95">
        <v>100.77</v>
      </c>
      <c r="O141" s="93">
        <v>5684.639259999999</v>
      </c>
      <c r="P141" s="94">
        <f t="shared" si="3"/>
        <v>1.0497519271696156E-3</v>
      </c>
      <c r="Q141" s="94">
        <f>O141/'סכום נכסי הקרן'!$C$42</f>
        <v>7.3771970436967583E-5</v>
      </c>
    </row>
    <row r="142" spans="2:17">
      <c r="B142" s="86" t="s">
        <v>4344</v>
      </c>
      <c r="C142" s="96" t="s">
        <v>3856</v>
      </c>
      <c r="D142" s="83" t="s">
        <v>3977</v>
      </c>
      <c r="E142" s="83" t="s">
        <v>3976</v>
      </c>
      <c r="F142" s="83" t="s">
        <v>3964</v>
      </c>
      <c r="G142" s="104">
        <v>43006</v>
      </c>
      <c r="H142" s="83" t="s">
        <v>3803</v>
      </c>
      <c r="I142" s="93">
        <v>0.98999999999999977</v>
      </c>
      <c r="J142" s="96" t="s">
        <v>141</v>
      </c>
      <c r="K142" s="97">
        <v>2.0799999999999999E-2</v>
      </c>
      <c r="L142" s="97">
        <v>1.6299999999999995E-2</v>
      </c>
      <c r="M142" s="93">
        <v>6581402.4299999997</v>
      </c>
      <c r="N142" s="95">
        <v>100.46</v>
      </c>
      <c r="O142" s="93">
        <v>6611.6766200000011</v>
      </c>
      <c r="P142" s="94">
        <f t="shared" si="3"/>
        <v>1.2209429580703581E-3</v>
      </c>
      <c r="Q142" s="94">
        <f>O142/'סכום נכסי הקרן'!$C$42</f>
        <v>8.5802526746337442E-5</v>
      </c>
    </row>
    <row r="143" spans="2:17">
      <c r="B143" s="86" t="s">
        <v>4344</v>
      </c>
      <c r="C143" s="96" t="s">
        <v>3856</v>
      </c>
      <c r="D143" s="83" t="s">
        <v>3978</v>
      </c>
      <c r="E143" s="83" t="s">
        <v>3976</v>
      </c>
      <c r="F143" s="83" t="s">
        <v>3964</v>
      </c>
      <c r="G143" s="104">
        <v>43321</v>
      </c>
      <c r="H143" s="83" t="s">
        <v>3803</v>
      </c>
      <c r="I143" s="93">
        <v>1.3399999999999996</v>
      </c>
      <c r="J143" s="96" t="s">
        <v>141</v>
      </c>
      <c r="K143" s="97">
        <v>2.3980000000000001E-2</v>
      </c>
      <c r="L143" s="97">
        <v>1.4499999999999996E-2</v>
      </c>
      <c r="M143" s="93">
        <v>11738450.310000001</v>
      </c>
      <c r="N143" s="95">
        <v>101.62</v>
      </c>
      <c r="O143" s="93">
        <v>11928.613550000002</v>
      </c>
      <c r="P143" s="94">
        <f t="shared" si="3"/>
        <v>2.2027932626588679E-3</v>
      </c>
      <c r="Q143" s="94">
        <f>O143/'סכום נכסי הקרן'!$C$42</f>
        <v>1.548026683692522E-4</v>
      </c>
    </row>
    <row r="144" spans="2:17">
      <c r="B144" s="86" t="s">
        <v>4344</v>
      </c>
      <c r="C144" s="96" t="s">
        <v>3856</v>
      </c>
      <c r="D144" s="83" t="s">
        <v>3979</v>
      </c>
      <c r="E144" s="83" t="s">
        <v>3976</v>
      </c>
      <c r="F144" s="83" t="s">
        <v>3964</v>
      </c>
      <c r="G144" s="104">
        <v>43343</v>
      </c>
      <c r="H144" s="83" t="s">
        <v>3803</v>
      </c>
      <c r="I144" s="93">
        <v>1.3900000000000001</v>
      </c>
      <c r="J144" s="96" t="s">
        <v>141</v>
      </c>
      <c r="K144" s="97">
        <v>2.3789999999999999E-2</v>
      </c>
      <c r="L144" s="97">
        <v>1.52E-2</v>
      </c>
      <c r="M144" s="93">
        <v>11738450.310000001</v>
      </c>
      <c r="N144" s="95">
        <v>101.41</v>
      </c>
      <c r="O144" s="93">
        <v>11903.962710000002</v>
      </c>
      <c r="P144" s="94">
        <f t="shared" si="3"/>
        <v>2.1982411238840411E-3</v>
      </c>
      <c r="Q144" s="94">
        <f>O144/'סכום נכסי הקרן'!$C$42</f>
        <v>1.5448276398191091E-4</v>
      </c>
    </row>
    <row r="145" spans="2:17">
      <c r="B145" s="86" t="s">
        <v>4344</v>
      </c>
      <c r="C145" s="96" t="s">
        <v>3856</v>
      </c>
      <c r="D145" s="83" t="s">
        <v>3980</v>
      </c>
      <c r="E145" s="83" t="s">
        <v>3976</v>
      </c>
      <c r="F145" s="83" t="s">
        <v>3964</v>
      </c>
      <c r="G145" s="104">
        <v>42828</v>
      </c>
      <c r="H145" s="83" t="s">
        <v>3803</v>
      </c>
      <c r="I145" s="93">
        <v>0.62999999999999989</v>
      </c>
      <c r="J145" s="96" t="s">
        <v>141</v>
      </c>
      <c r="K145" s="97">
        <v>2.2700000000000001E-2</v>
      </c>
      <c r="L145" s="97">
        <v>1.4399999999999998E-2</v>
      </c>
      <c r="M145" s="93">
        <v>5641202.0899999999</v>
      </c>
      <c r="N145" s="95">
        <v>101.08</v>
      </c>
      <c r="O145" s="93">
        <v>5702.1268400000008</v>
      </c>
      <c r="P145" s="94">
        <f t="shared" si="3"/>
        <v>1.0529812650337978E-3</v>
      </c>
      <c r="Q145" s="94">
        <f>O145/'סכום נכסי הקרן'!$C$42</f>
        <v>7.3998914166511159E-5</v>
      </c>
    </row>
    <row r="146" spans="2:17">
      <c r="B146" s="86" t="s">
        <v>4344</v>
      </c>
      <c r="C146" s="96" t="s">
        <v>3856</v>
      </c>
      <c r="D146" s="83" t="s">
        <v>3981</v>
      </c>
      <c r="E146" s="83" t="s">
        <v>3976</v>
      </c>
      <c r="F146" s="83" t="s">
        <v>3964</v>
      </c>
      <c r="G146" s="104">
        <v>42859</v>
      </c>
      <c r="H146" s="83" t="s">
        <v>3803</v>
      </c>
      <c r="I146" s="93">
        <v>0.71000000000000019</v>
      </c>
      <c r="J146" s="96" t="s">
        <v>141</v>
      </c>
      <c r="K146" s="97">
        <v>2.2799999999999997E-2</v>
      </c>
      <c r="L146" s="97">
        <v>1.4400000000000003E-2</v>
      </c>
      <c r="M146" s="93">
        <v>5641202.0899999999</v>
      </c>
      <c r="N146" s="95">
        <v>100.96</v>
      </c>
      <c r="O146" s="93">
        <v>5695.3577099999993</v>
      </c>
      <c r="P146" s="94">
        <f t="shared" si="3"/>
        <v>1.0517312460022008E-3</v>
      </c>
      <c r="Q146" s="94">
        <f>O146/'סכום נכסי הקרן'!$C$42</f>
        <v>7.3911068300590001E-5</v>
      </c>
    </row>
    <row r="147" spans="2:17">
      <c r="B147" s="86" t="s">
        <v>4344</v>
      </c>
      <c r="C147" s="96" t="s">
        <v>3856</v>
      </c>
      <c r="D147" s="83" t="s">
        <v>3982</v>
      </c>
      <c r="E147" s="83" t="s">
        <v>3976</v>
      </c>
      <c r="F147" s="83" t="s">
        <v>3964</v>
      </c>
      <c r="G147" s="104">
        <v>43614</v>
      </c>
      <c r="H147" s="83" t="s">
        <v>3803</v>
      </c>
      <c r="I147" s="93">
        <v>1.75</v>
      </c>
      <c r="J147" s="96" t="s">
        <v>141</v>
      </c>
      <c r="K147" s="97">
        <v>2.427E-2</v>
      </c>
      <c r="L147" s="97">
        <v>1.66E-2</v>
      </c>
      <c r="M147" s="93">
        <v>14939845.800000003</v>
      </c>
      <c r="N147" s="95">
        <v>101.57</v>
      </c>
      <c r="O147" s="93">
        <v>15174.40099</v>
      </c>
      <c r="P147" s="94">
        <f t="shared" si="3"/>
        <v>2.8021754687204241E-3</v>
      </c>
      <c r="Q147" s="94">
        <f>O147/'סכום נכסי הקרן'!$C$42</f>
        <v>1.9692462617812125E-4</v>
      </c>
    </row>
    <row r="148" spans="2:17">
      <c r="B148" s="86" t="s">
        <v>4324</v>
      </c>
      <c r="C148" s="96" t="s">
        <v>3856</v>
      </c>
      <c r="D148" s="83">
        <v>9922</v>
      </c>
      <c r="E148" s="83" t="s">
        <v>3952</v>
      </c>
      <c r="F148" s="83" t="s">
        <v>612</v>
      </c>
      <c r="G148" s="104">
        <v>40489</v>
      </c>
      <c r="H148" s="83" t="s">
        <v>139</v>
      </c>
      <c r="I148" s="93">
        <v>3.63</v>
      </c>
      <c r="J148" s="96" t="s">
        <v>141</v>
      </c>
      <c r="K148" s="97">
        <v>5.7000000000000002E-2</v>
      </c>
      <c r="L148" s="97">
        <v>8.0000000000000004E-4</v>
      </c>
      <c r="M148" s="93">
        <v>7649569.2199999997</v>
      </c>
      <c r="N148" s="95">
        <v>130.07</v>
      </c>
      <c r="O148" s="93">
        <v>9949.7947399999994</v>
      </c>
      <c r="P148" s="94">
        <f t="shared" si="3"/>
        <v>1.8373753769658032E-3</v>
      </c>
      <c r="Q148" s="94">
        <f>O148/'סכום נכסי הקרן'!$C$42</f>
        <v>1.2912269888048722E-4</v>
      </c>
    </row>
    <row r="149" spans="2:17">
      <c r="B149" s="86" t="s">
        <v>4327</v>
      </c>
      <c r="C149" s="96" t="s">
        <v>3862</v>
      </c>
      <c r="D149" s="83" t="s">
        <v>3983</v>
      </c>
      <c r="E149" s="83" t="s">
        <v>3984</v>
      </c>
      <c r="F149" s="83" t="s">
        <v>3985</v>
      </c>
      <c r="G149" s="104">
        <v>43093</v>
      </c>
      <c r="H149" s="83" t="s">
        <v>3803</v>
      </c>
      <c r="I149" s="93">
        <v>3.9799999999999991</v>
      </c>
      <c r="J149" s="96" t="s">
        <v>141</v>
      </c>
      <c r="K149" s="97">
        <v>2.6089999999999999E-2</v>
      </c>
      <c r="L149" s="97">
        <v>1.9700000000000002E-2</v>
      </c>
      <c r="M149" s="93">
        <v>14356426.500000002</v>
      </c>
      <c r="N149" s="95">
        <v>104.1</v>
      </c>
      <c r="O149" s="93">
        <v>14945.039699999999</v>
      </c>
      <c r="P149" s="94">
        <f t="shared" si="3"/>
        <v>2.7598205460624805E-3</v>
      </c>
      <c r="Q149" s="94">
        <f>O149/'סכום נכסי הקרן'!$C$42</f>
        <v>1.939481076109141E-4</v>
      </c>
    </row>
    <row r="150" spans="2:17">
      <c r="B150" s="86" t="s">
        <v>4327</v>
      </c>
      <c r="C150" s="96" t="s">
        <v>3862</v>
      </c>
      <c r="D150" s="83" t="s">
        <v>3986</v>
      </c>
      <c r="E150" s="83" t="s">
        <v>3984</v>
      </c>
      <c r="F150" s="83" t="s">
        <v>3985</v>
      </c>
      <c r="G150" s="104">
        <v>43374</v>
      </c>
      <c r="H150" s="83" t="s">
        <v>3803</v>
      </c>
      <c r="I150" s="93">
        <v>3.9799999999999995</v>
      </c>
      <c r="J150" s="96" t="s">
        <v>141</v>
      </c>
      <c r="K150" s="97">
        <v>2.6849999999999999E-2</v>
      </c>
      <c r="L150" s="97">
        <v>1.9099999999999995E-2</v>
      </c>
      <c r="M150" s="93">
        <v>20098997.099999998</v>
      </c>
      <c r="N150" s="95">
        <v>103.51</v>
      </c>
      <c r="O150" s="93">
        <v>20804.47207</v>
      </c>
      <c r="P150" s="94">
        <f t="shared" si="3"/>
        <v>3.8418505819538926E-3</v>
      </c>
      <c r="Q150" s="94">
        <f>O150/'סכום נכסי הקרן'!$C$42</f>
        <v>2.6998844224017794E-4</v>
      </c>
    </row>
    <row r="151" spans="2:17">
      <c r="B151" s="86" t="s">
        <v>4345</v>
      </c>
      <c r="C151" s="96" t="s">
        <v>3862</v>
      </c>
      <c r="D151" s="83" t="s">
        <v>3987</v>
      </c>
      <c r="E151" s="83" t="s">
        <v>3988</v>
      </c>
      <c r="F151" s="83" t="s">
        <v>641</v>
      </c>
      <c r="G151" s="104">
        <v>43552</v>
      </c>
      <c r="H151" s="83" t="s">
        <v>139</v>
      </c>
      <c r="I151" s="93">
        <v>6.6199999999999992</v>
      </c>
      <c r="J151" s="96" t="s">
        <v>141</v>
      </c>
      <c r="K151" s="97">
        <v>3.5499999999999997E-2</v>
      </c>
      <c r="L151" s="97">
        <v>3.0199999999999987E-2</v>
      </c>
      <c r="M151" s="93">
        <v>27623957.16</v>
      </c>
      <c r="N151" s="95">
        <v>103.76</v>
      </c>
      <c r="O151" s="93">
        <v>28662.61794</v>
      </c>
      <c r="P151" s="94">
        <f t="shared" si="3"/>
        <v>5.2929723495315339E-3</v>
      </c>
      <c r="Q151" s="94">
        <f>O151/'סכום נכסי הקרן'!$C$42</f>
        <v>3.7196692817334146E-4</v>
      </c>
    </row>
    <row r="152" spans="2:17">
      <c r="B152" s="86" t="s">
        <v>4346</v>
      </c>
      <c r="C152" s="96" t="s">
        <v>3862</v>
      </c>
      <c r="D152" s="83" t="s">
        <v>3989</v>
      </c>
      <c r="E152" s="83" t="s">
        <v>1134</v>
      </c>
      <c r="F152" s="83" t="s">
        <v>649</v>
      </c>
      <c r="G152" s="104">
        <v>43301</v>
      </c>
      <c r="H152" s="83" t="s">
        <v>333</v>
      </c>
      <c r="I152" s="93">
        <v>1.1199999999999997</v>
      </c>
      <c r="J152" s="96" t="s">
        <v>140</v>
      </c>
      <c r="K152" s="97">
        <v>6.3230000000000008E-2</v>
      </c>
      <c r="L152" s="97">
        <v>6.4499999999999988E-2</v>
      </c>
      <c r="M152" s="93">
        <v>19612656.68</v>
      </c>
      <c r="N152" s="95">
        <v>101.18</v>
      </c>
      <c r="O152" s="93">
        <v>68581.162750000003</v>
      </c>
      <c r="P152" s="94">
        <f t="shared" si="3"/>
        <v>1.266451651047169E-2</v>
      </c>
      <c r="Q152" s="94">
        <f>O152/'סכום נכסי הקרן'!$C$42</f>
        <v>8.9000678486779894E-4</v>
      </c>
    </row>
    <row r="153" spans="2:17">
      <c r="B153" s="86" t="s">
        <v>4346</v>
      </c>
      <c r="C153" s="96" t="s">
        <v>3862</v>
      </c>
      <c r="D153" s="83" t="s">
        <v>3990</v>
      </c>
      <c r="E153" s="83" t="s">
        <v>1134</v>
      </c>
      <c r="F153" s="83" t="s">
        <v>649</v>
      </c>
      <c r="G153" s="104">
        <v>43496</v>
      </c>
      <c r="H153" s="83" t="s">
        <v>333</v>
      </c>
      <c r="I153" s="93">
        <v>1.1000000000000003</v>
      </c>
      <c r="J153" s="96" t="s">
        <v>140</v>
      </c>
      <c r="K153" s="97">
        <v>6.1839999999999999E-2</v>
      </c>
      <c r="L153" s="97">
        <v>6.4500000000000016E-2</v>
      </c>
      <c r="M153" s="93">
        <v>8730724.7699999996</v>
      </c>
      <c r="N153" s="95">
        <v>101.18</v>
      </c>
      <c r="O153" s="93">
        <v>30529.432109999994</v>
      </c>
      <c r="P153" s="94">
        <f t="shared" si="3"/>
        <v>5.6377069374260423E-3</v>
      </c>
      <c r="Q153" s="94">
        <f>O153/'סכום נכסי הקרן'!$C$42</f>
        <v>3.9619336602835355E-4</v>
      </c>
    </row>
    <row r="154" spans="2:17">
      <c r="B154" s="86" t="s">
        <v>4346</v>
      </c>
      <c r="C154" s="96" t="s">
        <v>3862</v>
      </c>
      <c r="D154" s="83" t="s">
        <v>3991</v>
      </c>
      <c r="E154" s="83" t="s">
        <v>1134</v>
      </c>
      <c r="F154" s="83" t="s">
        <v>649</v>
      </c>
      <c r="G154" s="104">
        <v>43738</v>
      </c>
      <c r="H154" s="83" t="s">
        <v>333</v>
      </c>
      <c r="I154" s="93">
        <v>1.0999999999999996</v>
      </c>
      <c r="J154" s="96" t="s">
        <v>140</v>
      </c>
      <c r="K154" s="97">
        <v>6.1839999999999999E-2</v>
      </c>
      <c r="L154" s="97">
        <v>6.4500000000000002E-2</v>
      </c>
      <c r="M154" s="93">
        <v>1996706.9</v>
      </c>
      <c r="N154" s="95">
        <v>101.18</v>
      </c>
      <c r="O154" s="93">
        <v>6982.0467500000004</v>
      </c>
      <c r="P154" s="94">
        <f t="shared" si="3"/>
        <v>1.289337229008416E-3</v>
      </c>
      <c r="Q154" s="94">
        <f>O154/'סכום נכסי הקרן'!$C$42</f>
        <v>9.0608976730482231E-5</v>
      </c>
    </row>
    <row r="155" spans="2:17">
      <c r="B155" s="86" t="s">
        <v>4346</v>
      </c>
      <c r="C155" s="96" t="s">
        <v>3862</v>
      </c>
      <c r="D155" s="83">
        <v>6615</v>
      </c>
      <c r="E155" s="83" t="s">
        <v>1134</v>
      </c>
      <c r="F155" s="83" t="s">
        <v>649</v>
      </c>
      <c r="G155" s="104">
        <v>43496</v>
      </c>
      <c r="H155" s="83" t="s">
        <v>333</v>
      </c>
      <c r="I155" s="93">
        <v>1.0999999999999999</v>
      </c>
      <c r="J155" s="96" t="s">
        <v>140</v>
      </c>
      <c r="K155" s="97">
        <v>6.1839999999999999E-2</v>
      </c>
      <c r="L155" s="97">
        <v>6.4500000000000002E-2</v>
      </c>
      <c r="M155" s="93">
        <v>1399088.5599999996</v>
      </c>
      <c r="N155" s="95">
        <v>101.18</v>
      </c>
      <c r="O155" s="93">
        <v>4892.3061699999998</v>
      </c>
      <c r="P155" s="94">
        <f t="shared" si="3"/>
        <v>9.0343601332783631E-4</v>
      </c>
      <c r="Q155" s="94">
        <f>O155/'סכום נכסי הקרן'!$C$42</f>
        <v>6.3489528470419445E-5</v>
      </c>
    </row>
    <row r="156" spans="2:17">
      <c r="B156" s="86" t="s">
        <v>4346</v>
      </c>
      <c r="C156" s="96" t="s">
        <v>3862</v>
      </c>
      <c r="D156" s="83" t="s">
        <v>3992</v>
      </c>
      <c r="E156" s="83" t="s">
        <v>1134</v>
      </c>
      <c r="F156" s="83" t="s">
        <v>649</v>
      </c>
      <c r="G156" s="104">
        <v>43496</v>
      </c>
      <c r="H156" s="83" t="s">
        <v>333</v>
      </c>
      <c r="I156" s="93">
        <v>1.1000000000000001</v>
      </c>
      <c r="J156" s="96" t="s">
        <v>140</v>
      </c>
      <c r="K156" s="97">
        <v>6.1839999999999999E-2</v>
      </c>
      <c r="L156" s="97">
        <v>6.4500000000000002E-2</v>
      </c>
      <c r="M156" s="93">
        <v>1208835.2599999998</v>
      </c>
      <c r="N156" s="95">
        <v>101.18</v>
      </c>
      <c r="O156" s="93">
        <v>4227.0321800000002</v>
      </c>
      <c r="P156" s="94">
        <f t="shared" si="3"/>
        <v>7.8058342389222813E-4</v>
      </c>
      <c r="Q156" s="94">
        <f>O156/'סכום נכסי הקרן'!$C$42</f>
        <v>5.4855986238794457E-5</v>
      </c>
    </row>
    <row r="157" spans="2:17">
      <c r="B157" s="86" t="s">
        <v>4346</v>
      </c>
      <c r="C157" s="96" t="s">
        <v>3862</v>
      </c>
      <c r="D157" s="83">
        <v>6719</v>
      </c>
      <c r="E157" s="83" t="s">
        <v>1134</v>
      </c>
      <c r="F157" s="83" t="s">
        <v>649</v>
      </c>
      <c r="G157" s="104">
        <v>43487</v>
      </c>
      <c r="H157" s="83" t="s">
        <v>333</v>
      </c>
      <c r="I157" s="93">
        <v>1.1000000000000001</v>
      </c>
      <c r="J157" s="96" t="s">
        <v>140</v>
      </c>
      <c r="K157" s="97">
        <v>6.1839999999999999E-2</v>
      </c>
      <c r="L157" s="97">
        <v>6.4500000000000002E-2</v>
      </c>
      <c r="M157" s="93">
        <v>560066.19000000006</v>
      </c>
      <c r="N157" s="95">
        <v>101.18</v>
      </c>
      <c r="O157" s="93">
        <v>1958.4287600000002</v>
      </c>
      <c r="P157" s="94">
        <f t="shared" si="3"/>
        <v>3.6165256421819122E-4</v>
      </c>
      <c r="Q157" s="94">
        <f>O157/'סכום נכסי הקרן'!$C$42</f>
        <v>2.5415359177184996E-5</v>
      </c>
    </row>
    <row r="158" spans="2:17">
      <c r="B158" s="86" t="s">
        <v>4346</v>
      </c>
      <c r="C158" s="96" t="s">
        <v>3862</v>
      </c>
      <c r="D158" s="83">
        <v>6735</v>
      </c>
      <c r="E158" s="83" t="s">
        <v>1134</v>
      </c>
      <c r="F158" s="83" t="s">
        <v>649</v>
      </c>
      <c r="G158" s="104">
        <v>43493</v>
      </c>
      <c r="H158" s="83" t="s">
        <v>333</v>
      </c>
      <c r="I158" s="93">
        <v>1.1000000000000005</v>
      </c>
      <c r="J158" s="96" t="s">
        <v>140</v>
      </c>
      <c r="K158" s="97">
        <v>6.1839999999999999E-2</v>
      </c>
      <c r="L158" s="97">
        <v>6.450000000000003E-2</v>
      </c>
      <c r="M158" s="93">
        <v>1379837.1500000006</v>
      </c>
      <c r="N158" s="95">
        <v>101.18</v>
      </c>
      <c r="O158" s="93">
        <v>4824.9882499999994</v>
      </c>
      <c r="P158" s="94">
        <f t="shared" si="3"/>
        <v>8.910047730994017E-4</v>
      </c>
      <c r="Q158" s="94">
        <f>O158/'סכום נכסי הקרן'!$C$42</f>
        <v>6.2615915321549522E-5</v>
      </c>
    </row>
    <row r="159" spans="2:17">
      <c r="B159" s="86" t="s">
        <v>4346</v>
      </c>
      <c r="C159" s="96" t="s">
        <v>3862</v>
      </c>
      <c r="D159" s="83">
        <v>6956</v>
      </c>
      <c r="E159" s="83" t="s">
        <v>1134</v>
      </c>
      <c r="F159" s="83" t="s">
        <v>649</v>
      </c>
      <c r="G159" s="104">
        <v>43628</v>
      </c>
      <c r="H159" s="83" t="s">
        <v>333</v>
      </c>
      <c r="I159" s="93">
        <v>1.1200000000000006</v>
      </c>
      <c r="J159" s="96" t="s">
        <v>140</v>
      </c>
      <c r="K159" s="97">
        <v>6.4340000000000008E-2</v>
      </c>
      <c r="L159" s="97">
        <v>6.5999975045989381E-2</v>
      </c>
      <c r="M159" s="93">
        <v>2382478.73</v>
      </c>
      <c r="N159" s="95">
        <v>101.18</v>
      </c>
      <c r="O159" s="93">
        <v>8331.005509999999</v>
      </c>
      <c r="P159" s="94">
        <f t="shared" si="3"/>
        <v>1.5384422281499682E-3</v>
      </c>
      <c r="Q159" s="94">
        <f>O159/'סכום נכסי הקרן'!$C$42</f>
        <v>1.0811498568053975E-4</v>
      </c>
    </row>
    <row r="160" spans="2:17">
      <c r="B160" s="86" t="s">
        <v>4346</v>
      </c>
      <c r="C160" s="96" t="s">
        <v>3862</v>
      </c>
      <c r="D160" s="83">
        <v>6829</v>
      </c>
      <c r="E160" s="83" t="s">
        <v>1134</v>
      </c>
      <c r="F160" s="83" t="s">
        <v>649</v>
      </c>
      <c r="G160" s="104">
        <v>43738</v>
      </c>
      <c r="H160" s="83" t="s">
        <v>333</v>
      </c>
      <c r="I160" s="93">
        <v>1.0999999999999999</v>
      </c>
      <c r="J160" s="96" t="s">
        <v>140</v>
      </c>
      <c r="K160" s="97">
        <v>6.1839999999999999E-2</v>
      </c>
      <c r="L160" s="97">
        <v>6.4499999999999988E-2</v>
      </c>
      <c r="M160" s="93">
        <v>966338.77</v>
      </c>
      <c r="N160" s="95">
        <v>101.18</v>
      </c>
      <c r="O160" s="93">
        <v>3379.0750099999996</v>
      </c>
      <c r="P160" s="94">
        <f t="shared" si="3"/>
        <v>6.2399570870890896E-4</v>
      </c>
      <c r="Q160" s="94">
        <f>O160/'סכום נכסי הקרן'!$C$42</f>
        <v>4.3851687035988976E-5</v>
      </c>
    </row>
    <row r="161" spans="2:17">
      <c r="B161" s="86" t="s">
        <v>4346</v>
      </c>
      <c r="C161" s="96" t="s">
        <v>3862</v>
      </c>
      <c r="D161" s="83">
        <v>6886</v>
      </c>
      <c r="E161" s="83" t="s">
        <v>1134</v>
      </c>
      <c r="F161" s="83" t="s">
        <v>649</v>
      </c>
      <c r="G161" s="104">
        <v>43578</v>
      </c>
      <c r="H161" s="83" t="s">
        <v>333</v>
      </c>
      <c r="I161" s="93">
        <v>1.0999999999999999</v>
      </c>
      <c r="J161" s="96" t="s">
        <v>140</v>
      </c>
      <c r="K161" s="97">
        <v>6.1839999999999999E-2</v>
      </c>
      <c r="L161" s="97">
        <v>6.5400018685084479E-2</v>
      </c>
      <c r="M161" s="93">
        <v>624632.24</v>
      </c>
      <c r="N161" s="95">
        <v>101.18</v>
      </c>
      <c r="O161" s="93">
        <v>2184.2020600000001</v>
      </c>
      <c r="P161" s="94">
        <f t="shared" si="3"/>
        <v>4.0334491195362934E-4</v>
      </c>
      <c r="Q161" s="94">
        <f>O161/'סכום נכסי הקרן'!$C$42</f>
        <v>2.8345314879080601E-5</v>
      </c>
    </row>
    <row r="162" spans="2:17">
      <c r="B162" s="86" t="s">
        <v>4346</v>
      </c>
      <c r="C162" s="96" t="s">
        <v>3862</v>
      </c>
      <c r="D162" s="83">
        <v>6889</v>
      </c>
      <c r="E162" s="83" t="s">
        <v>1134</v>
      </c>
      <c r="F162" s="83" t="s">
        <v>649</v>
      </c>
      <c r="G162" s="104">
        <v>43584</v>
      </c>
      <c r="H162" s="83" t="s">
        <v>333</v>
      </c>
      <c r="I162" s="93">
        <v>1.1199999999999999</v>
      </c>
      <c r="J162" s="96" t="s">
        <v>140</v>
      </c>
      <c r="K162" s="97">
        <v>6.4340000000000008E-2</v>
      </c>
      <c r="L162" s="97">
        <v>6.59999750460043E-2</v>
      </c>
      <c r="M162" s="93">
        <v>1194093.6599999997</v>
      </c>
      <c r="N162" s="95">
        <v>101.18</v>
      </c>
      <c r="O162" s="93">
        <v>4175.4836100000011</v>
      </c>
      <c r="P162" s="94">
        <f t="shared" si="3"/>
        <v>7.7106422518403485E-4</v>
      </c>
      <c r="Q162" s="94">
        <f>O162/'סכום נכסי הקרן'!$C$42</f>
        <v>5.418701862129468E-5</v>
      </c>
    </row>
    <row r="163" spans="2:17">
      <c r="B163" s="86" t="s">
        <v>4346</v>
      </c>
      <c r="C163" s="96" t="s">
        <v>3862</v>
      </c>
      <c r="D163" s="83">
        <v>6926</v>
      </c>
      <c r="E163" s="83" t="s">
        <v>1134</v>
      </c>
      <c r="F163" s="83" t="s">
        <v>649</v>
      </c>
      <c r="G163" s="104">
        <v>43738</v>
      </c>
      <c r="H163" s="83" t="s">
        <v>333</v>
      </c>
      <c r="I163" s="93">
        <v>1.1200000000000001</v>
      </c>
      <c r="J163" s="96" t="s">
        <v>140</v>
      </c>
      <c r="K163" s="97">
        <v>6.4340000000000008E-2</v>
      </c>
      <c r="L163" s="97">
        <v>6.5999881590339204E-2</v>
      </c>
      <c r="M163" s="93">
        <v>526363.05999999994</v>
      </c>
      <c r="N163" s="95">
        <v>101.18</v>
      </c>
      <c r="O163" s="93">
        <v>1840.5761699999996</v>
      </c>
      <c r="P163" s="94">
        <f t="shared" si="3"/>
        <v>3.3988935677159747E-4</v>
      </c>
      <c r="Q163" s="94">
        <f>O163/'סכום נכסי הקרן'!$C$42</f>
        <v>2.3885936220379799E-5</v>
      </c>
    </row>
    <row r="164" spans="2:17">
      <c r="B164" s="86" t="s">
        <v>4346</v>
      </c>
      <c r="C164" s="96" t="s">
        <v>3862</v>
      </c>
      <c r="D164" s="83">
        <v>7112</v>
      </c>
      <c r="E164" s="83" t="s">
        <v>1134</v>
      </c>
      <c r="F164" s="83" t="s">
        <v>649</v>
      </c>
      <c r="G164" s="104">
        <v>43761</v>
      </c>
      <c r="H164" s="83" t="s">
        <v>333</v>
      </c>
      <c r="I164" s="93">
        <v>1.0999999999999999</v>
      </c>
      <c r="J164" s="96" t="s">
        <v>140</v>
      </c>
      <c r="K164" s="97">
        <v>6.1839999999999999E-2</v>
      </c>
      <c r="L164" s="97">
        <v>6.5399981310084898E-2</v>
      </c>
      <c r="M164" s="93">
        <v>289008.23</v>
      </c>
      <c r="N164" s="95">
        <v>101.18</v>
      </c>
      <c r="O164" s="93">
        <v>1010.59849</v>
      </c>
      <c r="P164" s="94">
        <f t="shared" si="3"/>
        <v>1.8662181784112077E-4</v>
      </c>
      <c r="Q164" s="94">
        <f>O164/'סכום נכסי הקרן'!$C$42</f>
        <v>1.311496447145251E-5</v>
      </c>
    </row>
    <row r="165" spans="2:17">
      <c r="B165" s="86" t="s">
        <v>4346</v>
      </c>
      <c r="C165" s="96" t="s">
        <v>3862</v>
      </c>
      <c r="D165" s="83">
        <v>7236</v>
      </c>
      <c r="E165" s="83" t="s">
        <v>1134</v>
      </c>
      <c r="F165" s="83" t="s">
        <v>649</v>
      </c>
      <c r="G165" s="104">
        <v>43761</v>
      </c>
      <c r="H165" s="83" t="s">
        <v>333</v>
      </c>
      <c r="I165" s="93">
        <v>1.0999999999999994</v>
      </c>
      <c r="J165" s="96" t="s">
        <v>140</v>
      </c>
      <c r="K165" s="97">
        <v>6.1839999999999999E-2</v>
      </c>
      <c r="L165" s="97">
        <v>6.5399999999999986E-2</v>
      </c>
      <c r="M165" s="93">
        <v>732262.58999999985</v>
      </c>
      <c r="N165" s="95">
        <v>101.18</v>
      </c>
      <c r="O165" s="93">
        <v>2560.5618600000007</v>
      </c>
      <c r="P165" s="94">
        <f t="shared" ref="P165:P194" si="4">O165/$O$10</f>
        <v>4.7284526321411934E-4</v>
      </c>
      <c r="Q165" s="94">
        <f>O165/'סכום נכסי הקרן'!$C$42</f>
        <v>3.3229495346719117E-5</v>
      </c>
    </row>
    <row r="166" spans="2:17">
      <c r="B166" s="86" t="s">
        <v>4346</v>
      </c>
      <c r="C166" s="96" t="s">
        <v>3862</v>
      </c>
      <c r="D166" s="83" t="s">
        <v>3993</v>
      </c>
      <c r="E166" s="83" t="s">
        <v>1134</v>
      </c>
      <c r="F166" s="83" t="s">
        <v>649</v>
      </c>
      <c r="G166" s="104">
        <v>43761</v>
      </c>
      <c r="H166" s="83" t="s">
        <v>333</v>
      </c>
      <c r="I166" s="93">
        <v>1.1000000000000001</v>
      </c>
      <c r="J166" s="96" t="s">
        <v>140</v>
      </c>
      <c r="K166" s="97">
        <v>6.1839999999999999E-2</v>
      </c>
      <c r="L166" s="97">
        <v>6.5399999999999986E-2</v>
      </c>
      <c r="M166" s="93">
        <v>945376.5900000002</v>
      </c>
      <c r="N166" s="95">
        <v>101.18</v>
      </c>
      <c r="O166" s="93">
        <v>3305.77486</v>
      </c>
      <c r="P166" s="94">
        <f t="shared" si="4"/>
        <v>6.1045976206304889E-4</v>
      </c>
      <c r="Q166" s="94">
        <f>O166/'סכום נכסי הקרן'!$C$42</f>
        <v>4.2900439955655287E-5</v>
      </c>
    </row>
    <row r="167" spans="2:17">
      <c r="B167" s="86" t="s">
        <v>4346</v>
      </c>
      <c r="C167" s="96" t="s">
        <v>3862</v>
      </c>
      <c r="D167" s="83">
        <v>7058</v>
      </c>
      <c r="E167" s="83" t="s">
        <v>1134</v>
      </c>
      <c r="F167" s="83" t="s">
        <v>649</v>
      </c>
      <c r="G167" s="104">
        <v>43761</v>
      </c>
      <c r="H167" s="83" t="s">
        <v>333</v>
      </c>
      <c r="I167" s="93">
        <v>1.1000000000000005</v>
      </c>
      <c r="J167" s="96" t="s">
        <v>140</v>
      </c>
      <c r="K167" s="97">
        <v>6.1839999999999999E-2</v>
      </c>
      <c r="L167" s="97">
        <v>6.5399745448435867E-2</v>
      </c>
      <c r="M167" s="93">
        <v>36952.670000000006</v>
      </c>
      <c r="N167" s="95">
        <v>101.18</v>
      </c>
      <c r="O167" s="93">
        <v>129.21546999999998</v>
      </c>
      <c r="P167" s="94">
        <f t="shared" si="4"/>
        <v>2.3861529720467724E-5</v>
      </c>
      <c r="Q167" s="94">
        <f>O167/'סכום נכסי הקרן'!$C$42</f>
        <v>1.6768838613760818E-6</v>
      </c>
    </row>
    <row r="168" spans="2:17">
      <c r="B168" s="86" t="s">
        <v>4346</v>
      </c>
      <c r="C168" s="96" t="s">
        <v>3862</v>
      </c>
      <c r="D168" s="83">
        <v>7078</v>
      </c>
      <c r="E168" s="83" t="s">
        <v>1134</v>
      </c>
      <c r="F168" s="83" t="s">
        <v>649</v>
      </c>
      <c r="G168" s="104">
        <v>43677</v>
      </c>
      <c r="H168" s="83" t="s">
        <v>333</v>
      </c>
      <c r="I168" s="93">
        <v>1.1000000000000003</v>
      </c>
      <c r="J168" s="96" t="s">
        <v>140</v>
      </c>
      <c r="K168" s="97">
        <v>6.1839999999999999E-2</v>
      </c>
      <c r="L168" s="97">
        <v>6.5399999999999986E-2</v>
      </c>
      <c r="M168" s="93">
        <v>665161.42000000004</v>
      </c>
      <c r="N168" s="95">
        <v>101.18</v>
      </c>
      <c r="O168" s="93">
        <v>2325.9237000000003</v>
      </c>
      <c r="P168" s="94">
        <f t="shared" si="4"/>
        <v>4.2951588919724757E-4</v>
      </c>
      <c r="Q168" s="94">
        <f>O168/'סכום נכסי הקרן'!$C$42</f>
        <v>3.0184496603403169E-5</v>
      </c>
    </row>
    <row r="169" spans="2:17">
      <c r="B169" s="86" t="s">
        <v>4347</v>
      </c>
      <c r="C169" s="96" t="s">
        <v>3862</v>
      </c>
      <c r="D169" s="83" t="s">
        <v>3994</v>
      </c>
      <c r="E169" s="83" t="s">
        <v>3995</v>
      </c>
      <c r="F169" s="83" t="s">
        <v>3985</v>
      </c>
      <c r="G169" s="104">
        <v>42732</v>
      </c>
      <c r="H169" s="83" t="s">
        <v>3803</v>
      </c>
      <c r="I169" s="93">
        <v>3.68</v>
      </c>
      <c r="J169" s="96" t="s">
        <v>141</v>
      </c>
      <c r="K169" s="97">
        <v>2.1613000000000004E-2</v>
      </c>
      <c r="L169" s="97">
        <v>6.6999999999999994E-3</v>
      </c>
      <c r="M169" s="93">
        <v>27892476.760000002</v>
      </c>
      <c r="N169" s="95">
        <v>107.5</v>
      </c>
      <c r="O169" s="93">
        <v>29984.414530000002</v>
      </c>
      <c r="P169" s="94">
        <f t="shared" si="4"/>
        <v>5.5370614560193094E-3</v>
      </c>
      <c r="Q169" s="94">
        <f>O169/'סכום נכסי הקרן'!$C$42</f>
        <v>3.8912044214340204E-4</v>
      </c>
    </row>
    <row r="170" spans="2:17">
      <c r="B170" s="86" t="s">
        <v>4333</v>
      </c>
      <c r="C170" s="96" t="s">
        <v>3862</v>
      </c>
      <c r="D170" s="83">
        <v>2424</v>
      </c>
      <c r="E170" s="83" t="s">
        <v>3870</v>
      </c>
      <c r="F170" s="83" t="s">
        <v>641</v>
      </c>
      <c r="G170" s="104">
        <v>41305</v>
      </c>
      <c r="H170" s="83" t="s">
        <v>139</v>
      </c>
      <c r="I170" s="93">
        <v>3.16</v>
      </c>
      <c r="J170" s="96" t="s">
        <v>141</v>
      </c>
      <c r="K170" s="97">
        <v>7.1500000000000008E-2</v>
      </c>
      <c r="L170" s="97">
        <v>-2.3999999999999998E-3</v>
      </c>
      <c r="M170" s="93">
        <v>37387953.399999999</v>
      </c>
      <c r="N170" s="95">
        <v>135.94999999999999</v>
      </c>
      <c r="O170" s="93">
        <v>50828.92338</v>
      </c>
      <c r="P170" s="94">
        <f t="shared" si="4"/>
        <v>9.3863054159942835E-3</v>
      </c>
      <c r="Q170" s="94">
        <f>O170/'סכום נכסי הקרן'!$C$42</f>
        <v>6.5962845862839339E-4</v>
      </c>
    </row>
    <row r="171" spans="2:17">
      <c r="B171" s="86" t="s">
        <v>4327</v>
      </c>
      <c r="C171" s="96" t="s">
        <v>3862</v>
      </c>
      <c r="D171" s="83" t="s">
        <v>3996</v>
      </c>
      <c r="E171" s="83" t="s">
        <v>3984</v>
      </c>
      <c r="F171" s="83" t="s">
        <v>3985</v>
      </c>
      <c r="G171" s="104">
        <v>41339</v>
      </c>
      <c r="H171" s="83" t="s">
        <v>3803</v>
      </c>
      <c r="I171" s="93">
        <v>2</v>
      </c>
      <c r="J171" s="96" t="s">
        <v>141</v>
      </c>
      <c r="K171" s="97">
        <v>4.7500000000000001E-2</v>
      </c>
      <c r="L171" s="97">
        <v>-9.0000000000000008E-4</v>
      </c>
      <c r="M171" s="93">
        <v>4459999.1500000004</v>
      </c>
      <c r="N171" s="95">
        <v>112.51</v>
      </c>
      <c r="O171" s="93">
        <v>5017.9449399999994</v>
      </c>
      <c r="P171" s="94">
        <f t="shared" si="4"/>
        <v>9.2663705298971267E-4</v>
      </c>
      <c r="Q171" s="94">
        <f>O171/'סכום נכסי הקרן'!$C$42</f>
        <v>6.5119995981593936E-5</v>
      </c>
    </row>
    <row r="172" spans="2:17">
      <c r="B172" s="86" t="s">
        <v>4327</v>
      </c>
      <c r="C172" s="96" t="s">
        <v>3862</v>
      </c>
      <c r="D172" s="83" t="s">
        <v>3997</v>
      </c>
      <c r="E172" s="83" t="s">
        <v>3984</v>
      </c>
      <c r="F172" s="83" t="s">
        <v>3985</v>
      </c>
      <c r="G172" s="104">
        <v>41338</v>
      </c>
      <c r="H172" s="83" t="s">
        <v>3803</v>
      </c>
      <c r="I172" s="93">
        <v>2</v>
      </c>
      <c r="J172" s="96" t="s">
        <v>141</v>
      </c>
      <c r="K172" s="97">
        <v>4.4999999999999998E-2</v>
      </c>
      <c r="L172" s="97">
        <v>-2.1000000000000003E-3</v>
      </c>
      <c r="M172" s="93">
        <v>7585914.1299999999</v>
      </c>
      <c r="N172" s="95">
        <v>112.25</v>
      </c>
      <c r="O172" s="93">
        <v>8515.1884599999994</v>
      </c>
      <c r="P172" s="94">
        <f t="shared" si="4"/>
        <v>1.5724543084018794E-3</v>
      </c>
      <c r="Q172" s="94">
        <f>O172/'סכום נכסי הקרן'!$C$42</f>
        <v>1.1050520580198216E-4</v>
      </c>
    </row>
    <row r="173" spans="2:17">
      <c r="B173" s="86" t="s">
        <v>4323</v>
      </c>
      <c r="C173" s="96" t="s">
        <v>3862</v>
      </c>
      <c r="D173" s="83" t="s">
        <v>4000</v>
      </c>
      <c r="E173" s="83" t="s">
        <v>4001</v>
      </c>
      <c r="F173" s="83" t="s">
        <v>3985</v>
      </c>
      <c r="G173" s="104">
        <v>42242</v>
      </c>
      <c r="H173" s="83" t="s">
        <v>3803</v>
      </c>
      <c r="I173" s="93">
        <v>4.8900000000000006</v>
      </c>
      <c r="J173" s="96" t="s">
        <v>141</v>
      </c>
      <c r="K173" s="97">
        <v>2.6600000000000002E-2</v>
      </c>
      <c r="L173" s="97">
        <v>1.0999999999999999E-2</v>
      </c>
      <c r="M173" s="93">
        <v>34581029.339999996</v>
      </c>
      <c r="N173" s="95">
        <v>108.44</v>
      </c>
      <c r="O173" s="93">
        <v>37499.672619999998</v>
      </c>
      <c r="P173" s="94">
        <f t="shared" si="4"/>
        <v>6.9248639712407483E-3</v>
      </c>
      <c r="Q173" s="94">
        <f>O173/'סכום נכסי הקרן'!$C$42</f>
        <v>4.8664912818383537E-4</v>
      </c>
    </row>
    <row r="174" spans="2:17">
      <c r="B174" s="86" t="s">
        <v>4331</v>
      </c>
      <c r="C174" s="96" t="s">
        <v>3856</v>
      </c>
      <c r="D174" s="83">
        <v>7134</v>
      </c>
      <c r="E174" s="83" t="s">
        <v>4002</v>
      </c>
      <c r="F174" s="83" t="s">
        <v>641</v>
      </c>
      <c r="G174" s="104">
        <v>43738</v>
      </c>
      <c r="H174" s="83" t="s">
        <v>139</v>
      </c>
      <c r="I174" s="93">
        <v>6.8799999999999981</v>
      </c>
      <c r="J174" s="96" t="s">
        <v>141</v>
      </c>
      <c r="K174" s="97">
        <v>0.04</v>
      </c>
      <c r="L174" s="97">
        <v>2.979999999999999E-2</v>
      </c>
      <c r="M174" s="93">
        <v>1640185.92</v>
      </c>
      <c r="N174" s="95">
        <v>107.17</v>
      </c>
      <c r="O174" s="93">
        <v>1757.7871900000005</v>
      </c>
      <c r="P174" s="94">
        <f t="shared" si="4"/>
        <v>3.2460115864178232E-4</v>
      </c>
      <c r="Q174" s="94">
        <f>O174/'סכום נכסי הקרן'!$C$42</f>
        <v>2.2811548575759646E-5</v>
      </c>
    </row>
    <row r="175" spans="2:17">
      <c r="B175" s="86" t="s">
        <v>4331</v>
      </c>
      <c r="C175" s="96" t="s">
        <v>3856</v>
      </c>
      <c r="D175" s="83" t="s">
        <v>4003</v>
      </c>
      <c r="E175" s="83" t="s">
        <v>4002</v>
      </c>
      <c r="F175" s="83" t="s">
        <v>641</v>
      </c>
      <c r="G175" s="104">
        <v>43072</v>
      </c>
      <c r="H175" s="83" t="s">
        <v>139</v>
      </c>
      <c r="I175" s="93">
        <v>6.9599999999999991</v>
      </c>
      <c r="J175" s="96" t="s">
        <v>141</v>
      </c>
      <c r="K175" s="97">
        <v>0.04</v>
      </c>
      <c r="L175" s="97">
        <v>2.5499999999999995E-2</v>
      </c>
      <c r="M175" s="93">
        <v>26948114.73</v>
      </c>
      <c r="N175" s="95">
        <v>111.54</v>
      </c>
      <c r="O175" s="93">
        <v>30057.926880000006</v>
      </c>
      <c r="P175" s="94">
        <f t="shared" si="4"/>
        <v>5.5506365885041936E-3</v>
      </c>
      <c r="Q175" s="94">
        <f>O175/'סכום נכסי הקרן'!$C$42</f>
        <v>3.9007444303297691E-4</v>
      </c>
    </row>
    <row r="176" spans="2:17">
      <c r="B176" s="86" t="s">
        <v>4348</v>
      </c>
      <c r="C176" s="96" t="s">
        <v>3862</v>
      </c>
      <c r="D176" s="83" t="s">
        <v>4004</v>
      </c>
      <c r="E176" s="83" t="s">
        <v>4005</v>
      </c>
      <c r="F176" s="83" t="s">
        <v>641</v>
      </c>
      <c r="G176" s="104">
        <v>42326</v>
      </c>
      <c r="H176" s="83" t="s">
        <v>139</v>
      </c>
      <c r="I176" s="93">
        <v>9.8100000000000023</v>
      </c>
      <c r="J176" s="96" t="s">
        <v>141</v>
      </c>
      <c r="K176" s="97">
        <v>3.5499999999999997E-2</v>
      </c>
      <c r="L176" s="97">
        <v>1.9800000000000002E-2</v>
      </c>
      <c r="M176" s="93">
        <v>620857.11</v>
      </c>
      <c r="N176" s="95">
        <v>117.08</v>
      </c>
      <c r="O176" s="93">
        <v>726.8972</v>
      </c>
      <c r="P176" s="94">
        <f t="shared" si="4"/>
        <v>1.3423221802718184E-4</v>
      </c>
      <c r="Q176" s="94">
        <f>O176/'סכום נכסי הקרן'!$C$42</f>
        <v>9.4332527178012206E-6</v>
      </c>
    </row>
    <row r="177" spans="2:17">
      <c r="B177" s="86" t="s">
        <v>4348</v>
      </c>
      <c r="C177" s="96" t="s">
        <v>3862</v>
      </c>
      <c r="D177" s="83" t="s">
        <v>4006</v>
      </c>
      <c r="E177" s="83" t="s">
        <v>4005</v>
      </c>
      <c r="F177" s="83" t="s">
        <v>641</v>
      </c>
      <c r="G177" s="104">
        <v>42606</v>
      </c>
      <c r="H177" s="83" t="s">
        <v>139</v>
      </c>
      <c r="I177" s="93">
        <v>9.81</v>
      </c>
      <c r="J177" s="96" t="s">
        <v>141</v>
      </c>
      <c r="K177" s="97">
        <v>3.5499999999999997E-2</v>
      </c>
      <c r="L177" s="97">
        <v>1.9800096100163374E-2</v>
      </c>
      <c r="M177" s="93">
        <v>2611497.4200000004</v>
      </c>
      <c r="N177" s="95">
        <v>117.04</v>
      </c>
      <c r="O177" s="93">
        <v>3056.4880400000002</v>
      </c>
      <c r="P177" s="94">
        <f t="shared" si="4"/>
        <v>5.6442529835409145E-4</v>
      </c>
      <c r="Q177" s="94">
        <f>O177/'סכום נכסי הקרן'!$C$42</f>
        <v>3.9665339349576428E-5</v>
      </c>
    </row>
    <row r="178" spans="2:17">
      <c r="B178" s="86" t="s">
        <v>4348</v>
      </c>
      <c r="C178" s="96" t="s">
        <v>3862</v>
      </c>
      <c r="D178" s="83" t="s">
        <v>4007</v>
      </c>
      <c r="E178" s="83" t="s">
        <v>4005</v>
      </c>
      <c r="F178" s="83" t="s">
        <v>641</v>
      </c>
      <c r="G178" s="104">
        <v>42648</v>
      </c>
      <c r="H178" s="83" t="s">
        <v>139</v>
      </c>
      <c r="I178" s="93">
        <v>9.81</v>
      </c>
      <c r="J178" s="96" t="s">
        <v>141</v>
      </c>
      <c r="K178" s="97">
        <v>3.5499999999999997E-2</v>
      </c>
      <c r="L178" s="97">
        <v>1.980009609970201E-2</v>
      </c>
      <c r="M178" s="93">
        <v>2395541.27</v>
      </c>
      <c r="N178" s="95">
        <v>117.04</v>
      </c>
      <c r="O178" s="93">
        <v>2803.73398</v>
      </c>
      <c r="P178" s="94">
        <f t="shared" si="4"/>
        <v>5.1775055797928277E-4</v>
      </c>
      <c r="Q178" s="94">
        <f>O178/'סכום נכסי הקרן'!$C$42</f>
        <v>3.6385242902059101E-5</v>
      </c>
    </row>
    <row r="179" spans="2:17">
      <c r="B179" s="86" t="s">
        <v>4348</v>
      </c>
      <c r="C179" s="96" t="s">
        <v>3862</v>
      </c>
      <c r="D179" s="83" t="s">
        <v>4008</v>
      </c>
      <c r="E179" s="83" t="s">
        <v>4005</v>
      </c>
      <c r="F179" s="83" t="s">
        <v>641</v>
      </c>
      <c r="G179" s="104">
        <v>42718</v>
      </c>
      <c r="H179" s="83" t="s">
        <v>139</v>
      </c>
      <c r="I179" s="93">
        <v>9.8000000000000007</v>
      </c>
      <c r="J179" s="96" t="s">
        <v>141</v>
      </c>
      <c r="K179" s="97">
        <v>3.5499999999999997E-2</v>
      </c>
      <c r="L179" s="97">
        <v>0.02</v>
      </c>
      <c r="M179" s="93">
        <v>1673704.5100000002</v>
      </c>
      <c r="N179" s="95">
        <v>116.9</v>
      </c>
      <c r="O179" s="93">
        <v>1956.5549900000001</v>
      </c>
      <c r="P179" s="94">
        <f t="shared" si="4"/>
        <v>3.6130654513437469E-4</v>
      </c>
      <c r="Q179" s="94">
        <f>O179/'סכום נכסי הקרן'!$C$42</f>
        <v>2.5391042470579115E-5</v>
      </c>
    </row>
    <row r="180" spans="2:17">
      <c r="B180" s="86" t="s">
        <v>4348</v>
      </c>
      <c r="C180" s="96" t="s">
        <v>3862</v>
      </c>
      <c r="D180" s="83" t="s">
        <v>4009</v>
      </c>
      <c r="E180" s="83" t="s">
        <v>4005</v>
      </c>
      <c r="F180" s="83" t="s">
        <v>641</v>
      </c>
      <c r="G180" s="104">
        <v>42900</v>
      </c>
      <c r="H180" s="83" t="s">
        <v>139</v>
      </c>
      <c r="I180" s="93">
        <v>9.6599999999999984</v>
      </c>
      <c r="J180" s="96" t="s">
        <v>141</v>
      </c>
      <c r="K180" s="97">
        <v>3.5499999999999997E-2</v>
      </c>
      <c r="L180" s="97">
        <v>2.3899903873342145E-2</v>
      </c>
      <c r="M180" s="93">
        <v>1982566.63</v>
      </c>
      <c r="N180" s="95">
        <v>112.65</v>
      </c>
      <c r="O180" s="93">
        <v>2233.3555000000006</v>
      </c>
      <c r="P180" s="94">
        <f t="shared" si="4"/>
        <v>4.1242181481536286E-4</v>
      </c>
      <c r="Q180" s="94">
        <f>O180/'סכום נכסי הקרן'!$C$42</f>
        <v>2.8983199880521358E-5</v>
      </c>
    </row>
    <row r="181" spans="2:17">
      <c r="B181" s="86" t="s">
        <v>4348</v>
      </c>
      <c r="C181" s="96" t="s">
        <v>3862</v>
      </c>
      <c r="D181" s="83" t="s">
        <v>4010</v>
      </c>
      <c r="E181" s="83" t="s">
        <v>4005</v>
      </c>
      <c r="F181" s="83" t="s">
        <v>641</v>
      </c>
      <c r="G181" s="104">
        <v>43075</v>
      </c>
      <c r="H181" s="83" t="s">
        <v>139</v>
      </c>
      <c r="I181" s="93">
        <v>9.51</v>
      </c>
      <c r="J181" s="96" t="s">
        <v>141</v>
      </c>
      <c r="K181" s="97">
        <v>3.5499999999999997E-2</v>
      </c>
      <c r="L181" s="97">
        <v>2.8100096080829692E-2</v>
      </c>
      <c r="M181" s="93">
        <v>1230193.6200000001</v>
      </c>
      <c r="N181" s="95">
        <v>108.25</v>
      </c>
      <c r="O181" s="93">
        <v>1331.68084</v>
      </c>
      <c r="P181" s="94">
        <f t="shared" si="4"/>
        <v>2.4591437806817889E-4</v>
      </c>
      <c r="Q181" s="94">
        <f>O181/'סכום נכסי הקרן'!$C$42</f>
        <v>1.728178606709974E-5</v>
      </c>
    </row>
    <row r="182" spans="2:17">
      <c r="B182" s="86" t="s">
        <v>4348</v>
      </c>
      <c r="C182" s="96" t="s">
        <v>3862</v>
      </c>
      <c r="D182" s="83" t="s">
        <v>4011</v>
      </c>
      <c r="E182" s="83" t="s">
        <v>4005</v>
      </c>
      <c r="F182" s="83" t="s">
        <v>641</v>
      </c>
      <c r="G182" s="104">
        <v>43292</v>
      </c>
      <c r="H182" s="83" t="s">
        <v>139</v>
      </c>
      <c r="I182" s="93">
        <v>9.61</v>
      </c>
      <c r="J182" s="96" t="s">
        <v>141</v>
      </c>
      <c r="K182" s="97">
        <v>3.5499999999999997E-2</v>
      </c>
      <c r="L182" s="97">
        <v>2.52E-2</v>
      </c>
      <c r="M182" s="93">
        <v>3354458.76</v>
      </c>
      <c r="N182" s="95">
        <v>111.24</v>
      </c>
      <c r="O182" s="93">
        <v>3731.4898499999999</v>
      </c>
      <c r="P182" s="94">
        <f t="shared" si="4"/>
        <v>6.8907427227868812E-4</v>
      </c>
      <c r="Q182" s="94">
        <f>O182/'סכום נכסי הקרן'!$C$42</f>
        <v>4.8425123619901369E-5</v>
      </c>
    </row>
    <row r="183" spans="2:17">
      <c r="B183" s="86" t="s">
        <v>4349</v>
      </c>
      <c r="C183" s="96" t="s">
        <v>3862</v>
      </c>
      <c r="D183" s="83" t="s">
        <v>4012</v>
      </c>
      <c r="E183" s="83" t="s">
        <v>4005</v>
      </c>
      <c r="F183" s="83" t="s">
        <v>641</v>
      </c>
      <c r="G183" s="104">
        <v>42326</v>
      </c>
      <c r="H183" s="83" t="s">
        <v>139</v>
      </c>
      <c r="I183" s="93">
        <v>9.8000000000000007</v>
      </c>
      <c r="J183" s="96" t="s">
        <v>141</v>
      </c>
      <c r="K183" s="97">
        <v>3.5499999999999997E-2</v>
      </c>
      <c r="L183" s="97">
        <v>1.9899999999999994E-2</v>
      </c>
      <c r="M183" s="93">
        <v>1381907.66</v>
      </c>
      <c r="N183" s="95">
        <v>116.95</v>
      </c>
      <c r="O183" s="93">
        <v>1616.13633</v>
      </c>
      <c r="P183" s="94">
        <f t="shared" si="4"/>
        <v>2.984432519621887E-4</v>
      </c>
      <c r="Q183" s="94">
        <f>O183/'סכום נכסי הקרן'!$C$42</f>
        <v>2.0973285393463877E-5</v>
      </c>
    </row>
    <row r="184" spans="2:17">
      <c r="B184" s="86" t="s">
        <v>4349</v>
      </c>
      <c r="C184" s="96" t="s">
        <v>3862</v>
      </c>
      <c r="D184" s="83" t="s">
        <v>4013</v>
      </c>
      <c r="E184" s="83" t="s">
        <v>4005</v>
      </c>
      <c r="F184" s="83" t="s">
        <v>641</v>
      </c>
      <c r="G184" s="104">
        <v>42606</v>
      </c>
      <c r="H184" s="83" t="s">
        <v>139</v>
      </c>
      <c r="I184" s="93">
        <v>9.7800000000000011</v>
      </c>
      <c r="J184" s="96" t="s">
        <v>141</v>
      </c>
      <c r="K184" s="97">
        <v>3.5499999999999997E-2</v>
      </c>
      <c r="L184" s="97">
        <v>2.0700000000000003E-2</v>
      </c>
      <c r="M184" s="93">
        <v>5812687.3700000001</v>
      </c>
      <c r="N184" s="95">
        <v>116.11</v>
      </c>
      <c r="O184" s="93">
        <v>6749.0921799999996</v>
      </c>
      <c r="P184" s="94">
        <f t="shared" si="4"/>
        <v>1.2463187545519612E-3</v>
      </c>
      <c r="Q184" s="94">
        <f>O184/'סכום נכסי הקרן'!$C$42</f>
        <v>8.7585826647393829E-5</v>
      </c>
    </row>
    <row r="185" spans="2:17">
      <c r="B185" s="86" t="s">
        <v>4349</v>
      </c>
      <c r="C185" s="96" t="s">
        <v>3862</v>
      </c>
      <c r="D185" s="83" t="s">
        <v>4014</v>
      </c>
      <c r="E185" s="83" t="s">
        <v>4005</v>
      </c>
      <c r="F185" s="83" t="s">
        <v>641</v>
      </c>
      <c r="G185" s="104">
        <v>42648</v>
      </c>
      <c r="H185" s="83" t="s">
        <v>139</v>
      </c>
      <c r="I185" s="93">
        <v>9.7800000000000011</v>
      </c>
      <c r="J185" s="96" t="s">
        <v>141</v>
      </c>
      <c r="K185" s="97">
        <v>3.5499999999999997E-2</v>
      </c>
      <c r="L185" s="97">
        <v>2.06E-2</v>
      </c>
      <c r="M185" s="93">
        <v>5332011.38</v>
      </c>
      <c r="N185" s="95">
        <v>116.21</v>
      </c>
      <c r="O185" s="93">
        <v>6196.3135999999995</v>
      </c>
      <c r="P185" s="94">
        <f t="shared" si="4"/>
        <v>1.1442400907858662E-3</v>
      </c>
      <c r="Q185" s="94">
        <f>O185/'סכום נכסי הקרן'!$C$42</f>
        <v>8.0412184979593629E-5</v>
      </c>
    </row>
    <row r="186" spans="2:17">
      <c r="B186" s="86" t="s">
        <v>4349</v>
      </c>
      <c r="C186" s="96" t="s">
        <v>3862</v>
      </c>
      <c r="D186" s="83" t="s">
        <v>4015</v>
      </c>
      <c r="E186" s="83" t="s">
        <v>4005</v>
      </c>
      <c r="F186" s="83" t="s">
        <v>641</v>
      </c>
      <c r="G186" s="104">
        <v>42718</v>
      </c>
      <c r="H186" s="83" t="s">
        <v>139</v>
      </c>
      <c r="I186" s="93">
        <v>9.77</v>
      </c>
      <c r="J186" s="96" t="s">
        <v>141</v>
      </c>
      <c r="K186" s="97">
        <v>3.5499999999999997E-2</v>
      </c>
      <c r="L186" s="97">
        <v>2.0899999999999995E-2</v>
      </c>
      <c r="M186" s="93">
        <v>3725342.26</v>
      </c>
      <c r="N186" s="95">
        <v>115.83</v>
      </c>
      <c r="O186" s="93">
        <v>4315.0525200000002</v>
      </c>
      <c r="P186" s="94">
        <f t="shared" si="4"/>
        <v>7.9683766929268735E-4</v>
      </c>
      <c r="Q186" s="94">
        <f>O186/'סכום נכסי הקרן'!$C$42</f>
        <v>5.5998263456985403E-5</v>
      </c>
    </row>
    <row r="187" spans="2:17">
      <c r="B187" s="86" t="s">
        <v>4349</v>
      </c>
      <c r="C187" s="96" t="s">
        <v>3862</v>
      </c>
      <c r="D187" s="83" t="s">
        <v>4016</v>
      </c>
      <c r="E187" s="83" t="s">
        <v>4005</v>
      </c>
      <c r="F187" s="83" t="s">
        <v>641</v>
      </c>
      <c r="G187" s="104">
        <v>42900</v>
      </c>
      <c r="H187" s="83" t="s">
        <v>139</v>
      </c>
      <c r="I187" s="93">
        <v>9.5100000000000016</v>
      </c>
      <c r="J187" s="96" t="s">
        <v>141</v>
      </c>
      <c r="K187" s="97">
        <v>3.5499999999999997E-2</v>
      </c>
      <c r="L187" s="97">
        <v>2.8100000000000003E-2</v>
      </c>
      <c r="M187" s="93">
        <v>4412809.42</v>
      </c>
      <c r="N187" s="95">
        <v>108.26</v>
      </c>
      <c r="O187" s="93">
        <v>4777.2928699999993</v>
      </c>
      <c r="P187" s="94">
        <f t="shared" si="4"/>
        <v>8.8219712237925965E-4</v>
      </c>
      <c r="Q187" s="94">
        <f>O187/'סכום נכסי הקרן'!$C$42</f>
        <v>6.1996952182041541E-5</v>
      </c>
    </row>
    <row r="188" spans="2:17">
      <c r="B188" s="86" t="s">
        <v>4349</v>
      </c>
      <c r="C188" s="96" t="s">
        <v>3862</v>
      </c>
      <c r="D188" s="83" t="s">
        <v>4017</v>
      </c>
      <c r="E188" s="83" t="s">
        <v>4005</v>
      </c>
      <c r="F188" s="83" t="s">
        <v>641</v>
      </c>
      <c r="G188" s="104">
        <v>43075</v>
      </c>
      <c r="H188" s="83" t="s">
        <v>139</v>
      </c>
      <c r="I188" s="93">
        <v>9.35</v>
      </c>
      <c r="J188" s="96" t="s">
        <v>141</v>
      </c>
      <c r="K188" s="97">
        <v>3.5499999999999997E-2</v>
      </c>
      <c r="L188" s="97">
        <v>3.2599999999999997E-2</v>
      </c>
      <c r="M188" s="93">
        <v>2738173.2500000005</v>
      </c>
      <c r="N188" s="95">
        <v>103.87</v>
      </c>
      <c r="O188" s="93">
        <v>2844.13238</v>
      </c>
      <c r="P188" s="94">
        <f t="shared" si="4"/>
        <v>5.2521071443159713E-4</v>
      </c>
      <c r="Q188" s="94">
        <f>O188/'סכום נכסי הקרן'!$C$42</f>
        <v>3.6909510042715055E-5</v>
      </c>
    </row>
    <row r="189" spans="2:17">
      <c r="B189" s="86" t="s">
        <v>4349</v>
      </c>
      <c r="C189" s="96" t="s">
        <v>3862</v>
      </c>
      <c r="D189" s="83" t="s">
        <v>4018</v>
      </c>
      <c r="E189" s="83" t="s">
        <v>4005</v>
      </c>
      <c r="F189" s="83" t="s">
        <v>641</v>
      </c>
      <c r="G189" s="104">
        <v>43292</v>
      </c>
      <c r="H189" s="83" t="s">
        <v>139</v>
      </c>
      <c r="I189" s="93">
        <v>9.4200000000000017</v>
      </c>
      <c r="J189" s="96" t="s">
        <v>141</v>
      </c>
      <c r="K189" s="97">
        <v>3.5499999999999997E-2</v>
      </c>
      <c r="L189" s="97">
        <v>3.0500000000000006E-2</v>
      </c>
      <c r="M189" s="93">
        <v>7466375.9699999997</v>
      </c>
      <c r="N189" s="95">
        <v>105.86</v>
      </c>
      <c r="O189" s="93">
        <v>7903.8821899999984</v>
      </c>
      <c r="P189" s="94">
        <f t="shared" si="4"/>
        <v>1.4595676491658508E-3</v>
      </c>
      <c r="Q189" s="94">
        <f>O189/'סכום נכסי הקרן'!$C$42</f>
        <v>1.0257202552162555E-4</v>
      </c>
    </row>
    <row r="190" spans="2:17">
      <c r="B190" s="86" t="s">
        <v>4350</v>
      </c>
      <c r="C190" s="96" t="s">
        <v>3856</v>
      </c>
      <c r="D190" s="83" t="s">
        <v>4019</v>
      </c>
      <c r="E190" s="83" t="s">
        <v>4020</v>
      </c>
      <c r="F190" s="83" t="s">
        <v>3985</v>
      </c>
      <c r="G190" s="104">
        <v>42978</v>
      </c>
      <c r="H190" s="83" t="s">
        <v>3803</v>
      </c>
      <c r="I190" s="93">
        <v>2.7699999999999996</v>
      </c>
      <c r="J190" s="96" t="s">
        <v>141</v>
      </c>
      <c r="K190" s="97">
        <v>2.4500000000000001E-2</v>
      </c>
      <c r="L190" s="97">
        <v>1.8900870525365963E-2</v>
      </c>
      <c r="M190" s="93">
        <v>4186481.6899999995</v>
      </c>
      <c r="N190" s="95">
        <v>102.38</v>
      </c>
      <c r="O190" s="93">
        <v>4286.1301300000005</v>
      </c>
      <c r="P190" s="94">
        <f t="shared" si="4"/>
        <v>7.9149672622625766E-4</v>
      </c>
      <c r="Q190" s="94">
        <f>O190/'סכום נכסי הקרן'!$C$42</f>
        <v>5.562292535680727E-5</v>
      </c>
    </row>
    <row r="191" spans="2:17">
      <c r="B191" s="86" t="s">
        <v>4350</v>
      </c>
      <c r="C191" s="96" t="s">
        <v>3856</v>
      </c>
      <c r="D191" s="83" t="s">
        <v>4021</v>
      </c>
      <c r="E191" s="83" t="s">
        <v>4020</v>
      </c>
      <c r="F191" s="83" t="s">
        <v>3985</v>
      </c>
      <c r="G191" s="104">
        <v>42978</v>
      </c>
      <c r="H191" s="83" t="s">
        <v>3803</v>
      </c>
      <c r="I191" s="93">
        <v>2.77</v>
      </c>
      <c r="J191" s="96" t="s">
        <v>141</v>
      </c>
      <c r="K191" s="97">
        <v>2.76E-2</v>
      </c>
      <c r="L191" s="97">
        <v>1.9799999999999995E-2</v>
      </c>
      <c r="M191" s="93">
        <v>9768457.370000001</v>
      </c>
      <c r="N191" s="95">
        <v>103.11</v>
      </c>
      <c r="O191" s="93">
        <v>10072.256460000001</v>
      </c>
      <c r="P191" s="94">
        <f t="shared" si="4"/>
        <v>1.8599897277970128E-3</v>
      </c>
      <c r="Q191" s="94">
        <f>O191/'סכום נכסי הקרן'!$C$42</f>
        <v>1.3071193646871373E-4</v>
      </c>
    </row>
    <row r="192" spans="2:17">
      <c r="B192" s="86" t="s">
        <v>4330</v>
      </c>
      <c r="C192" s="96" t="s">
        <v>3862</v>
      </c>
      <c r="D192" s="83" t="s">
        <v>4022</v>
      </c>
      <c r="E192" s="83" t="s">
        <v>4023</v>
      </c>
      <c r="F192" s="83" t="s">
        <v>641</v>
      </c>
      <c r="G192" s="104">
        <v>41816</v>
      </c>
      <c r="H192" s="83" t="s">
        <v>139</v>
      </c>
      <c r="I192" s="93">
        <v>8</v>
      </c>
      <c r="J192" s="96" t="s">
        <v>141</v>
      </c>
      <c r="K192" s="97">
        <v>4.4999999999999998E-2</v>
      </c>
      <c r="L192" s="97">
        <v>1.2699999999999998E-2</v>
      </c>
      <c r="M192" s="93">
        <v>5393310.0599999996</v>
      </c>
      <c r="N192" s="95">
        <v>129.75</v>
      </c>
      <c r="O192" s="93">
        <v>6997.819840000001</v>
      </c>
      <c r="P192" s="94">
        <f t="shared" si="4"/>
        <v>1.2922499611744533E-3</v>
      </c>
      <c r="Q192" s="94">
        <f>O192/'סכום נכסי הקרן'!$C$42</f>
        <v>9.0813670797415809E-5</v>
      </c>
    </row>
    <row r="193" spans="2:17">
      <c r="B193" s="86" t="s">
        <v>4330</v>
      </c>
      <c r="C193" s="96" t="s">
        <v>3862</v>
      </c>
      <c r="D193" s="83" t="s">
        <v>4024</v>
      </c>
      <c r="E193" s="83" t="s">
        <v>4023</v>
      </c>
      <c r="F193" s="83" t="s">
        <v>641</v>
      </c>
      <c r="G193" s="104">
        <v>42625</v>
      </c>
      <c r="H193" s="83" t="s">
        <v>139</v>
      </c>
      <c r="I193" s="93">
        <v>7.9099999999999984</v>
      </c>
      <c r="J193" s="96" t="s">
        <v>141</v>
      </c>
      <c r="K193" s="97">
        <v>4.4999999999999998E-2</v>
      </c>
      <c r="L193" s="97">
        <v>1.7000000000000001E-2</v>
      </c>
      <c r="M193" s="93">
        <v>1501813.47</v>
      </c>
      <c r="N193" s="95">
        <v>126.09</v>
      </c>
      <c r="O193" s="93">
        <v>1893.63661</v>
      </c>
      <c r="P193" s="94">
        <f t="shared" si="4"/>
        <v>3.4968774442627307E-4</v>
      </c>
      <c r="Q193" s="94">
        <f>O193/'סכום נכסי הקרן'!$C$42</f>
        <v>2.4574524014964415E-5</v>
      </c>
    </row>
    <row r="194" spans="2:17">
      <c r="B194" s="86" t="s">
        <v>4330</v>
      </c>
      <c r="C194" s="96" t="s">
        <v>3862</v>
      </c>
      <c r="D194" s="83" t="s">
        <v>4025</v>
      </c>
      <c r="E194" s="83" t="s">
        <v>4023</v>
      </c>
      <c r="F194" s="83" t="s">
        <v>641</v>
      </c>
      <c r="G194" s="104">
        <v>42716</v>
      </c>
      <c r="H194" s="83" t="s">
        <v>139</v>
      </c>
      <c r="I194" s="93">
        <v>7.9600000000000009</v>
      </c>
      <c r="J194" s="96" t="s">
        <v>141</v>
      </c>
      <c r="K194" s="97">
        <v>4.4999999999999998E-2</v>
      </c>
      <c r="L194" s="97">
        <v>1.4500000000000002E-2</v>
      </c>
      <c r="M194" s="93">
        <v>1136210.0799999998</v>
      </c>
      <c r="N194" s="95">
        <v>128.81</v>
      </c>
      <c r="O194" s="93">
        <v>1463.55215</v>
      </c>
      <c r="P194" s="94">
        <f t="shared" si="4"/>
        <v>2.7026634755636798E-4</v>
      </c>
      <c r="Q194" s="94">
        <f>O194/'סכום נכסי הקרן'!$C$42</f>
        <v>1.8993135888584137E-5</v>
      </c>
    </row>
    <row r="195" spans="2:17">
      <c r="B195" s="86" t="s">
        <v>4330</v>
      </c>
      <c r="C195" s="96" t="s">
        <v>3862</v>
      </c>
      <c r="D195" s="83" t="s">
        <v>4026</v>
      </c>
      <c r="E195" s="83" t="s">
        <v>4023</v>
      </c>
      <c r="F195" s="83" t="s">
        <v>641</v>
      </c>
      <c r="G195" s="104">
        <v>42803</v>
      </c>
      <c r="H195" s="83" t="s">
        <v>139</v>
      </c>
      <c r="I195" s="93">
        <v>7.8200000000000012</v>
      </c>
      <c r="J195" s="96" t="s">
        <v>141</v>
      </c>
      <c r="K195" s="97">
        <v>4.4999999999999998E-2</v>
      </c>
      <c r="L195" s="97">
        <v>2.0799999999999996E-2</v>
      </c>
      <c r="M195" s="93">
        <v>7281687.2300000004</v>
      </c>
      <c r="N195" s="95">
        <v>123.39</v>
      </c>
      <c r="O195" s="93">
        <v>8984.8739999999998</v>
      </c>
      <c r="P195" s="94">
        <f t="shared" ref="P195:P234" si="5">O195/$O$10</f>
        <v>1.6591886249042605E-3</v>
      </c>
      <c r="Q195" s="94">
        <f>O195/'סכום נכסי הקרן'!$C$42</f>
        <v>1.1660051390980943E-4</v>
      </c>
    </row>
    <row r="196" spans="2:17">
      <c r="B196" s="86" t="s">
        <v>4330</v>
      </c>
      <c r="C196" s="96" t="s">
        <v>3862</v>
      </c>
      <c r="D196" s="83" t="s">
        <v>4027</v>
      </c>
      <c r="E196" s="83" t="s">
        <v>4023</v>
      </c>
      <c r="F196" s="83" t="s">
        <v>641</v>
      </c>
      <c r="G196" s="104">
        <v>42898</v>
      </c>
      <c r="H196" s="83" t="s">
        <v>139</v>
      </c>
      <c r="I196" s="93">
        <v>7.7199999999999989</v>
      </c>
      <c r="J196" s="96" t="s">
        <v>141</v>
      </c>
      <c r="K196" s="97">
        <v>4.4999999999999998E-2</v>
      </c>
      <c r="L196" s="97">
        <v>2.5600000000000001E-2</v>
      </c>
      <c r="M196" s="93">
        <v>1369498.75</v>
      </c>
      <c r="N196" s="95">
        <v>118.35</v>
      </c>
      <c r="O196" s="93">
        <v>1620.80177</v>
      </c>
      <c r="P196" s="94">
        <f t="shared" si="5"/>
        <v>2.9930479381332358E-4</v>
      </c>
      <c r="Q196" s="94">
        <f>O196/'סכום נכסי הקרן'!$C$42</f>
        <v>2.1033830783595713E-5</v>
      </c>
    </row>
    <row r="197" spans="2:17">
      <c r="B197" s="86" t="s">
        <v>4330</v>
      </c>
      <c r="C197" s="96" t="s">
        <v>3862</v>
      </c>
      <c r="D197" s="83" t="s">
        <v>4028</v>
      </c>
      <c r="E197" s="83" t="s">
        <v>4023</v>
      </c>
      <c r="F197" s="83" t="s">
        <v>641</v>
      </c>
      <c r="G197" s="104">
        <v>42989</v>
      </c>
      <c r="H197" s="83" t="s">
        <v>139</v>
      </c>
      <c r="I197" s="93">
        <v>7.6799999999999988</v>
      </c>
      <c r="J197" s="96" t="s">
        <v>141</v>
      </c>
      <c r="K197" s="97">
        <v>4.4999999999999998E-2</v>
      </c>
      <c r="L197" s="97">
        <v>2.7499999999999997E-2</v>
      </c>
      <c r="M197" s="93">
        <v>1725740.86</v>
      </c>
      <c r="N197" s="95">
        <v>117.2</v>
      </c>
      <c r="O197" s="93">
        <v>2022.5681900000004</v>
      </c>
      <c r="P197" s="94">
        <f t="shared" si="5"/>
        <v>3.7349684969886055E-4</v>
      </c>
      <c r="Q197" s="94">
        <f>O197/'סכום נכסי הקרן'!$C$42</f>
        <v>2.6247723715617285E-5</v>
      </c>
    </row>
    <row r="198" spans="2:17">
      <c r="B198" s="86" t="s">
        <v>4330</v>
      </c>
      <c r="C198" s="96" t="s">
        <v>3862</v>
      </c>
      <c r="D198" s="83" t="s">
        <v>4029</v>
      </c>
      <c r="E198" s="83" t="s">
        <v>4023</v>
      </c>
      <c r="F198" s="83" t="s">
        <v>641</v>
      </c>
      <c r="G198" s="104">
        <v>43080</v>
      </c>
      <c r="H198" s="83" t="s">
        <v>139</v>
      </c>
      <c r="I198" s="93">
        <v>7.57</v>
      </c>
      <c r="J198" s="96" t="s">
        <v>141</v>
      </c>
      <c r="K198" s="97">
        <v>4.4999999999999998E-2</v>
      </c>
      <c r="L198" s="97">
        <v>3.2299999999999988E-2</v>
      </c>
      <c r="M198" s="93">
        <v>534694.12999999989</v>
      </c>
      <c r="N198" s="95">
        <v>112.31</v>
      </c>
      <c r="O198" s="93">
        <v>600.51499000000001</v>
      </c>
      <c r="P198" s="94">
        <f t="shared" si="5"/>
        <v>1.1089389127688333E-4</v>
      </c>
      <c r="Q198" s="94">
        <f>O198/'סכום נכסי הקרן'!$C$42</f>
        <v>7.7931372709894512E-6</v>
      </c>
    </row>
    <row r="199" spans="2:17">
      <c r="B199" s="86" t="s">
        <v>4330</v>
      </c>
      <c r="C199" s="96" t="s">
        <v>3862</v>
      </c>
      <c r="D199" s="83" t="s">
        <v>4030</v>
      </c>
      <c r="E199" s="83" t="s">
        <v>4023</v>
      </c>
      <c r="F199" s="83" t="s">
        <v>641</v>
      </c>
      <c r="G199" s="104">
        <v>43171</v>
      </c>
      <c r="H199" s="83" t="s">
        <v>139</v>
      </c>
      <c r="I199" s="93">
        <v>7.5600000000000023</v>
      </c>
      <c r="J199" s="96" t="s">
        <v>141</v>
      </c>
      <c r="K199" s="97">
        <v>4.4999999999999998E-2</v>
      </c>
      <c r="L199" s="97">
        <v>3.280000000000001E-2</v>
      </c>
      <c r="M199" s="93">
        <v>568048.85000000009</v>
      </c>
      <c r="N199" s="95">
        <v>112.66</v>
      </c>
      <c r="O199" s="93">
        <v>639.96381999999994</v>
      </c>
      <c r="P199" s="94">
        <f t="shared" si="5"/>
        <v>1.1817869571618675E-4</v>
      </c>
      <c r="Q199" s="94">
        <f>O199/'סכום נכסי הקרן'!$C$42</f>
        <v>8.3050814397268979E-6</v>
      </c>
    </row>
    <row r="200" spans="2:17">
      <c r="B200" s="86" t="s">
        <v>4330</v>
      </c>
      <c r="C200" s="96" t="s">
        <v>3862</v>
      </c>
      <c r="D200" s="83" t="s">
        <v>4031</v>
      </c>
      <c r="E200" s="83" t="s">
        <v>4023</v>
      </c>
      <c r="F200" s="83" t="s">
        <v>641</v>
      </c>
      <c r="G200" s="104">
        <v>43341</v>
      </c>
      <c r="H200" s="83" t="s">
        <v>139</v>
      </c>
      <c r="I200" s="93">
        <v>7.63</v>
      </c>
      <c r="J200" s="96" t="s">
        <v>141</v>
      </c>
      <c r="K200" s="97">
        <v>4.4999999999999998E-2</v>
      </c>
      <c r="L200" s="97">
        <v>2.9700000000000001E-2</v>
      </c>
      <c r="M200" s="93">
        <v>1002287.94</v>
      </c>
      <c r="N200" s="95">
        <v>113.7</v>
      </c>
      <c r="O200" s="93">
        <v>1139.6014400000001</v>
      </c>
      <c r="P200" s="94">
        <f t="shared" si="5"/>
        <v>2.1044410262987723E-4</v>
      </c>
      <c r="Q200" s="94">
        <f>O200/'סכום נכסי הקרן'!$C$42</f>
        <v>1.4789090370811974E-5</v>
      </c>
    </row>
    <row r="201" spans="2:17">
      <c r="B201" s="86" t="s">
        <v>4330</v>
      </c>
      <c r="C201" s="96" t="s">
        <v>3862</v>
      </c>
      <c r="D201" s="83" t="s">
        <v>4032</v>
      </c>
      <c r="E201" s="83" t="s">
        <v>4023</v>
      </c>
      <c r="F201" s="83" t="s">
        <v>641</v>
      </c>
      <c r="G201" s="104">
        <v>41893</v>
      </c>
      <c r="H201" s="83" t="s">
        <v>139</v>
      </c>
      <c r="I201" s="93">
        <v>8</v>
      </c>
      <c r="J201" s="96" t="s">
        <v>141</v>
      </c>
      <c r="K201" s="97">
        <v>4.4999999999999998E-2</v>
      </c>
      <c r="L201" s="97">
        <v>1.2700000000000003E-2</v>
      </c>
      <c r="M201" s="93">
        <v>1058113.0599999998</v>
      </c>
      <c r="N201" s="95">
        <v>129.26</v>
      </c>
      <c r="O201" s="93">
        <v>1367.71686</v>
      </c>
      <c r="P201" s="94">
        <f t="shared" si="5"/>
        <v>2.5256895713860573E-4</v>
      </c>
      <c r="Q201" s="94">
        <f>O201/'סכום נכסי הקרן'!$C$42</f>
        <v>1.7749440755553263E-5</v>
      </c>
    </row>
    <row r="202" spans="2:17">
      <c r="B202" s="86" t="s">
        <v>4330</v>
      </c>
      <c r="C202" s="96" t="s">
        <v>3862</v>
      </c>
      <c r="D202" s="83" t="s">
        <v>4033</v>
      </c>
      <c r="E202" s="83" t="s">
        <v>4023</v>
      </c>
      <c r="F202" s="83" t="s">
        <v>641</v>
      </c>
      <c r="G202" s="104">
        <v>42151</v>
      </c>
      <c r="H202" s="83" t="s">
        <v>139</v>
      </c>
      <c r="I202" s="93">
        <v>8</v>
      </c>
      <c r="J202" s="96" t="s">
        <v>141</v>
      </c>
      <c r="K202" s="97">
        <v>4.4999999999999998E-2</v>
      </c>
      <c r="L202" s="97">
        <v>1.2600199999213645E-2</v>
      </c>
      <c r="M202" s="93">
        <v>3874990.41</v>
      </c>
      <c r="N202" s="95">
        <v>130.55000000000001</v>
      </c>
      <c r="O202" s="93">
        <v>5058.7998900000002</v>
      </c>
      <c r="P202" s="94">
        <f t="shared" si="5"/>
        <v>9.3418151808861483E-4</v>
      </c>
      <c r="Q202" s="94">
        <f>O202/'סכום נכסי הקרן'!$C$42</f>
        <v>6.5650187964893823E-5</v>
      </c>
    </row>
    <row r="203" spans="2:17">
      <c r="B203" s="86" t="s">
        <v>4330</v>
      </c>
      <c r="C203" s="96" t="s">
        <v>3862</v>
      </c>
      <c r="D203" s="83" t="s">
        <v>4034</v>
      </c>
      <c r="E203" s="83" t="s">
        <v>4023</v>
      </c>
      <c r="F203" s="83" t="s">
        <v>641</v>
      </c>
      <c r="G203" s="104">
        <v>42166</v>
      </c>
      <c r="H203" s="83" t="s">
        <v>139</v>
      </c>
      <c r="I203" s="93">
        <v>8</v>
      </c>
      <c r="J203" s="96" t="s">
        <v>141</v>
      </c>
      <c r="K203" s="97">
        <v>4.4999999999999998E-2</v>
      </c>
      <c r="L203" s="97">
        <v>1.2599999999999998E-2</v>
      </c>
      <c r="M203" s="93">
        <v>3645939.9799999995</v>
      </c>
      <c r="N203" s="95">
        <v>130.55000000000001</v>
      </c>
      <c r="O203" s="93">
        <v>4759.7746100000013</v>
      </c>
      <c r="P203" s="94">
        <f t="shared" si="5"/>
        <v>8.7896211900357376E-4</v>
      </c>
      <c r="Q203" s="94">
        <f>O203/'סכום נכסי הקרן'!$C$42</f>
        <v>6.1769610305148728E-5</v>
      </c>
    </row>
    <row r="204" spans="2:17">
      <c r="B204" s="86" t="s">
        <v>4330</v>
      </c>
      <c r="C204" s="96" t="s">
        <v>3862</v>
      </c>
      <c r="D204" s="83" t="s">
        <v>4035</v>
      </c>
      <c r="E204" s="83" t="s">
        <v>4023</v>
      </c>
      <c r="F204" s="83" t="s">
        <v>641</v>
      </c>
      <c r="G204" s="104">
        <v>42257</v>
      </c>
      <c r="H204" s="83" t="s">
        <v>139</v>
      </c>
      <c r="I204" s="93">
        <v>8</v>
      </c>
      <c r="J204" s="96" t="s">
        <v>141</v>
      </c>
      <c r="K204" s="97">
        <v>4.4999999999999998E-2</v>
      </c>
      <c r="L204" s="97">
        <v>1.26E-2</v>
      </c>
      <c r="M204" s="93">
        <v>1937468.8</v>
      </c>
      <c r="N204" s="95">
        <v>129.65</v>
      </c>
      <c r="O204" s="93">
        <v>2511.9282400000002</v>
      </c>
      <c r="P204" s="94">
        <f t="shared" si="5"/>
        <v>4.6386435273146624E-4</v>
      </c>
      <c r="Q204" s="94">
        <f>O204/'סכום נכסי הקרן'!$C$42</f>
        <v>3.2598356269499513E-5</v>
      </c>
    </row>
    <row r="205" spans="2:17">
      <c r="B205" s="86" t="s">
        <v>4330</v>
      </c>
      <c r="C205" s="96" t="s">
        <v>3862</v>
      </c>
      <c r="D205" s="83" t="s">
        <v>4036</v>
      </c>
      <c r="E205" s="83" t="s">
        <v>4023</v>
      </c>
      <c r="F205" s="83" t="s">
        <v>641</v>
      </c>
      <c r="G205" s="104">
        <v>42348</v>
      </c>
      <c r="H205" s="83" t="s">
        <v>139</v>
      </c>
      <c r="I205" s="93">
        <v>8</v>
      </c>
      <c r="J205" s="96" t="s">
        <v>141</v>
      </c>
      <c r="K205" s="97">
        <v>4.4999999999999998E-2</v>
      </c>
      <c r="L205" s="97">
        <v>1.2700000000000003E-2</v>
      </c>
      <c r="M205" s="93">
        <v>3355090.4699999993</v>
      </c>
      <c r="N205" s="95">
        <v>130.29</v>
      </c>
      <c r="O205" s="93">
        <v>4371.34717</v>
      </c>
      <c r="P205" s="94">
        <f t="shared" si="5"/>
        <v>8.0723330120950295E-4</v>
      </c>
      <c r="Q205" s="94">
        <f>O205/'סכום נכסי הקרן'!$C$42</f>
        <v>5.672882296403835E-5</v>
      </c>
    </row>
    <row r="206" spans="2:17">
      <c r="B206" s="86" t="s">
        <v>4330</v>
      </c>
      <c r="C206" s="96" t="s">
        <v>3862</v>
      </c>
      <c r="D206" s="83" t="s">
        <v>4037</v>
      </c>
      <c r="E206" s="83" t="s">
        <v>4023</v>
      </c>
      <c r="F206" s="83" t="s">
        <v>641</v>
      </c>
      <c r="G206" s="104">
        <v>42439</v>
      </c>
      <c r="H206" s="83" t="s">
        <v>139</v>
      </c>
      <c r="I206" s="93">
        <v>8</v>
      </c>
      <c r="J206" s="96" t="s">
        <v>141</v>
      </c>
      <c r="K206" s="97">
        <v>4.4999999999999998E-2</v>
      </c>
      <c r="L206" s="97">
        <v>1.2699999999999996E-2</v>
      </c>
      <c r="M206" s="93">
        <v>3984791.7700000005</v>
      </c>
      <c r="N206" s="95">
        <v>131.61000000000001</v>
      </c>
      <c r="O206" s="93">
        <v>5244.3842300000006</v>
      </c>
      <c r="P206" s="94">
        <f t="shared" si="5"/>
        <v>9.6845238553632364E-4</v>
      </c>
      <c r="Q206" s="94">
        <f>O206/'סכום נכסי הקרן'!$C$42</f>
        <v>6.8058594517686089E-5</v>
      </c>
    </row>
    <row r="207" spans="2:17">
      <c r="B207" s="86" t="s">
        <v>4330</v>
      </c>
      <c r="C207" s="96" t="s">
        <v>3862</v>
      </c>
      <c r="D207" s="83" t="s">
        <v>4038</v>
      </c>
      <c r="E207" s="83" t="s">
        <v>4023</v>
      </c>
      <c r="F207" s="83" t="s">
        <v>641</v>
      </c>
      <c r="G207" s="104">
        <v>42549</v>
      </c>
      <c r="H207" s="83" t="s">
        <v>139</v>
      </c>
      <c r="I207" s="93">
        <v>7.9799999999999986</v>
      </c>
      <c r="J207" s="96" t="s">
        <v>141</v>
      </c>
      <c r="K207" s="97">
        <v>4.4999999999999998E-2</v>
      </c>
      <c r="L207" s="97">
        <v>1.3399999999999999E-2</v>
      </c>
      <c r="M207" s="93">
        <v>2802856.0399999996</v>
      </c>
      <c r="N207" s="95">
        <v>130.59</v>
      </c>
      <c r="O207" s="93">
        <v>3660.2496100000008</v>
      </c>
      <c r="P207" s="94">
        <f t="shared" si="5"/>
        <v>6.7591871819485251E-4</v>
      </c>
      <c r="Q207" s="94">
        <f>O207/'סכום נכסי הקרן'!$C$42</f>
        <v>4.7500608863761434E-5</v>
      </c>
    </row>
    <row r="208" spans="2:17">
      <c r="B208" s="86" t="s">
        <v>4330</v>
      </c>
      <c r="C208" s="96" t="s">
        <v>3862</v>
      </c>
      <c r="D208" s="83" t="s">
        <v>4039</v>
      </c>
      <c r="E208" s="83" t="s">
        <v>4023</v>
      </c>
      <c r="F208" s="83" t="s">
        <v>641</v>
      </c>
      <c r="G208" s="104">
        <v>42604</v>
      </c>
      <c r="H208" s="83" t="s">
        <v>139</v>
      </c>
      <c r="I208" s="93">
        <v>7.9200000000000017</v>
      </c>
      <c r="J208" s="96" t="s">
        <v>141</v>
      </c>
      <c r="K208" s="97">
        <v>4.4999999999999998E-2</v>
      </c>
      <c r="L208" s="97">
        <v>1.6899999999999998E-2</v>
      </c>
      <c r="M208" s="93">
        <v>3665222.0900000008</v>
      </c>
      <c r="N208" s="95">
        <v>126.11</v>
      </c>
      <c r="O208" s="93">
        <v>4622.2116199999991</v>
      </c>
      <c r="P208" s="94">
        <f t="shared" si="5"/>
        <v>8.5355909741241705E-4</v>
      </c>
      <c r="Q208" s="94">
        <f>O208/'סכום נכסי הקרן'!$C$42</f>
        <v>5.9984397142563458E-5</v>
      </c>
    </row>
    <row r="209" spans="2:17">
      <c r="B209" s="86" t="s">
        <v>4351</v>
      </c>
      <c r="C209" s="96" t="s">
        <v>3862</v>
      </c>
      <c r="D209" s="83" t="s">
        <v>4040</v>
      </c>
      <c r="E209" s="83" t="s">
        <v>4041</v>
      </c>
      <c r="F209" s="83" t="s">
        <v>641</v>
      </c>
      <c r="G209" s="104">
        <v>43552</v>
      </c>
      <c r="H209" s="83" t="s">
        <v>139</v>
      </c>
      <c r="I209" s="93">
        <v>6.8299999999999992</v>
      </c>
      <c r="J209" s="96" t="s">
        <v>141</v>
      </c>
      <c r="K209" s="97">
        <v>3.5499999999999997E-2</v>
      </c>
      <c r="L209" s="97">
        <v>3.0199999999999994E-2</v>
      </c>
      <c r="M209" s="93">
        <v>57423275.720000006</v>
      </c>
      <c r="N209" s="95">
        <v>103.88</v>
      </c>
      <c r="O209" s="93">
        <v>59651.298810000008</v>
      </c>
      <c r="P209" s="94">
        <f t="shared" si="5"/>
        <v>1.1015486299119729E-2</v>
      </c>
      <c r="Q209" s="94">
        <f>O209/'סכום נכסי הקרן'!$C$42</f>
        <v>7.7412015979674332E-4</v>
      </c>
    </row>
    <row r="210" spans="2:17">
      <c r="B210" s="86" t="s">
        <v>4352</v>
      </c>
      <c r="C210" s="96" t="s">
        <v>3862</v>
      </c>
      <c r="D210" s="83" t="s">
        <v>4042</v>
      </c>
      <c r="E210" s="83" t="s">
        <v>4043</v>
      </c>
      <c r="F210" s="83" t="s">
        <v>641</v>
      </c>
      <c r="G210" s="104">
        <v>43321</v>
      </c>
      <c r="H210" s="83" t="s">
        <v>139</v>
      </c>
      <c r="I210" s="93">
        <v>0.11000000000000003</v>
      </c>
      <c r="J210" s="96" t="s">
        <v>141</v>
      </c>
      <c r="K210" s="97">
        <v>2.75E-2</v>
      </c>
      <c r="L210" s="97">
        <v>1.8899993081496893E-2</v>
      </c>
      <c r="M210" s="93">
        <v>1498740.49</v>
      </c>
      <c r="N210" s="95">
        <v>100.26</v>
      </c>
      <c r="O210" s="93">
        <v>1502.6371799999997</v>
      </c>
      <c r="P210" s="94">
        <f t="shared" si="5"/>
        <v>2.7748397099549926E-4</v>
      </c>
      <c r="Q210" s="94">
        <f>O210/'סכום נכסי הקרן'!$C$42</f>
        <v>1.9500358870696102E-5</v>
      </c>
    </row>
    <row r="211" spans="2:17">
      <c r="B211" s="86" t="s">
        <v>4352</v>
      </c>
      <c r="C211" s="96" t="s">
        <v>3862</v>
      </c>
      <c r="D211" s="83" t="s">
        <v>4044</v>
      </c>
      <c r="E211" s="83" t="s">
        <v>4043</v>
      </c>
      <c r="F211" s="83" t="s">
        <v>641</v>
      </c>
      <c r="G211" s="104">
        <v>43779</v>
      </c>
      <c r="H211" s="83" t="s">
        <v>139</v>
      </c>
      <c r="I211" s="93">
        <v>8.9100000000000037</v>
      </c>
      <c r="J211" s="96" t="s">
        <v>141</v>
      </c>
      <c r="K211" s="97">
        <v>2.7243E-2</v>
      </c>
      <c r="L211" s="97">
        <v>2.4700000000000007E-2</v>
      </c>
      <c r="M211" s="93">
        <v>5173377.9400000013</v>
      </c>
      <c r="N211" s="95">
        <v>101.38</v>
      </c>
      <c r="O211" s="93">
        <v>5244.7705399999995</v>
      </c>
      <c r="P211" s="94">
        <f t="shared" si="5"/>
        <v>9.6852372333779818E-4</v>
      </c>
      <c r="Q211" s="94">
        <f>O211/'סכום נכסי הקרן'!$C$42</f>
        <v>6.8063607826111819E-5</v>
      </c>
    </row>
    <row r="212" spans="2:17">
      <c r="B212" s="86" t="s">
        <v>4352</v>
      </c>
      <c r="C212" s="96" t="s">
        <v>3862</v>
      </c>
      <c r="D212" s="83" t="s">
        <v>4045</v>
      </c>
      <c r="E212" s="83" t="s">
        <v>4043</v>
      </c>
      <c r="F212" s="83" t="s">
        <v>641</v>
      </c>
      <c r="G212" s="104">
        <v>43227</v>
      </c>
      <c r="H212" s="83" t="s">
        <v>139</v>
      </c>
      <c r="I212" s="93">
        <v>9.0699999999999985</v>
      </c>
      <c r="J212" s="96" t="s">
        <v>141</v>
      </c>
      <c r="K212" s="97">
        <v>2.9805999999999999E-2</v>
      </c>
      <c r="L212" s="97">
        <v>1.6E-2</v>
      </c>
      <c r="M212" s="93">
        <v>1701631.6299999997</v>
      </c>
      <c r="N212" s="95">
        <v>113.98</v>
      </c>
      <c r="O212" s="93">
        <v>1939.5198700000001</v>
      </c>
      <c r="P212" s="94">
        <f t="shared" si="5"/>
        <v>3.5816076063835623E-4</v>
      </c>
      <c r="Q212" s="94">
        <f>O212/'סכום נכסי הקרן'!$C$42</f>
        <v>2.5169970506017868E-5</v>
      </c>
    </row>
    <row r="213" spans="2:17">
      <c r="B213" s="86" t="s">
        <v>4352</v>
      </c>
      <c r="C213" s="96" t="s">
        <v>3862</v>
      </c>
      <c r="D213" s="83" t="s">
        <v>4046</v>
      </c>
      <c r="E213" s="83" t="s">
        <v>4043</v>
      </c>
      <c r="F213" s="83" t="s">
        <v>641</v>
      </c>
      <c r="G213" s="104">
        <v>43279</v>
      </c>
      <c r="H213" s="83" t="s">
        <v>139</v>
      </c>
      <c r="I213" s="93">
        <v>9.0999999999999979</v>
      </c>
      <c r="J213" s="96" t="s">
        <v>141</v>
      </c>
      <c r="K213" s="97">
        <v>2.9796999999999997E-2</v>
      </c>
      <c r="L213" s="97">
        <v>1.5200000000000002E-2</v>
      </c>
      <c r="M213" s="93">
        <v>1990110.5199999998</v>
      </c>
      <c r="N213" s="95">
        <v>113.83</v>
      </c>
      <c r="O213" s="93">
        <v>2265.3428100000001</v>
      </c>
      <c r="P213" s="94">
        <f t="shared" si="5"/>
        <v>4.1832874026510045E-4</v>
      </c>
      <c r="Q213" s="94">
        <f>O213/'סכום נכסי הקרן'!$C$42</f>
        <v>2.9398312745163905E-5</v>
      </c>
    </row>
    <row r="214" spans="2:17">
      <c r="B214" s="86" t="s">
        <v>4352</v>
      </c>
      <c r="C214" s="96" t="s">
        <v>3862</v>
      </c>
      <c r="D214" s="83" t="s">
        <v>4047</v>
      </c>
      <c r="E214" s="83" t="s">
        <v>4043</v>
      </c>
      <c r="F214" s="83" t="s">
        <v>641</v>
      </c>
      <c r="G214" s="104">
        <v>43321</v>
      </c>
      <c r="H214" s="83" t="s">
        <v>139</v>
      </c>
      <c r="I214" s="93">
        <v>9.1</v>
      </c>
      <c r="J214" s="96" t="s">
        <v>141</v>
      </c>
      <c r="K214" s="97">
        <v>3.0529000000000001E-2</v>
      </c>
      <c r="L214" s="97">
        <v>1.4600000000000002E-2</v>
      </c>
      <c r="M214" s="93">
        <v>11148313.470000001</v>
      </c>
      <c r="N214" s="95">
        <v>114.97</v>
      </c>
      <c r="O214" s="93">
        <v>12817.215470000001</v>
      </c>
      <c r="P214" s="94">
        <f t="shared" si="5"/>
        <v>2.3668866264313689E-3</v>
      </c>
      <c r="Q214" s="94">
        <f>O214/'סכום נכסי הקרן'!$C$42</f>
        <v>1.6633443170096317E-4</v>
      </c>
    </row>
    <row r="215" spans="2:17">
      <c r="B215" s="86" t="s">
        <v>4352</v>
      </c>
      <c r="C215" s="96" t="s">
        <v>3862</v>
      </c>
      <c r="D215" s="83" t="s">
        <v>4048</v>
      </c>
      <c r="E215" s="83" t="s">
        <v>4043</v>
      </c>
      <c r="F215" s="83" t="s">
        <v>641</v>
      </c>
      <c r="G215" s="104">
        <v>43138</v>
      </c>
      <c r="H215" s="83" t="s">
        <v>139</v>
      </c>
      <c r="I215" s="93">
        <v>9.0400000000000009</v>
      </c>
      <c r="J215" s="96" t="s">
        <v>141</v>
      </c>
      <c r="K215" s="97">
        <v>2.8243000000000001E-2</v>
      </c>
      <c r="L215" s="97">
        <v>1.84E-2</v>
      </c>
      <c r="M215" s="93">
        <v>10669487.57</v>
      </c>
      <c r="N215" s="95">
        <v>109.97</v>
      </c>
      <c r="O215" s="93">
        <v>11733.2356</v>
      </c>
      <c r="P215" s="94">
        <f t="shared" si="5"/>
        <v>2.166713861634756E-3</v>
      </c>
      <c r="Q215" s="94">
        <f>O215/'סכום נכסי הקרן'!$C$42</f>
        <v>1.5226716599307582E-4</v>
      </c>
    </row>
    <row r="216" spans="2:17">
      <c r="B216" s="86" t="s">
        <v>4352</v>
      </c>
      <c r="C216" s="96" t="s">
        <v>3862</v>
      </c>
      <c r="D216" s="83" t="s">
        <v>4049</v>
      </c>
      <c r="E216" s="83" t="s">
        <v>4043</v>
      </c>
      <c r="F216" s="83" t="s">
        <v>641</v>
      </c>
      <c r="G216" s="104">
        <v>43417</v>
      </c>
      <c r="H216" s="83" t="s">
        <v>139</v>
      </c>
      <c r="I216" s="93">
        <v>9.009999999999998</v>
      </c>
      <c r="J216" s="96" t="s">
        <v>141</v>
      </c>
      <c r="K216" s="97">
        <v>3.2797E-2</v>
      </c>
      <c r="L216" s="97">
        <v>1.5600000000000003E-2</v>
      </c>
      <c r="M216" s="93">
        <v>12692860.660000002</v>
      </c>
      <c r="N216" s="95">
        <v>115.93</v>
      </c>
      <c r="O216" s="93">
        <v>14714.833490000001</v>
      </c>
      <c r="P216" s="94">
        <f t="shared" si="5"/>
        <v>2.7173095965472931E-3</v>
      </c>
      <c r="Q216" s="94">
        <f>O216/'סכום נכסי הקרן'!$C$42</f>
        <v>1.9096062415914511E-4</v>
      </c>
    </row>
    <row r="217" spans="2:17">
      <c r="B217" s="86" t="s">
        <v>4352</v>
      </c>
      <c r="C217" s="96" t="s">
        <v>3862</v>
      </c>
      <c r="D217" s="83" t="s">
        <v>4050</v>
      </c>
      <c r="E217" s="83" t="s">
        <v>4043</v>
      </c>
      <c r="F217" s="83" t="s">
        <v>641</v>
      </c>
      <c r="G217" s="104">
        <v>43496</v>
      </c>
      <c r="H217" s="83" t="s">
        <v>139</v>
      </c>
      <c r="I217" s="93">
        <v>9.0899999999999981</v>
      </c>
      <c r="J217" s="96" t="s">
        <v>141</v>
      </c>
      <c r="K217" s="97">
        <v>3.2190999999999997E-2</v>
      </c>
      <c r="L217" s="97">
        <v>1.3499999999999998E-2</v>
      </c>
      <c r="M217" s="93">
        <v>16039948.33</v>
      </c>
      <c r="N217" s="95">
        <v>117.92</v>
      </c>
      <c r="O217" s="93">
        <v>18914.307410000001</v>
      </c>
      <c r="P217" s="94">
        <f t="shared" si="5"/>
        <v>3.4928039839639789E-3</v>
      </c>
      <c r="Q217" s="94">
        <f>O217/'סכום נכסי הקרן'!$C$42</f>
        <v>2.4545897519031613E-4</v>
      </c>
    </row>
    <row r="218" spans="2:17">
      <c r="B218" s="86" t="s">
        <v>4352</v>
      </c>
      <c r="C218" s="96" t="s">
        <v>3862</v>
      </c>
      <c r="D218" s="83" t="s">
        <v>4051</v>
      </c>
      <c r="E218" s="83" t="s">
        <v>4043</v>
      </c>
      <c r="F218" s="83" t="s">
        <v>641</v>
      </c>
      <c r="G218" s="104">
        <v>43613</v>
      </c>
      <c r="H218" s="83" t="s">
        <v>139</v>
      </c>
      <c r="I218" s="93">
        <v>9.1299999999999972</v>
      </c>
      <c r="J218" s="96" t="s">
        <v>141</v>
      </c>
      <c r="K218" s="97">
        <v>2.7243E-2</v>
      </c>
      <c r="L218" s="97">
        <v>1.6200000000000003E-2</v>
      </c>
      <c r="M218" s="93">
        <v>4233497.0699999994</v>
      </c>
      <c r="N218" s="95">
        <v>109.69</v>
      </c>
      <c r="O218" s="93">
        <v>4643.723140000001</v>
      </c>
      <c r="P218" s="94">
        <f t="shared" si="5"/>
        <v>8.5753151475387378E-4</v>
      </c>
      <c r="Q218" s="94">
        <f>O218/'סכום נכסי הקרן'!$C$42</f>
        <v>6.0263561245140893E-5</v>
      </c>
    </row>
    <row r="219" spans="2:17">
      <c r="B219" s="86" t="s">
        <v>4352</v>
      </c>
      <c r="C219" s="96" t="s">
        <v>3862</v>
      </c>
      <c r="D219" s="83" t="s">
        <v>4052</v>
      </c>
      <c r="E219" s="83" t="s">
        <v>4043</v>
      </c>
      <c r="F219" s="83" t="s">
        <v>641</v>
      </c>
      <c r="G219" s="104">
        <v>43677</v>
      </c>
      <c r="H219" s="83" t="s">
        <v>139</v>
      </c>
      <c r="I219" s="93">
        <v>9.0399999999999974</v>
      </c>
      <c r="J219" s="96" t="s">
        <v>141</v>
      </c>
      <c r="K219" s="97">
        <v>2.7243E-2</v>
      </c>
      <c r="L219" s="97">
        <v>1.9199999999999998E-2</v>
      </c>
      <c r="M219" s="93">
        <v>4176788.4999999995</v>
      </c>
      <c r="N219" s="95">
        <v>106.79</v>
      </c>
      <c r="O219" s="93">
        <v>4460.3926400000009</v>
      </c>
      <c r="P219" s="94">
        <f t="shared" si="5"/>
        <v>8.236768518840316E-4</v>
      </c>
      <c r="Q219" s="94">
        <f>O219/'סכום נכסי הקרן'!$C$42</f>
        <v>5.7884403728258375E-5</v>
      </c>
    </row>
    <row r="220" spans="2:17">
      <c r="B220" s="86" t="s">
        <v>4352</v>
      </c>
      <c r="C220" s="96" t="s">
        <v>3862</v>
      </c>
      <c r="D220" s="83" t="s">
        <v>4053</v>
      </c>
      <c r="E220" s="83" t="s">
        <v>4043</v>
      </c>
      <c r="F220" s="83" t="s">
        <v>641</v>
      </c>
      <c r="G220" s="104">
        <v>43541</v>
      </c>
      <c r="H220" s="83" t="s">
        <v>139</v>
      </c>
      <c r="I220" s="93">
        <v>9.1100000000000012</v>
      </c>
      <c r="J220" s="96" t="s">
        <v>141</v>
      </c>
      <c r="K220" s="97">
        <v>2.9270999999999998E-2</v>
      </c>
      <c r="L220" s="97">
        <v>1.5300000000000001E-2</v>
      </c>
      <c r="M220" s="93">
        <v>1377426.0099999998</v>
      </c>
      <c r="N220" s="95">
        <v>113.23</v>
      </c>
      <c r="O220" s="93">
        <v>1559.6594600000003</v>
      </c>
      <c r="P220" s="94">
        <f t="shared" si="5"/>
        <v>2.880139704525987E-4</v>
      </c>
      <c r="Q220" s="94">
        <f>O220/'סכום נכסי הקרן'!$C$42</f>
        <v>2.0240361140322714E-5</v>
      </c>
    </row>
    <row r="221" spans="2:17">
      <c r="B221" s="86" t="s">
        <v>4353</v>
      </c>
      <c r="C221" s="96" t="s">
        <v>3862</v>
      </c>
      <c r="D221" s="83" t="s">
        <v>4054</v>
      </c>
      <c r="E221" s="83" t="s">
        <v>4055</v>
      </c>
      <c r="F221" s="83" t="s">
        <v>641</v>
      </c>
      <c r="G221" s="104">
        <v>43831</v>
      </c>
      <c r="H221" s="83" t="s">
        <v>139</v>
      </c>
      <c r="I221" s="93">
        <v>6.91</v>
      </c>
      <c r="J221" s="96" t="s">
        <v>141</v>
      </c>
      <c r="K221" s="97">
        <v>2.8999999999999998E-2</v>
      </c>
      <c r="L221" s="97">
        <v>1.15E-2</v>
      </c>
      <c r="M221" s="93">
        <v>60087172.140000001</v>
      </c>
      <c r="N221" s="95">
        <v>115.44</v>
      </c>
      <c r="O221" s="93">
        <v>69364.632099999988</v>
      </c>
      <c r="P221" s="94">
        <f t="shared" si="5"/>
        <v>1.2809195604856442E-2</v>
      </c>
      <c r="Q221" s="94">
        <f>O221/'סכום נכסי הקרן'!$C$42</f>
        <v>9.0017419832764066E-4</v>
      </c>
    </row>
    <row r="222" spans="2:17">
      <c r="B222" s="86" t="s">
        <v>4354</v>
      </c>
      <c r="C222" s="96" t="s">
        <v>3856</v>
      </c>
      <c r="D222" s="83" t="s">
        <v>4056</v>
      </c>
      <c r="E222" s="83" t="s">
        <v>4057</v>
      </c>
      <c r="F222" s="83" t="s">
        <v>4058</v>
      </c>
      <c r="G222" s="104">
        <v>42372</v>
      </c>
      <c r="H222" s="83" t="s">
        <v>139</v>
      </c>
      <c r="I222" s="93">
        <v>9.639999999999997</v>
      </c>
      <c r="J222" s="96" t="s">
        <v>141</v>
      </c>
      <c r="K222" s="97">
        <v>6.7000000000000004E-2</v>
      </c>
      <c r="L222" s="97">
        <v>2.0400000000000001E-2</v>
      </c>
      <c r="M222" s="93">
        <v>22515282.059999999</v>
      </c>
      <c r="N222" s="95">
        <v>151.85</v>
      </c>
      <c r="O222" s="93">
        <v>34189.457320000009</v>
      </c>
      <c r="P222" s="94">
        <f t="shared" si="5"/>
        <v>6.3135842168731277E-3</v>
      </c>
      <c r="Q222" s="94">
        <f>O222/'סכום נכסי הקרן'!$C$42</f>
        <v>4.4369106275830877E-4</v>
      </c>
    </row>
    <row r="223" spans="2:17">
      <c r="B223" s="86" t="s">
        <v>4355</v>
      </c>
      <c r="C223" s="96" t="s">
        <v>3862</v>
      </c>
      <c r="D223" s="83" t="s">
        <v>4059</v>
      </c>
      <c r="E223" s="83" t="s">
        <v>1319</v>
      </c>
      <c r="F223" s="83" t="s">
        <v>4060</v>
      </c>
      <c r="G223" s="104">
        <v>41529</v>
      </c>
      <c r="H223" s="83" t="s">
        <v>3803</v>
      </c>
      <c r="I223" s="93">
        <v>2.82</v>
      </c>
      <c r="J223" s="96" t="s">
        <v>141</v>
      </c>
      <c r="K223" s="97">
        <v>7.6999999999999999E-2</v>
      </c>
      <c r="L223" s="97">
        <v>0</v>
      </c>
      <c r="M223" s="93">
        <v>32718516.52</v>
      </c>
      <c r="N223" s="95">
        <v>0</v>
      </c>
      <c r="O223" s="93">
        <v>0</v>
      </c>
      <c r="P223" s="94">
        <f t="shared" si="5"/>
        <v>0</v>
      </c>
      <c r="Q223" s="94">
        <f>O223/'סכום נכסי הקרן'!$C$42</f>
        <v>0</v>
      </c>
    </row>
    <row r="224" spans="2:17">
      <c r="B224" s="86" t="s">
        <v>4356</v>
      </c>
      <c r="C224" s="96" t="s">
        <v>3862</v>
      </c>
      <c r="D224" s="83" t="s">
        <v>4061</v>
      </c>
      <c r="E224" s="83" t="s">
        <v>4062</v>
      </c>
      <c r="F224" s="83" t="s">
        <v>914</v>
      </c>
      <c r="G224" s="104">
        <v>43803</v>
      </c>
      <c r="H224" s="83"/>
      <c r="I224" s="93">
        <v>7.0000000000000027</v>
      </c>
      <c r="J224" s="96" t="s">
        <v>142</v>
      </c>
      <c r="K224" s="97">
        <v>2.3629999999999998E-2</v>
      </c>
      <c r="L224" s="97">
        <v>2.5900000000000006E-2</v>
      </c>
      <c r="M224" s="93">
        <v>34825462.82</v>
      </c>
      <c r="N224" s="95">
        <v>99.04</v>
      </c>
      <c r="O224" s="93">
        <v>133763.52834999998</v>
      </c>
      <c r="P224" s="94">
        <f t="shared" si="5"/>
        <v>2.4701395330126896E-2</v>
      </c>
      <c r="Q224" s="94">
        <f>O224/'סכום נכסי הקרן'!$C$42</f>
        <v>1.7359059401388778E-3</v>
      </c>
    </row>
    <row r="225" spans="2:17">
      <c r="B225" s="86" t="s">
        <v>4357</v>
      </c>
      <c r="C225" s="96" t="s">
        <v>3856</v>
      </c>
      <c r="D225" s="83">
        <v>7202</v>
      </c>
      <c r="E225" s="83" t="s">
        <v>4063</v>
      </c>
      <c r="F225" s="83" t="s">
        <v>914</v>
      </c>
      <c r="G225" s="146">
        <v>43734</v>
      </c>
      <c r="H225" s="83"/>
      <c r="I225" s="93">
        <v>2.2799999999999998</v>
      </c>
      <c r="J225" s="96" t="s">
        <v>141</v>
      </c>
      <c r="K225" s="97">
        <v>2.2499999999999999E-2</v>
      </c>
      <c r="L225" s="97">
        <v>1.9900000000000011E-2</v>
      </c>
      <c r="M225" s="93">
        <v>15748810.770000003</v>
      </c>
      <c r="N225" s="95">
        <v>100.63</v>
      </c>
      <c r="O225" s="93">
        <v>15848.028969999998</v>
      </c>
      <c r="P225" s="94">
        <f t="shared" si="5"/>
        <v>2.926570744807015E-3</v>
      </c>
      <c r="Q225" s="94">
        <f>O225/'סכום נכסי הקרן'!$C$42</f>
        <v>2.0566658167488466E-4</v>
      </c>
    </row>
    <row r="226" spans="2:17">
      <c r="B226" s="86" t="s">
        <v>4357</v>
      </c>
      <c r="C226" s="96" t="s">
        <v>3856</v>
      </c>
      <c r="D226" s="83">
        <v>7203</v>
      </c>
      <c r="E226" s="83" t="s">
        <v>4063</v>
      </c>
      <c r="F226" s="83" t="s">
        <v>914</v>
      </c>
      <c r="G226" s="146">
        <v>43734</v>
      </c>
      <c r="H226" s="83"/>
      <c r="I226" s="93">
        <v>0.41999999999999982</v>
      </c>
      <c r="J226" s="96" t="s">
        <v>141</v>
      </c>
      <c r="K226" s="97">
        <v>0.02</v>
      </c>
      <c r="L226" s="97">
        <v>1.6199999999999996E-2</v>
      </c>
      <c r="M226" s="93">
        <v>5270613.669999999</v>
      </c>
      <c r="N226" s="95">
        <v>100.16</v>
      </c>
      <c r="O226" s="93">
        <v>5279.0466000000015</v>
      </c>
      <c r="P226" s="94">
        <f t="shared" si="5"/>
        <v>9.7485330000838242E-4</v>
      </c>
      <c r="Q226" s="94">
        <f>O226/'סכום נכסי הקרן'!$C$42</f>
        <v>6.8508422768514318E-5</v>
      </c>
    </row>
    <row r="227" spans="2:17">
      <c r="B227" s="86" t="s">
        <v>4357</v>
      </c>
      <c r="C227" s="96" t="s">
        <v>3856</v>
      </c>
      <c r="D227" s="83">
        <v>7250</v>
      </c>
      <c r="E227" s="83" t="s">
        <v>4063</v>
      </c>
      <c r="F227" s="83" t="s">
        <v>914</v>
      </c>
      <c r="G227" s="104">
        <v>43768</v>
      </c>
      <c r="H227" s="83"/>
      <c r="I227" s="93">
        <v>2.2799999999999994</v>
      </c>
      <c r="J227" s="96" t="s">
        <v>141</v>
      </c>
      <c r="K227" s="97">
        <v>2.2499999999999999E-2</v>
      </c>
      <c r="L227" s="97">
        <v>2.1899999999999999E-2</v>
      </c>
      <c r="M227" s="93">
        <v>8399869.1400000025</v>
      </c>
      <c r="N227" s="95">
        <v>100.17</v>
      </c>
      <c r="O227" s="93">
        <v>8414.1493000000009</v>
      </c>
      <c r="P227" s="94">
        <f t="shared" si="5"/>
        <v>1.55379594714474E-3</v>
      </c>
      <c r="Q227" s="94">
        <f>O227/'סכום נכסי הקרן'!$C$42</f>
        <v>1.0919397784474923E-4</v>
      </c>
    </row>
    <row r="228" spans="2:17">
      <c r="B228" s="86" t="s">
        <v>4357</v>
      </c>
      <c r="C228" s="96" t="s">
        <v>3856</v>
      </c>
      <c r="D228" s="83">
        <v>7251</v>
      </c>
      <c r="E228" s="83" t="s">
        <v>4063</v>
      </c>
      <c r="F228" s="83" t="s">
        <v>914</v>
      </c>
      <c r="G228" s="104">
        <v>43768</v>
      </c>
      <c r="H228" s="83"/>
      <c r="I228" s="93">
        <v>0.42</v>
      </c>
      <c r="J228" s="96" t="s">
        <v>141</v>
      </c>
      <c r="K228" s="97">
        <v>0.02</v>
      </c>
      <c r="L228" s="97">
        <v>2.2299999999999997E-2</v>
      </c>
      <c r="M228" s="93">
        <v>3225152.7300000004</v>
      </c>
      <c r="N228" s="95">
        <v>99.91</v>
      </c>
      <c r="O228" s="93">
        <v>3222.2500599999998</v>
      </c>
      <c r="P228" s="94">
        <f t="shared" si="5"/>
        <v>5.9503568398945508E-4</v>
      </c>
      <c r="Q228" s="94">
        <f>O228/'סכום נכסי הקרן'!$C$42</f>
        <v>4.1816503263363987E-5</v>
      </c>
    </row>
    <row r="229" spans="2:17">
      <c r="B229" s="86" t="s">
        <v>4358</v>
      </c>
      <c r="C229" s="96" t="s">
        <v>3856</v>
      </c>
      <c r="D229" s="83">
        <v>6718</v>
      </c>
      <c r="E229" s="83" t="s">
        <v>4064</v>
      </c>
      <c r="F229" s="83" t="s">
        <v>914</v>
      </c>
      <c r="G229" s="104">
        <v>43482</v>
      </c>
      <c r="H229" s="83"/>
      <c r="I229" s="93">
        <v>3.7100000000000009</v>
      </c>
      <c r="J229" s="96" t="s">
        <v>141</v>
      </c>
      <c r="K229" s="97">
        <v>4.1239999999999999E-2</v>
      </c>
      <c r="L229" s="97">
        <v>1.9200000000000005E-2</v>
      </c>
      <c r="M229" s="93">
        <v>80741483.950000003</v>
      </c>
      <c r="N229" s="95">
        <v>108.36</v>
      </c>
      <c r="O229" s="93">
        <v>87491.475619999968</v>
      </c>
      <c r="P229" s="94">
        <f t="shared" si="5"/>
        <v>1.6156582844099137E-2</v>
      </c>
      <c r="Q229" s="94">
        <f>O229/'סכום נכסי הקרן'!$C$42</f>
        <v>1.135413921221328E-3</v>
      </c>
    </row>
    <row r="230" spans="2:17">
      <c r="B230" s="86" t="s">
        <v>4320</v>
      </c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93"/>
      <c r="N230" s="95"/>
      <c r="O230" s="83"/>
      <c r="P230" s="94"/>
      <c r="Q230" s="83"/>
    </row>
    <row r="231" spans="2:17">
      <c r="B231" s="80" t="s">
        <v>42</v>
      </c>
      <c r="C231" s="81"/>
      <c r="D231" s="81"/>
      <c r="E231" s="81"/>
      <c r="F231" s="81"/>
      <c r="G231" s="81"/>
      <c r="H231" s="81"/>
      <c r="I231" s="90">
        <v>4.3684170818886257</v>
      </c>
      <c r="J231" s="81"/>
      <c r="K231" s="81"/>
      <c r="L231" s="101">
        <v>4.0071331191984347E-2</v>
      </c>
      <c r="M231" s="90"/>
      <c r="N231" s="92"/>
      <c r="O231" s="90">
        <v>2103806.6799999997</v>
      </c>
      <c r="P231" s="91">
        <f t="shared" si="5"/>
        <v>0.38849872713335742</v>
      </c>
      <c r="Q231" s="91">
        <f>O231/'סכום נכסי הקרן'!$C$42</f>
        <v>2.7301989995061695E-2</v>
      </c>
    </row>
    <row r="232" spans="2:17">
      <c r="B232" s="99" t="s">
        <v>40</v>
      </c>
      <c r="C232" s="81"/>
      <c r="D232" s="81"/>
      <c r="E232" s="81"/>
      <c r="F232" s="81"/>
      <c r="G232" s="81"/>
      <c r="H232" s="81"/>
      <c r="I232" s="90">
        <v>4.3684170818886274</v>
      </c>
      <c r="J232" s="81"/>
      <c r="K232" s="81"/>
      <c r="L232" s="101">
        <v>4.0071331191984347E-2</v>
      </c>
      <c r="M232" s="90"/>
      <c r="N232" s="92"/>
      <c r="O232" s="90">
        <v>2103806.6800000002</v>
      </c>
      <c r="P232" s="91">
        <f t="shared" si="5"/>
        <v>0.38849872713335748</v>
      </c>
      <c r="Q232" s="91">
        <f>O232/'סכום נכסי הקרן'!$C$42</f>
        <v>2.7301989995061702E-2</v>
      </c>
    </row>
    <row r="233" spans="2:17">
      <c r="B233" s="86" t="s">
        <v>4359</v>
      </c>
      <c r="C233" s="96" t="s">
        <v>3856</v>
      </c>
      <c r="D233" s="83" t="s">
        <v>4065</v>
      </c>
      <c r="E233" s="83"/>
      <c r="F233" s="83" t="s">
        <v>1805</v>
      </c>
      <c r="G233" s="104">
        <v>43754</v>
      </c>
      <c r="H233" s="83" t="s">
        <v>333</v>
      </c>
      <c r="I233" s="93">
        <v>5.7300000000000013</v>
      </c>
      <c r="J233" s="96" t="s">
        <v>140</v>
      </c>
      <c r="K233" s="97">
        <v>4.8000000000000001E-2</v>
      </c>
      <c r="L233" s="97">
        <v>3.2600000000000011E-2</v>
      </c>
      <c r="M233" s="93">
        <v>30751294</v>
      </c>
      <c r="N233" s="95">
        <v>110.59</v>
      </c>
      <c r="O233" s="93">
        <v>117531.15464999998</v>
      </c>
      <c r="P233" s="94">
        <f t="shared" si="5"/>
        <v>2.1703849699744645E-2</v>
      </c>
      <c r="Q233" s="94">
        <f>O233/'סכום נכסי הקרן'!$C$42</f>
        <v>1.5252515541790887E-3</v>
      </c>
    </row>
    <row r="234" spans="2:17">
      <c r="B234" s="86" t="s">
        <v>4359</v>
      </c>
      <c r="C234" s="96" t="s">
        <v>3856</v>
      </c>
      <c r="D234" s="83">
        <v>6831</v>
      </c>
      <c r="E234" s="83"/>
      <c r="F234" s="83" t="s">
        <v>1805</v>
      </c>
      <c r="G234" s="104">
        <v>43754</v>
      </c>
      <c r="H234" s="83" t="s">
        <v>333</v>
      </c>
      <c r="I234" s="93">
        <v>5.7200000000000015</v>
      </c>
      <c r="J234" s="96" t="s">
        <v>140</v>
      </c>
      <c r="K234" s="97">
        <v>4.5999999999999999E-2</v>
      </c>
      <c r="L234" s="97">
        <v>3.6800000000000013E-2</v>
      </c>
      <c r="M234" s="93">
        <v>15633314.199999999</v>
      </c>
      <c r="N234" s="95">
        <v>106.85</v>
      </c>
      <c r="O234" s="93">
        <v>57729.700039999989</v>
      </c>
      <c r="P234" s="94">
        <f t="shared" si="5"/>
        <v>1.0660634932165217E-2</v>
      </c>
      <c r="Q234" s="94">
        <f>O234/'סכום נכסי הקרן'!$C$42</f>
        <v>7.4918275899285233E-4</v>
      </c>
    </row>
    <row r="235" spans="2:17">
      <c r="B235" s="86" t="s">
        <v>4362</v>
      </c>
      <c r="C235" s="96" t="s">
        <v>3862</v>
      </c>
      <c r="D235" s="83">
        <v>6828</v>
      </c>
      <c r="E235" s="83"/>
      <c r="F235" s="83" t="s">
        <v>932</v>
      </c>
      <c r="G235" s="104">
        <v>43551</v>
      </c>
      <c r="H235" s="83" t="s">
        <v>933</v>
      </c>
      <c r="I235" s="93">
        <v>7.3100000000000005</v>
      </c>
      <c r="J235" s="96" t="s">
        <v>140</v>
      </c>
      <c r="K235" s="97">
        <v>4.9294999999999999E-2</v>
      </c>
      <c r="L235" s="97">
        <v>4.1200000000000001E-2</v>
      </c>
      <c r="M235" s="93">
        <v>18838235.960000001</v>
      </c>
      <c r="N235" s="95">
        <v>107.46</v>
      </c>
      <c r="O235" s="93">
        <v>69961.769840000008</v>
      </c>
      <c r="P235" s="94">
        <f t="shared" ref="P235:P250" si="6">O235/$O$10</f>
        <v>1.2919465837439456E-2</v>
      </c>
      <c r="Q235" s="94">
        <f>O235/'סכום נכסי הקרן'!$C$42</f>
        <v>9.0792350759552186E-4</v>
      </c>
    </row>
    <row r="236" spans="2:17">
      <c r="B236" s="86" t="s">
        <v>4363</v>
      </c>
      <c r="C236" s="96" t="s">
        <v>3862</v>
      </c>
      <c r="D236" s="83" t="s">
        <v>4071</v>
      </c>
      <c r="E236" s="83"/>
      <c r="F236" s="83" t="s">
        <v>937</v>
      </c>
      <c r="G236" s="104">
        <v>43090</v>
      </c>
      <c r="H236" s="83" t="s">
        <v>904</v>
      </c>
      <c r="I236" s="93">
        <v>1.61</v>
      </c>
      <c r="J236" s="96" t="s">
        <v>140</v>
      </c>
      <c r="K236" s="97">
        <v>4.1210000000000004E-2</v>
      </c>
      <c r="L236" s="97">
        <v>3.0500000000000003E-2</v>
      </c>
      <c r="M236" s="93">
        <v>3964632.19</v>
      </c>
      <c r="N236" s="95">
        <v>102.75</v>
      </c>
      <c r="O236" s="93">
        <v>14078.567949999999</v>
      </c>
      <c r="P236" s="94">
        <f t="shared" si="6"/>
        <v>2.5998138424180119E-3</v>
      </c>
      <c r="Q236" s="94">
        <f>O236/'סכום נכסי הקרן'!$C$42</f>
        <v>1.8270353686475427E-4</v>
      </c>
    </row>
    <row r="237" spans="2:17">
      <c r="B237" s="86" t="s">
        <v>4364</v>
      </c>
      <c r="C237" s="96" t="s">
        <v>3862</v>
      </c>
      <c r="D237" s="83" t="s">
        <v>4070</v>
      </c>
      <c r="E237" s="83"/>
      <c r="F237" s="83" t="s">
        <v>984</v>
      </c>
      <c r="G237" s="104">
        <v>43830</v>
      </c>
      <c r="H237" s="83" t="s">
        <v>933</v>
      </c>
      <c r="I237" s="93">
        <v>9.860000000000003</v>
      </c>
      <c r="J237" s="96" t="s">
        <v>140</v>
      </c>
      <c r="K237" s="97">
        <v>4.4800000000000006E-2</v>
      </c>
      <c r="L237" s="97">
        <v>4.4299999999999985E-2</v>
      </c>
      <c r="M237" s="93">
        <v>5835928.1099999985</v>
      </c>
      <c r="N237" s="95">
        <v>101.8</v>
      </c>
      <c r="O237" s="93">
        <v>20532.008819999999</v>
      </c>
      <c r="P237" s="94">
        <f t="shared" si="6"/>
        <v>3.7915362508787491E-3</v>
      </c>
      <c r="Q237" s="94">
        <f>O237/'סכום נכסי הקרן'!$C$42</f>
        <v>2.6645257128956283E-4</v>
      </c>
    </row>
    <row r="238" spans="2:17">
      <c r="B238" s="86" t="s">
        <v>4364</v>
      </c>
      <c r="C238" s="96" t="s">
        <v>3862</v>
      </c>
      <c r="D238" s="83">
        <v>6496</v>
      </c>
      <c r="E238" s="83"/>
      <c r="F238" s="83" t="s">
        <v>897</v>
      </c>
      <c r="G238" s="104">
        <v>43343</v>
      </c>
      <c r="H238" s="83" t="s">
        <v>904</v>
      </c>
      <c r="I238" s="93">
        <v>10.599999999999998</v>
      </c>
      <c r="J238" s="96" t="s">
        <v>140</v>
      </c>
      <c r="K238" s="97">
        <v>4.4999999999999998E-2</v>
      </c>
      <c r="L238" s="97">
        <v>4.5099999999999987E-2</v>
      </c>
      <c r="M238" s="93">
        <v>1497012.97</v>
      </c>
      <c r="N238" s="95">
        <v>100.82</v>
      </c>
      <c r="O238" s="93">
        <v>5216.1009800000002</v>
      </c>
      <c r="P238" s="94">
        <f t="shared" si="6"/>
        <v>9.6322946903517693E-4</v>
      </c>
      <c r="Q238" s="94">
        <f>O238/'סכום נכסי הקרן'!$C$42</f>
        <v>6.7691550807886741E-5</v>
      </c>
    </row>
    <row r="239" spans="2:17">
      <c r="B239" s="86" t="s">
        <v>4364</v>
      </c>
      <c r="C239" s="96" t="s">
        <v>3862</v>
      </c>
      <c r="D239" s="83" t="s">
        <v>4072</v>
      </c>
      <c r="E239" s="83"/>
      <c r="F239" s="83" t="s">
        <v>897</v>
      </c>
      <c r="G239" s="104">
        <v>43434</v>
      </c>
      <c r="H239" s="83" t="s">
        <v>904</v>
      </c>
      <c r="I239" s="93">
        <v>10.600000000000001</v>
      </c>
      <c r="J239" s="96" t="s">
        <v>140</v>
      </c>
      <c r="K239" s="97">
        <v>4.4999999999999998E-2</v>
      </c>
      <c r="L239" s="97">
        <v>4.5100000000000001E-2</v>
      </c>
      <c r="M239" s="93">
        <v>1368509.61</v>
      </c>
      <c r="N239" s="95">
        <v>100.82</v>
      </c>
      <c r="O239" s="93">
        <v>4768.3516399999999</v>
      </c>
      <c r="P239" s="94">
        <f t="shared" si="6"/>
        <v>8.8054599325840027E-4</v>
      </c>
      <c r="Q239" s="94">
        <f>O239/'סכום נכסי הקרן'!$C$42</f>
        <v>6.1880918054797721E-5</v>
      </c>
    </row>
    <row r="240" spans="2:17">
      <c r="B240" s="86" t="s">
        <v>4364</v>
      </c>
      <c r="C240" s="96" t="s">
        <v>3862</v>
      </c>
      <c r="D240" s="83">
        <v>6785</v>
      </c>
      <c r="E240" s="83"/>
      <c r="F240" s="83" t="s">
        <v>897</v>
      </c>
      <c r="G240" s="104">
        <v>43524</v>
      </c>
      <c r="H240" s="83" t="s">
        <v>904</v>
      </c>
      <c r="I240" s="93">
        <v>10.6</v>
      </c>
      <c r="J240" s="96" t="s">
        <v>140</v>
      </c>
      <c r="K240" s="97">
        <v>4.4999999999999998E-2</v>
      </c>
      <c r="L240" s="97">
        <v>4.5100000000000001E-2</v>
      </c>
      <c r="M240" s="93">
        <v>1297933.43</v>
      </c>
      <c r="N240" s="95">
        <v>100.82</v>
      </c>
      <c r="O240" s="93">
        <v>4522.44031</v>
      </c>
      <c r="P240" s="94">
        <f t="shared" si="6"/>
        <v>8.3513486323352987E-4</v>
      </c>
      <c r="Q240" s="94">
        <f>O240/'סכום נכסי הקרן'!$C$42</f>
        <v>5.8689622611562262E-5</v>
      </c>
    </row>
    <row r="241" spans="2:17">
      <c r="B241" s="86" t="s">
        <v>4364</v>
      </c>
      <c r="C241" s="96" t="s">
        <v>3862</v>
      </c>
      <c r="D241" s="83">
        <v>6484</v>
      </c>
      <c r="E241" s="83"/>
      <c r="F241" s="83" t="s">
        <v>897</v>
      </c>
      <c r="G241" s="104">
        <v>43336</v>
      </c>
      <c r="H241" s="83" t="s">
        <v>904</v>
      </c>
      <c r="I241" s="93">
        <v>10.6</v>
      </c>
      <c r="J241" s="96" t="s">
        <v>140</v>
      </c>
      <c r="K241" s="97">
        <v>4.4999999999999998E-2</v>
      </c>
      <c r="L241" s="97">
        <v>4.5100000000000008E-2</v>
      </c>
      <c r="M241" s="93">
        <v>7746160.8499999996</v>
      </c>
      <c r="N241" s="95">
        <v>100.82</v>
      </c>
      <c r="O241" s="93">
        <v>26990.251899999999</v>
      </c>
      <c r="P241" s="94">
        <f t="shared" si="6"/>
        <v>4.9841454577749904E-3</v>
      </c>
      <c r="Q241" s="94">
        <f>O241/'סכום נכסי הקרן'!$C$42</f>
        <v>3.5026392602669892E-4</v>
      </c>
    </row>
    <row r="242" spans="2:17">
      <c r="B242" s="86" t="s">
        <v>4365</v>
      </c>
      <c r="C242" s="96" t="s">
        <v>3862</v>
      </c>
      <c r="D242" s="83" t="s">
        <v>4073</v>
      </c>
      <c r="E242" s="83"/>
      <c r="F242" s="83" t="s">
        <v>897</v>
      </c>
      <c r="G242" s="104">
        <v>43496</v>
      </c>
      <c r="H242" s="83" t="s">
        <v>898</v>
      </c>
      <c r="I242" s="93">
        <v>8.620000000000001</v>
      </c>
      <c r="J242" s="96" t="s">
        <v>140</v>
      </c>
      <c r="K242" s="97">
        <v>5.3899999999999997E-2</v>
      </c>
      <c r="L242" s="97">
        <v>3.8200000000000005E-2</v>
      </c>
      <c r="M242" s="93">
        <v>23380193.969999999</v>
      </c>
      <c r="N242" s="95">
        <v>115.53</v>
      </c>
      <c r="O242" s="93">
        <v>93350.493239999996</v>
      </c>
      <c r="P242" s="94">
        <f t="shared" si="6"/>
        <v>1.7238536290326394E-2</v>
      </c>
      <c r="Q242" s="94">
        <f>O242/'סכום נכסי הקרן'!$C$42</f>
        <v>1.2114488734642458E-3</v>
      </c>
    </row>
    <row r="243" spans="2:17">
      <c r="B243" s="86" t="s">
        <v>4366</v>
      </c>
      <c r="C243" s="96" t="s">
        <v>3862</v>
      </c>
      <c r="D243" s="83" t="s">
        <v>4074</v>
      </c>
      <c r="E243" s="83"/>
      <c r="F243" s="83" t="s">
        <v>897</v>
      </c>
      <c r="G243" s="104">
        <v>43005</v>
      </c>
      <c r="H243" s="83" t="s">
        <v>898</v>
      </c>
      <c r="I243" s="93">
        <v>7.07</v>
      </c>
      <c r="J243" s="96" t="s">
        <v>140</v>
      </c>
      <c r="K243" s="97">
        <v>5.3499999999999999E-2</v>
      </c>
      <c r="L243" s="97">
        <v>4.4400000000000002E-2</v>
      </c>
      <c r="M243" s="93">
        <v>14411317.369999999</v>
      </c>
      <c r="N243" s="95">
        <v>108.16</v>
      </c>
      <c r="O243" s="93">
        <v>53869.643229999994</v>
      </c>
      <c r="P243" s="94">
        <f t="shared" si="6"/>
        <v>9.9478188870391285E-3</v>
      </c>
      <c r="Q243" s="94">
        <f>O243/'סכום נכסי הקרן'!$C$42</f>
        <v>6.9908916750041075E-4</v>
      </c>
    </row>
    <row r="244" spans="2:17">
      <c r="B244" s="86" t="s">
        <v>4367</v>
      </c>
      <c r="C244" s="96" t="s">
        <v>3862</v>
      </c>
      <c r="D244" s="83">
        <v>4623</v>
      </c>
      <c r="E244" s="83"/>
      <c r="F244" s="83" t="s">
        <v>897</v>
      </c>
      <c r="G244" s="104">
        <v>42354</v>
      </c>
      <c r="H244" s="83" t="s">
        <v>904</v>
      </c>
      <c r="I244" s="93">
        <v>4.76</v>
      </c>
      <c r="J244" s="96" t="s">
        <v>140</v>
      </c>
      <c r="K244" s="97">
        <v>5.0199999999999995E-2</v>
      </c>
      <c r="L244" s="97">
        <v>3.6400000000000002E-2</v>
      </c>
      <c r="M244" s="93">
        <v>5667971</v>
      </c>
      <c r="N244" s="95">
        <v>109.43</v>
      </c>
      <c r="O244" s="93">
        <v>21435.704030000001</v>
      </c>
      <c r="P244" s="94">
        <f t="shared" si="6"/>
        <v>3.9584168117872791E-3</v>
      </c>
      <c r="Q244" s="94">
        <f>O244/'סכום נכסי הקרן'!$C$42</f>
        <v>2.7818020663579403E-4</v>
      </c>
    </row>
    <row r="245" spans="2:17">
      <c r="B245" s="86" t="s">
        <v>4368</v>
      </c>
      <c r="C245" s="96" t="s">
        <v>3862</v>
      </c>
      <c r="D245" s="83" t="s">
        <v>4075</v>
      </c>
      <c r="E245" s="83"/>
      <c r="F245" s="83" t="s">
        <v>897</v>
      </c>
      <c r="G245" s="104">
        <v>43185</v>
      </c>
      <c r="H245" s="83" t="s">
        <v>904</v>
      </c>
      <c r="I245" s="93">
        <v>5.6800000000000006</v>
      </c>
      <c r="J245" s="96" t="s">
        <v>148</v>
      </c>
      <c r="K245" s="97">
        <v>4.2199999999999994E-2</v>
      </c>
      <c r="L245" s="97">
        <v>4.2700000000000002E-2</v>
      </c>
      <c r="M245" s="93">
        <v>8029718.4100000001</v>
      </c>
      <c r="N245" s="95">
        <v>100</v>
      </c>
      <c r="O245" s="93">
        <v>21306.85815</v>
      </c>
      <c r="P245" s="94">
        <f t="shared" si="6"/>
        <v>3.9346235322753149E-3</v>
      </c>
      <c r="Q245" s="94">
        <f>O245/'סכום נכסי הקרן'!$C$42</f>
        <v>2.7650811910032478E-4</v>
      </c>
    </row>
    <row r="246" spans="2:17">
      <c r="B246" s="86" t="s">
        <v>4369</v>
      </c>
      <c r="C246" s="96" t="s">
        <v>3862</v>
      </c>
      <c r="D246" s="83" t="s">
        <v>4085</v>
      </c>
      <c r="E246" s="83"/>
      <c r="F246" s="83" t="s">
        <v>1108</v>
      </c>
      <c r="G246" s="104">
        <v>43727</v>
      </c>
      <c r="H246" s="83" t="s">
        <v>898</v>
      </c>
      <c r="I246" s="93">
        <v>2.09</v>
      </c>
      <c r="J246" s="96" t="s">
        <v>140</v>
      </c>
      <c r="K246" s="97">
        <v>5.5494000000000002E-2</v>
      </c>
      <c r="L246" s="97">
        <v>5.6900000000000006E-2</v>
      </c>
      <c r="M246" s="93">
        <v>6391656.9100000001</v>
      </c>
      <c r="N246" s="95">
        <v>99.99</v>
      </c>
      <c r="O246" s="93">
        <v>22087.35844</v>
      </c>
      <c r="P246" s="94">
        <f t="shared" si="6"/>
        <v>4.0787543462302437E-3</v>
      </c>
      <c r="Q246" s="94">
        <f>O246/'סכום נכסי הקרן'!$C$42</f>
        <v>2.866370018115075E-4</v>
      </c>
    </row>
    <row r="247" spans="2:17">
      <c r="B247" s="86" t="s">
        <v>4369</v>
      </c>
      <c r="C247" s="96" t="s">
        <v>3862</v>
      </c>
      <c r="D247" s="83" t="s">
        <v>4086</v>
      </c>
      <c r="E247" s="83"/>
      <c r="F247" s="83" t="s">
        <v>1108</v>
      </c>
      <c r="G247" s="104">
        <v>43727</v>
      </c>
      <c r="H247" s="83" t="s">
        <v>898</v>
      </c>
      <c r="I247" s="93">
        <v>2.5199999999999996</v>
      </c>
      <c r="J247" s="96" t="s">
        <v>140</v>
      </c>
      <c r="K247" s="97">
        <v>7.7994000000000008E-2</v>
      </c>
      <c r="L247" s="97">
        <v>7.909999999999999E-2</v>
      </c>
      <c r="M247" s="93">
        <v>2305177.16</v>
      </c>
      <c r="N247" s="95">
        <v>100.5</v>
      </c>
      <c r="O247" s="93">
        <v>8006.5261500000006</v>
      </c>
      <c r="P247" s="94">
        <f t="shared" si="6"/>
        <v>1.4785223602555256E-3</v>
      </c>
      <c r="Q247" s="94">
        <f>O247/'סכום נכסי הקרן'!$C$42</f>
        <v>1.0390407964789802E-4</v>
      </c>
    </row>
    <row r="248" spans="2:17">
      <c r="B248" s="86" t="s">
        <v>4370</v>
      </c>
      <c r="C248" s="96" t="s">
        <v>3862</v>
      </c>
      <c r="D248" s="83">
        <v>6812</v>
      </c>
      <c r="E248" s="83"/>
      <c r="F248" s="83" t="s">
        <v>914</v>
      </c>
      <c r="G248" s="104">
        <v>43536</v>
      </c>
      <c r="H248" s="83"/>
      <c r="I248" s="93">
        <v>5.25</v>
      </c>
      <c r="J248" s="96" t="s">
        <v>140</v>
      </c>
      <c r="K248" s="97">
        <v>4.0494000000000002E-2</v>
      </c>
      <c r="L248" s="97">
        <v>3.7699999999999997E-2</v>
      </c>
      <c r="M248" s="93">
        <v>5838322.2000000002</v>
      </c>
      <c r="N248" s="95">
        <v>102.54</v>
      </c>
      <c r="O248" s="93">
        <v>20689.7431</v>
      </c>
      <c r="P248" s="94">
        <f t="shared" si="6"/>
        <v>3.8206641967056428E-3</v>
      </c>
      <c r="Q248" s="94">
        <f>O248/'סכום נכסי הקרן'!$C$42</f>
        <v>2.6849955582258957E-4</v>
      </c>
    </row>
    <row r="249" spans="2:17">
      <c r="B249" s="86" t="s">
        <v>4370</v>
      </c>
      <c r="C249" s="96" t="s">
        <v>3862</v>
      </c>
      <c r="D249" s="83">
        <v>6872</v>
      </c>
      <c r="E249" s="83"/>
      <c r="F249" s="83" t="s">
        <v>914</v>
      </c>
      <c r="G249" s="104">
        <v>43570</v>
      </c>
      <c r="H249" s="83"/>
      <c r="I249" s="93">
        <v>5.28</v>
      </c>
      <c r="J249" s="96" t="s">
        <v>140</v>
      </c>
      <c r="K249" s="97">
        <v>4.0494000000000002E-2</v>
      </c>
      <c r="L249" s="97">
        <v>3.78E-2</v>
      </c>
      <c r="M249" s="93">
        <v>4710764.7</v>
      </c>
      <c r="N249" s="95">
        <v>102.54</v>
      </c>
      <c r="O249" s="93">
        <v>16693.924749999998</v>
      </c>
      <c r="P249" s="94">
        <f t="shared" si="6"/>
        <v>3.0827777941246255E-3</v>
      </c>
      <c r="Q249" s="94">
        <f>O249/'סכום נכסי הקרן'!$C$42</f>
        <v>2.1664412934690978E-4</v>
      </c>
    </row>
    <row r="250" spans="2:17">
      <c r="B250" s="86" t="s">
        <v>4370</v>
      </c>
      <c r="C250" s="96" t="s">
        <v>3862</v>
      </c>
      <c r="D250" s="83">
        <v>7258</v>
      </c>
      <c r="E250" s="83"/>
      <c r="F250" s="83" t="s">
        <v>914</v>
      </c>
      <c r="G250" s="104">
        <v>43774</v>
      </c>
      <c r="H250" s="83"/>
      <c r="I250" s="93">
        <v>5.28</v>
      </c>
      <c r="J250" s="96" t="s">
        <v>140</v>
      </c>
      <c r="K250" s="97">
        <v>4.0548000000000001E-2</v>
      </c>
      <c r="L250" s="97">
        <v>3.7799999999999993E-2</v>
      </c>
      <c r="M250" s="93">
        <v>4451143.8800000008</v>
      </c>
      <c r="N250" s="95">
        <v>102.54</v>
      </c>
      <c r="O250" s="93">
        <v>15773.8858</v>
      </c>
      <c r="P250" s="94">
        <f t="shared" si="6"/>
        <v>2.9128791221667487E-3</v>
      </c>
      <c r="Q250" s="94">
        <f>O250/'סכום נכסי הקרן'!$C$42</f>
        <v>2.0470439436709356E-4</v>
      </c>
    </row>
    <row r="251" spans="2:17">
      <c r="B251" s="86" t="s">
        <v>4371</v>
      </c>
      <c r="C251" s="96" t="s">
        <v>3862</v>
      </c>
      <c r="D251" s="83">
        <v>7030</v>
      </c>
      <c r="E251" s="83"/>
      <c r="F251" s="83" t="s">
        <v>914</v>
      </c>
      <c r="G251" s="104">
        <v>43649</v>
      </c>
      <c r="H251" s="83"/>
      <c r="I251" s="93">
        <v>1.34</v>
      </c>
      <c r="J251" s="96" t="s">
        <v>140</v>
      </c>
      <c r="K251" s="97">
        <v>4.2645999999999996E-2</v>
      </c>
      <c r="L251" s="97">
        <v>4.0999999999999988E-2</v>
      </c>
      <c r="M251" s="93">
        <v>1616519.37</v>
      </c>
      <c r="N251" s="95">
        <v>100.49</v>
      </c>
      <c r="O251" s="93">
        <v>5614.0659999999998</v>
      </c>
      <c r="P251" s="94">
        <f t="shared" ref="P251:P303" si="7">O251/$O$10</f>
        <v>1.0367195407149574E-3</v>
      </c>
      <c r="Q251" s="94">
        <f>O251/'סכום נכסי הקרן'!$C$42</f>
        <v>7.2856111362673323E-5</v>
      </c>
    </row>
    <row r="252" spans="2:17">
      <c r="B252" s="86" t="s">
        <v>4371</v>
      </c>
      <c r="C252" s="96" t="s">
        <v>3862</v>
      </c>
      <c r="D252" s="83">
        <v>7059</v>
      </c>
      <c r="E252" s="83"/>
      <c r="F252" s="83" t="s">
        <v>914</v>
      </c>
      <c r="G252" s="104">
        <v>43668</v>
      </c>
      <c r="H252" s="83"/>
      <c r="I252" s="93">
        <v>1.3400000000000003</v>
      </c>
      <c r="J252" s="96" t="s">
        <v>140</v>
      </c>
      <c r="K252" s="97">
        <v>4.2645999999999996E-2</v>
      </c>
      <c r="L252" s="97">
        <v>4.099999227980182E-2</v>
      </c>
      <c r="M252" s="93">
        <v>362080.15</v>
      </c>
      <c r="N252" s="95">
        <v>100.49</v>
      </c>
      <c r="O252" s="93">
        <v>1257.4806699999997</v>
      </c>
      <c r="P252" s="94">
        <f t="shared" si="7"/>
        <v>2.3221222954278355E-4</v>
      </c>
      <c r="Q252" s="94">
        <f>O252/'סכום נכסי הקרן'!$C$42</f>
        <v>1.6318859046175989E-5</v>
      </c>
    </row>
    <row r="253" spans="2:17">
      <c r="B253" s="86" t="s">
        <v>4371</v>
      </c>
      <c r="C253" s="96" t="s">
        <v>3862</v>
      </c>
      <c r="D253" s="83">
        <v>7107</v>
      </c>
      <c r="E253" s="83"/>
      <c r="F253" s="83" t="s">
        <v>914</v>
      </c>
      <c r="G253" s="104">
        <v>43697</v>
      </c>
      <c r="H253" s="83"/>
      <c r="I253" s="93">
        <v>1.3399999999999999</v>
      </c>
      <c r="J253" s="96" t="s">
        <v>140</v>
      </c>
      <c r="K253" s="97">
        <v>4.2645999999999996E-2</v>
      </c>
      <c r="L253" s="97">
        <v>4.1000000000000009E-2</v>
      </c>
      <c r="M253" s="93">
        <v>557209.38</v>
      </c>
      <c r="N253" s="95">
        <v>100.49</v>
      </c>
      <c r="O253" s="93">
        <v>1935.1517000000001</v>
      </c>
      <c r="P253" s="94">
        <f t="shared" si="7"/>
        <v>3.5735411404813719E-4</v>
      </c>
      <c r="Q253" s="94">
        <f>O253/'סכום נכסי הקרן'!$C$42</f>
        <v>2.511328291453407E-5</v>
      </c>
    </row>
    <row r="254" spans="2:17">
      <c r="B254" s="86" t="s">
        <v>4371</v>
      </c>
      <c r="C254" s="96" t="s">
        <v>3862</v>
      </c>
      <c r="D254" s="83">
        <v>7182</v>
      </c>
      <c r="E254" s="83"/>
      <c r="F254" s="83" t="s">
        <v>914</v>
      </c>
      <c r="G254" s="104">
        <v>43728</v>
      </c>
      <c r="H254" s="83"/>
      <c r="I254" s="93">
        <v>1.3399999999999992</v>
      </c>
      <c r="J254" s="96" t="s">
        <v>140</v>
      </c>
      <c r="K254" s="97">
        <v>4.2645999999999996E-2</v>
      </c>
      <c r="L254" s="97">
        <v>4.0999999999999981E-2</v>
      </c>
      <c r="M254" s="93">
        <v>793286.45</v>
      </c>
      <c r="N254" s="95">
        <v>100.49</v>
      </c>
      <c r="O254" s="93">
        <v>2755.0318800000009</v>
      </c>
      <c r="P254" s="94">
        <f t="shared" si="7"/>
        <v>5.0875700166130335E-4</v>
      </c>
      <c r="Q254" s="94">
        <f>O254/'סכום נכסי הקרן'!$C$42</f>
        <v>3.5753215130886482E-5</v>
      </c>
    </row>
    <row r="255" spans="2:17">
      <c r="B255" s="86" t="s">
        <v>4371</v>
      </c>
      <c r="C255" s="96" t="s">
        <v>3862</v>
      </c>
      <c r="D255" s="83">
        <v>7223</v>
      </c>
      <c r="E255" s="83"/>
      <c r="F255" s="83" t="s">
        <v>914</v>
      </c>
      <c r="G255" s="104">
        <v>43759</v>
      </c>
      <c r="H255" s="83"/>
      <c r="I255" s="93">
        <v>1.3400000000000003</v>
      </c>
      <c r="J255" s="96" t="s">
        <v>140</v>
      </c>
      <c r="K255" s="97">
        <v>4.2645999999999996E-2</v>
      </c>
      <c r="L255" s="97">
        <v>4.1000000000000016E-2</v>
      </c>
      <c r="M255" s="93">
        <v>993438.8600000001</v>
      </c>
      <c r="N255" s="95">
        <v>100.49</v>
      </c>
      <c r="O255" s="93">
        <v>3450.1481599999993</v>
      </c>
      <c r="P255" s="94">
        <f t="shared" si="7"/>
        <v>6.3712040717614558E-4</v>
      </c>
      <c r="Q255" s="94">
        <f>O255/'סכום נכסי הקרן'!$C$42</f>
        <v>4.4774033394456432E-5</v>
      </c>
    </row>
    <row r="256" spans="2:17">
      <c r="B256" s="86" t="s">
        <v>4371</v>
      </c>
      <c r="C256" s="96" t="s">
        <v>3862</v>
      </c>
      <c r="D256" s="83">
        <v>7272</v>
      </c>
      <c r="E256" s="83"/>
      <c r="F256" s="83" t="s">
        <v>914</v>
      </c>
      <c r="G256" s="104">
        <v>43799</v>
      </c>
      <c r="H256" s="83"/>
      <c r="I256" s="93">
        <v>1.3400000000000003</v>
      </c>
      <c r="J256" s="96" t="s">
        <v>140</v>
      </c>
      <c r="K256" s="97">
        <v>4.2645999999999996E-2</v>
      </c>
      <c r="L256" s="97">
        <v>4.1000007717873717E-2</v>
      </c>
      <c r="M256" s="93">
        <v>1317468.8599999999</v>
      </c>
      <c r="N256" s="95">
        <v>100.49</v>
      </c>
      <c r="O256" s="93">
        <v>4575.4830000000002</v>
      </c>
      <c r="P256" s="94">
        <f t="shared" si="7"/>
        <v>8.4492997309064345E-4</v>
      </c>
      <c r="Q256" s="94">
        <f>O256/'סכום נכסי הקרן'!$C$42</f>
        <v>5.9377980056881886E-5</v>
      </c>
    </row>
    <row r="257" spans="2:17">
      <c r="B257" s="86" t="s">
        <v>4371</v>
      </c>
      <c r="C257" s="96" t="s">
        <v>3862</v>
      </c>
      <c r="D257" s="83">
        <v>7313</v>
      </c>
      <c r="E257" s="83"/>
      <c r="F257" s="83" t="s">
        <v>914</v>
      </c>
      <c r="G257" s="104">
        <v>43819</v>
      </c>
      <c r="H257" s="83"/>
      <c r="I257" s="93">
        <v>1.3399999999999999</v>
      </c>
      <c r="J257" s="96" t="s">
        <v>140</v>
      </c>
      <c r="K257" s="97">
        <v>4.2645999999999996E-2</v>
      </c>
      <c r="L257" s="97">
        <v>4.1000000000000009E-2</v>
      </c>
      <c r="M257" s="93">
        <v>1274529</v>
      </c>
      <c r="N257" s="95">
        <v>100.49</v>
      </c>
      <c r="O257" s="93">
        <v>4426.3558200000007</v>
      </c>
      <c r="P257" s="94">
        <f t="shared" si="7"/>
        <v>8.1739145438464384E-4</v>
      </c>
      <c r="Q257" s="94">
        <f>O257/'סכום נכסי הקרן'!$C$42</f>
        <v>5.7442693504625217E-5</v>
      </c>
    </row>
    <row r="258" spans="2:17">
      <c r="B258" s="86" t="s">
        <v>4372</v>
      </c>
      <c r="C258" s="96" t="s">
        <v>3862</v>
      </c>
      <c r="D258" s="83">
        <v>6861</v>
      </c>
      <c r="E258" s="83"/>
      <c r="F258" s="83" t="s">
        <v>914</v>
      </c>
      <c r="G258" s="104">
        <v>43563</v>
      </c>
      <c r="H258" s="83"/>
      <c r="I258" s="93">
        <v>2.7800000000000002</v>
      </c>
      <c r="J258" s="96" t="s">
        <v>140</v>
      </c>
      <c r="K258" s="97">
        <v>4.3909999999999998E-2</v>
      </c>
      <c r="L258" s="97">
        <v>4.5899999999999996E-2</v>
      </c>
      <c r="M258" s="93">
        <v>27532806.43</v>
      </c>
      <c r="N258" s="95">
        <v>100.35</v>
      </c>
      <c r="O258" s="93">
        <v>95486.412689999997</v>
      </c>
      <c r="P258" s="94">
        <f t="shared" si="7"/>
        <v>1.7632965110936653E-2</v>
      </c>
      <c r="Q258" s="94">
        <f>O258/'סכום נכסי הקרן'!$C$42</f>
        <v>1.2391676044714872E-3</v>
      </c>
    </row>
    <row r="259" spans="2:17">
      <c r="B259" s="86" t="s">
        <v>4373</v>
      </c>
      <c r="C259" s="96" t="s">
        <v>3862</v>
      </c>
      <c r="D259" s="83">
        <v>6518</v>
      </c>
      <c r="E259" s="83"/>
      <c r="F259" s="83" t="s">
        <v>914</v>
      </c>
      <c r="G259" s="104">
        <v>43347</v>
      </c>
      <c r="H259" s="83"/>
      <c r="I259" s="93">
        <v>4.84</v>
      </c>
      <c r="J259" s="96" t="s">
        <v>140</v>
      </c>
      <c r="K259" s="97">
        <v>4.5298999999999999E-2</v>
      </c>
      <c r="L259" s="97">
        <v>4.6000000000000006E-2</v>
      </c>
      <c r="M259" s="93">
        <v>10184779.859999999</v>
      </c>
      <c r="N259" s="95">
        <v>100.23</v>
      </c>
      <c r="O259" s="93">
        <v>35279.554539999997</v>
      </c>
      <c r="P259" s="94">
        <f t="shared" si="7"/>
        <v>6.5148866399748579E-3</v>
      </c>
      <c r="Q259" s="94">
        <f>O259/'סכום נכסי הקרן'!$C$42</f>
        <v>4.5783771590710676E-4</v>
      </c>
    </row>
    <row r="260" spans="2:17">
      <c r="B260" s="86" t="s">
        <v>4374</v>
      </c>
      <c r="C260" s="96" t="s">
        <v>3862</v>
      </c>
      <c r="D260" s="83">
        <v>6932</v>
      </c>
      <c r="E260" s="83"/>
      <c r="F260" s="83" t="s">
        <v>914</v>
      </c>
      <c r="G260" s="104">
        <v>43613</v>
      </c>
      <c r="H260" s="83"/>
      <c r="I260" s="93">
        <v>4.46</v>
      </c>
      <c r="J260" s="96" t="s">
        <v>140</v>
      </c>
      <c r="K260" s="97">
        <v>5.2000000000000005E-2</v>
      </c>
      <c r="L260" s="97">
        <v>4.3100000000000006E-2</v>
      </c>
      <c r="M260" s="93">
        <v>12287197.140000001</v>
      </c>
      <c r="N260" s="95">
        <v>101.63</v>
      </c>
      <c r="O260" s="93">
        <v>43156.72694</v>
      </c>
      <c r="P260" s="94">
        <f t="shared" si="7"/>
        <v>7.9695219350819236E-3</v>
      </c>
      <c r="Q260" s="94">
        <f>O260/'סכום נכסי הקרן'!$C$42</f>
        <v>5.6006311717552381E-4</v>
      </c>
    </row>
    <row r="261" spans="2:17">
      <c r="B261" s="86" t="s">
        <v>4374</v>
      </c>
      <c r="C261" s="96" t="s">
        <v>3862</v>
      </c>
      <c r="D261" s="83" t="s">
        <v>4076</v>
      </c>
      <c r="E261" s="83"/>
      <c r="F261" s="83" t="s">
        <v>914</v>
      </c>
      <c r="G261" s="104">
        <v>42817</v>
      </c>
      <c r="H261" s="83"/>
      <c r="I261" s="93">
        <v>4.3</v>
      </c>
      <c r="J261" s="96" t="s">
        <v>140</v>
      </c>
      <c r="K261" s="97">
        <v>5.7820000000000003E-2</v>
      </c>
      <c r="L261" s="97">
        <v>4.4299999999999999E-2</v>
      </c>
      <c r="M261" s="93">
        <v>2891105.21</v>
      </c>
      <c r="N261" s="95">
        <v>106.58</v>
      </c>
      <c r="O261" s="93">
        <v>10649.1109</v>
      </c>
      <c r="P261" s="94">
        <f t="shared" si="7"/>
        <v>1.9665143518566843E-3</v>
      </c>
      <c r="Q261" s="94">
        <f>O261/'סכום נכסי הקרן'!$C$42</f>
        <v>1.3819802076496044E-4</v>
      </c>
    </row>
    <row r="262" spans="2:17">
      <c r="B262" s="86" t="s">
        <v>4374</v>
      </c>
      <c r="C262" s="96" t="s">
        <v>3862</v>
      </c>
      <c r="D262" s="83">
        <v>7291</v>
      </c>
      <c r="E262" s="83"/>
      <c r="F262" s="83" t="s">
        <v>914</v>
      </c>
      <c r="G262" s="104">
        <v>43798</v>
      </c>
      <c r="H262" s="83"/>
      <c r="I262" s="93">
        <v>4.46</v>
      </c>
      <c r="J262" s="96" t="s">
        <v>140</v>
      </c>
      <c r="K262" s="97">
        <v>5.2000000000000005E-2</v>
      </c>
      <c r="L262" s="97">
        <v>4.3299999999999998E-2</v>
      </c>
      <c r="M262" s="93">
        <v>722776.32</v>
      </c>
      <c r="N262" s="95">
        <v>101.63</v>
      </c>
      <c r="O262" s="93">
        <v>2538.6310600000002</v>
      </c>
      <c r="P262" s="94">
        <f t="shared" si="7"/>
        <v>4.6879541967763221E-4</v>
      </c>
      <c r="Q262" s="94">
        <f>O262/'סכום נכסי הקרן'!$C$42</f>
        <v>3.2944890070067124E-5</v>
      </c>
    </row>
    <row r="263" spans="2:17">
      <c r="B263" s="86" t="s">
        <v>4375</v>
      </c>
      <c r="C263" s="96" t="s">
        <v>3862</v>
      </c>
      <c r="D263" s="83" t="s">
        <v>4077</v>
      </c>
      <c r="E263" s="83"/>
      <c r="F263" s="83" t="s">
        <v>914</v>
      </c>
      <c r="G263" s="104">
        <v>43083</v>
      </c>
      <c r="H263" s="83"/>
      <c r="I263" s="93">
        <v>2.56</v>
      </c>
      <c r="J263" s="96" t="s">
        <v>148</v>
      </c>
      <c r="K263" s="97">
        <v>3.7000000000000005E-2</v>
      </c>
      <c r="L263" s="97">
        <v>3.0799999999999998E-2</v>
      </c>
      <c r="M263" s="93">
        <v>2183192.16</v>
      </c>
      <c r="N263" s="95">
        <v>101.5</v>
      </c>
      <c r="O263" s="93">
        <v>5879.9967400000005</v>
      </c>
      <c r="P263" s="94">
        <f t="shared" si="7"/>
        <v>1.0858275481083137E-3</v>
      </c>
      <c r="Q263" s="94">
        <f>O263/'סכום נכסי הקרן'!$C$42</f>
        <v>7.6307207165287366E-5</v>
      </c>
    </row>
    <row r="264" spans="2:17">
      <c r="B264" s="86" t="s">
        <v>4375</v>
      </c>
      <c r="C264" s="96" t="s">
        <v>3862</v>
      </c>
      <c r="D264" s="83" t="s">
        <v>4078</v>
      </c>
      <c r="E264" s="83"/>
      <c r="F264" s="83" t="s">
        <v>914</v>
      </c>
      <c r="G264" s="104">
        <v>43083</v>
      </c>
      <c r="H264" s="83"/>
      <c r="I264" s="93">
        <v>8.4500000000000011</v>
      </c>
      <c r="J264" s="96" t="s">
        <v>148</v>
      </c>
      <c r="K264" s="97">
        <v>3.875E-2</v>
      </c>
      <c r="L264" s="97">
        <v>3.5700000000000003E-2</v>
      </c>
      <c r="M264" s="93">
        <v>1481872.29</v>
      </c>
      <c r="N264" s="95">
        <v>103</v>
      </c>
      <c r="O264" s="93">
        <v>4050.1124199999999</v>
      </c>
      <c r="P264" s="94">
        <f t="shared" si="7"/>
        <v>7.4791259808957449E-4</v>
      </c>
      <c r="Q264" s="94">
        <f>O264/'סכום נכסי הקרן'!$C$42</f>
        <v>5.2560023609068075E-5</v>
      </c>
    </row>
    <row r="265" spans="2:17">
      <c r="B265" s="86" t="s">
        <v>4375</v>
      </c>
      <c r="C265" s="96" t="s">
        <v>3862</v>
      </c>
      <c r="D265" s="83" t="s">
        <v>4079</v>
      </c>
      <c r="E265" s="83"/>
      <c r="F265" s="83" t="s">
        <v>914</v>
      </c>
      <c r="G265" s="104">
        <v>43083</v>
      </c>
      <c r="H265" s="83"/>
      <c r="I265" s="93">
        <v>8.2000000000000011</v>
      </c>
      <c r="J265" s="96" t="s">
        <v>148</v>
      </c>
      <c r="K265" s="97">
        <v>4.4999999999999998E-2</v>
      </c>
      <c r="L265" s="97">
        <v>4.2000000000000003E-2</v>
      </c>
      <c r="M265" s="93">
        <v>5927489.1399999997</v>
      </c>
      <c r="N265" s="95">
        <v>103</v>
      </c>
      <c r="O265" s="93">
        <v>16200.45001</v>
      </c>
      <c r="P265" s="94">
        <f t="shared" si="7"/>
        <v>2.9916504532976331E-3</v>
      </c>
      <c r="Q265" s="94">
        <f>O265/'סכום נכסי הקרן'!$C$42</f>
        <v>2.1024009871882204E-4</v>
      </c>
    </row>
    <row r="266" spans="2:17">
      <c r="B266" s="86" t="s">
        <v>4376</v>
      </c>
      <c r="C266" s="96" t="s">
        <v>3862</v>
      </c>
      <c r="D266" s="83">
        <v>6922</v>
      </c>
      <c r="E266" s="83"/>
      <c r="F266" s="83" t="s">
        <v>914</v>
      </c>
      <c r="G266" s="104">
        <v>43613</v>
      </c>
      <c r="H266" s="83"/>
      <c r="I266" s="93">
        <v>3.62</v>
      </c>
      <c r="J266" s="96" t="s">
        <v>140</v>
      </c>
      <c r="K266" s="97">
        <v>6.2994000000000008E-2</v>
      </c>
      <c r="L266" s="97">
        <v>6.4799999999999996E-2</v>
      </c>
      <c r="M266" s="93">
        <v>8440760.0299999993</v>
      </c>
      <c r="N266" s="95">
        <v>100</v>
      </c>
      <c r="O266" s="93">
        <v>29171.266179999999</v>
      </c>
      <c r="P266" s="94">
        <f t="shared" si="7"/>
        <v>5.3869016994462426E-3</v>
      </c>
      <c r="Q266" s="94">
        <f>O266/'סכום נכסי הקרן'!$C$42</f>
        <v>3.7856787173507866E-4</v>
      </c>
    </row>
    <row r="267" spans="2:17">
      <c r="B267" s="86" t="s">
        <v>4377</v>
      </c>
      <c r="C267" s="96" t="s">
        <v>3862</v>
      </c>
      <c r="D267" s="83">
        <v>7276</v>
      </c>
      <c r="E267" s="83"/>
      <c r="F267" s="83" t="s">
        <v>914</v>
      </c>
      <c r="G267" s="104">
        <v>43798</v>
      </c>
      <c r="H267" s="83"/>
      <c r="I267" s="93">
        <v>6.3200000000000012</v>
      </c>
      <c r="J267" s="96" t="s">
        <v>142</v>
      </c>
      <c r="K267" s="97">
        <v>2.6249999999999999E-2</v>
      </c>
      <c r="L267" s="97">
        <v>2.7300000000000001E-2</v>
      </c>
      <c r="M267" s="93">
        <v>3847785.75</v>
      </c>
      <c r="N267" s="95">
        <v>99.75</v>
      </c>
      <c r="O267" s="93">
        <v>14885.17706</v>
      </c>
      <c r="P267" s="94">
        <f t="shared" si="7"/>
        <v>2.7487660325161874E-3</v>
      </c>
      <c r="Q267" s="94">
        <f>O267/'סכום נכסי הקרן'!$C$42</f>
        <v>1.9317124478701719E-4</v>
      </c>
    </row>
    <row r="268" spans="2:17">
      <c r="B268" s="86" t="s">
        <v>4377</v>
      </c>
      <c r="C268" s="96" t="s">
        <v>3862</v>
      </c>
      <c r="D268" s="83">
        <v>7275</v>
      </c>
      <c r="E268" s="83"/>
      <c r="F268" s="83" t="s">
        <v>914</v>
      </c>
      <c r="G268" s="104">
        <v>43799</v>
      </c>
      <c r="H268" s="83"/>
      <c r="I268" s="93">
        <v>6.1199999999999983</v>
      </c>
      <c r="J268" s="96" t="s">
        <v>143</v>
      </c>
      <c r="K268" s="97">
        <v>3.6693999999999997E-2</v>
      </c>
      <c r="L268" s="97">
        <v>3.7099999999999994E-2</v>
      </c>
      <c r="M268" s="93">
        <v>3615755.29</v>
      </c>
      <c r="N268" s="95">
        <v>100.07</v>
      </c>
      <c r="O268" s="93">
        <v>16498.299630000001</v>
      </c>
      <c r="P268" s="94">
        <f t="shared" si="7"/>
        <v>3.0466527495386329E-3</v>
      </c>
      <c r="Q268" s="94">
        <f>O268/'סכום נכסי הקרן'!$C$42</f>
        <v>2.1410541934099677E-4</v>
      </c>
    </row>
    <row r="269" spans="2:17">
      <c r="B269" s="86" t="s">
        <v>4378</v>
      </c>
      <c r="C269" s="96" t="s">
        <v>3862</v>
      </c>
      <c r="D269" s="83">
        <v>6654</v>
      </c>
      <c r="E269" s="83"/>
      <c r="F269" s="83" t="s">
        <v>914</v>
      </c>
      <c r="G269" s="104">
        <v>43451</v>
      </c>
      <c r="H269" s="83"/>
      <c r="I269" s="93">
        <v>3.0100000000000002</v>
      </c>
      <c r="J269" s="96" t="s">
        <v>140</v>
      </c>
      <c r="K269" s="97">
        <v>4.4465999999999999E-2</v>
      </c>
      <c r="L269" s="97">
        <v>4.5499999999999999E-2</v>
      </c>
      <c r="M269" s="93">
        <v>14803055.66</v>
      </c>
      <c r="N269" s="95">
        <v>100</v>
      </c>
      <c r="O269" s="93">
        <v>51159.362159999997</v>
      </c>
      <c r="P269" s="94">
        <f t="shared" si="7"/>
        <v>9.4473257781054545E-3</v>
      </c>
      <c r="Q269" s="94">
        <f>O269/'סכום נכסי הקרן'!$C$42</f>
        <v>6.6391670257747164E-4</v>
      </c>
    </row>
    <row r="270" spans="2:17">
      <c r="B270" s="86" t="s">
        <v>4365</v>
      </c>
      <c r="C270" s="96" t="s">
        <v>3862</v>
      </c>
      <c r="D270" s="83">
        <v>7088</v>
      </c>
      <c r="E270" s="83"/>
      <c r="F270" s="83" t="s">
        <v>914</v>
      </c>
      <c r="G270" s="104">
        <v>43684</v>
      </c>
      <c r="H270" s="83"/>
      <c r="I270" s="93">
        <v>8.69</v>
      </c>
      <c r="J270" s="96" t="s">
        <v>140</v>
      </c>
      <c r="K270" s="97">
        <v>4.36E-2</v>
      </c>
      <c r="L270" s="97">
        <v>3.9297956048626841E-2</v>
      </c>
      <c r="M270" s="93">
        <v>17278966.949999999</v>
      </c>
      <c r="N270" s="95">
        <v>106.45</v>
      </c>
      <c r="O270" s="93">
        <v>63567.80092999999</v>
      </c>
      <c r="P270" s="94">
        <f t="shared" si="7"/>
        <v>1.1738725797739007E-2</v>
      </c>
      <c r="Q270" s="94">
        <f>O270/'סכום נכסי הקרן'!$C$42</f>
        <v>8.2494626597484405E-4</v>
      </c>
    </row>
    <row r="271" spans="2:17">
      <c r="B271" s="86" t="s">
        <v>4379</v>
      </c>
      <c r="C271" s="96" t="s">
        <v>3862</v>
      </c>
      <c r="D271" s="83" t="s">
        <v>4080</v>
      </c>
      <c r="E271" s="83"/>
      <c r="F271" s="83" t="s">
        <v>914</v>
      </c>
      <c r="G271" s="104">
        <v>42870</v>
      </c>
      <c r="H271" s="83"/>
      <c r="I271" s="93">
        <v>3.2699999999999996</v>
      </c>
      <c r="J271" s="96" t="s">
        <v>140</v>
      </c>
      <c r="K271" s="97">
        <v>4.2994000000000004E-2</v>
      </c>
      <c r="L271" s="97">
        <v>4.4900000000000002E-2</v>
      </c>
      <c r="M271" s="93">
        <v>8450919.4900000002</v>
      </c>
      <c r="N271" s="95">
        <v>100.46</v>
      </c>
      <c r="O271" s="93">
        <v>29340.727890000002</v>
      </c>
      <c r="P271" s="94">
        <f t="shared" si="7"/>
        <v>5.4181952870456717E-3</v>
      </c>
      <c r="Q271" s="94">
        <f>O271/'סכום נכסי הקרן'!$C$42</f>
        <v>3.8076704809236934E-4</v>
      </c>
    </row>
    <row r="272" spans="2:17">
      <c r="B272" s="86" t="s">
        <v>4380</v>
      </c>
      <c r="C272" s="96" t="s">
        <v>3862</v>
      </c>
      <c r="D272" s="83" t="s">
        <v>4081</v>
      </c>
      <c r="E272" s="83"/>
      <c r="F272" s="83" t="s">
        <v>914</v>
      </c>
      <c r="G272" s="104">
        <v>43797</v>
      </c>
      <c r="H272" s="83"/>
      <c r="I272" s="93">
        <v>6.0599999999999987</v>
      </c>
      <c r="J272" s="96" t="s">
        <v>140</v>
      </c>
      <c r="K272" s="97">
        <v>4.7100000000000003E-2</v>
      </c>
      <c r="L272" s="97">
        <v>4.5899999999999996E-2</v>
      </c>
      <c r="M272" s="93">
        <v>373745.99</v>
      </c>
      <c r="N272" s="95">
        <v>103.01</v>
      </c>
      <c r="O272" s="93">
        <v>1330.5453200000002</v>
      </c>
      <c r="P272" s="94">
        <f t="shared" si="7"/>
        <v>2.4570468766324375E-4</v>
      </c>
      <c r="Q272" s="94">
        <f>O272/'סכום נכסי הקרן'!$C$42</f>
        <v>1.7267049943303808E-5</v>
      </c>
    </row>
    <row r="273" spans="2:17">
      <c r="B273" s="86" t="s">
        <v>4380</v>
      </c>
      <c r="C273" s="96" t="s">
        <v>3862</v>
      </c>
      <c r="D273" s="83">
        <v>7125</v>
      </c>
      <c r="E273" s="83"/>
      <c r="F273" s="83" t="s">
        <v>914</v>
      </c>
      <c r="G273" s="104">
        <v>43706</v>
      </c>
      <c r="H273" s="83"/>
      <c r="I273" s="93">
        <v>6.0600000000000005</v>
      </c>
      <c r="J273" s="96" t="s">
        <v>140</v>
      </c>
      <c r="K273" s="97">
        <v>4.7100000000000003E-2</v>
      </c>
      <c r="L273" s="97">
        <v>4.5899999999999996E-2</v>
      </c>
      <c r="M273" s="93">
        <v>872632.08</v>
      </c>
      <c r="N273" s="95">
        <v>103.01</v>
      </c>
      <c r="O273" s="93">
        <v>3106.5925899999997</v>
      </c>
      <c r="P273" s="94">
        <f t="shared" si="7"/>
        <v>5.736778376123989E-4</v>
      </c>
      <c r="Q273" s="94">
        <f>O273/'סכום נכסי הקרן'!$C$42</f>
        <v>4.031556730816769E-5</v>
      </c>
    </row>
    <row r="274" spans="2:17">
      <c r="B274" s="86" t="s">
        <v>4380</v>
      </c>
      <c r="C274" s="96" t="s">
        <v>3862</v>
      </c>
      <c r="D274" s="83">
        <v>7204</v>
      </c>
      <c r="E274" s="83"/>
      <c r="F274" s="83" t="s">
        <v>914</v>
      </c>
      <c r="G274" s="104">
        <v>43738</v>
      </c>
      <c r="H274" s="83"/>
      <c r="I274" s="93">
        <v>6.06</v>
      </c>
      <c r="J274" s="96" t="s">
        <v>140</v>
      </c>
      <c r="K274" s="97">
        <v>4.7100000000000003E-2</v>
      </c>
      <c r="L274" s="97">
        <v>4.5899999999999996E-2</v>
      </c>
      <c r="M274" s="93">
        <v>429622.52000000008</v>
      </c>
      <c r="N274" s="95">
        <v>103.01</v>
      </c>
      <c r="O274" s="93">
        <v>1529.4672100000003</v>
      </c>
      <c r="P274" s="94">
        <f t="shared" si="7"/>
        <v>2.8243852913196739E-4</v>
      </c>
      <c r="Q274" s="94">
        <f>O274/'סכום נכסי הקרן'!$C$42</f>
        <v>1.9848543529291836E-5</v>
      </c>
    </row>
    <row r="275" spans="2:17">
      <c r="B275" s="86" t="s">
        <v>4380</v>
      </c>
      <c r="C275" s="96" t="s">
        <v>3862</v>
      </c>
      <c r="D275" s="83">
        <v>7246</v>
      </c>
      <c r="E275" s="83"/>
      <c r="F275" s="83" t="s">
        <v>914</v>
      </c>
      <c r="G275" s="104">
        <v>43769</v>
      </c>
      <c r="H275" s="83"/>
      <c r="I275" s="93">
        <v>6.0599999999999978</v>
      </c>
      <c r="J275" s="96" t="s">
        <v>140</v>
      </c>
      <c r="K275" s="97">
        <v>4.7100000000000003E-2</v>
      </c>
      <c r="L275" s="97">
        <v>4.5899999999999989E-2</v>
      </c>
      <c r="M275" s="93">
        <v>813239.26000000013</v>
      </c>
      <c r="N275" s="95">
        <v>103.01</v>
      </c>
      <c r="O275" s="93">
        <v>2895.1525800000004</v>
      </c>
      <c r="P275" s="94">
        <f t="shared" si="7"/>
        <v>5.3463234187794094E-4</v>
      </c>
      <c r="Q275" s="94">
        <f>O275/'סכום נכסי הקרן'!$C$42</f>
        <v>3.7571620779023804E-5</v>
      </c>
    </row>
    <row r="276" spans="2:17">
      <c r="B276" s="86" t="s">
        <v>4380</v>
      </c>
      <c r="C276" s="96" t="s">
        <v>3862</v>
      </c>
      <c r="D276" s="83">
        <v>7280</v>
      </c>
      <c r="E276" s="83"/>
      <c r="F276" s="83" t="s">
        <v>914</v>
      </c>
      <c r="G276" s="104">
        <v>37488</v>
      </c>
      <c r="H276" s="83"/>
      <c r="I276" s="93">
        <v>6.0599999999999987</v>
      </c>
      <c r="J276" s="96" t="s">
        <v>140</v>
      </c>
      <c r="K276" s="97">
        <v>4.7100000000000003E-2</v>
      </c>
      <c r="L276" s="97">
        <v>4.5899999999999996E-2</v>
      </c>
      <c r="M276" s="93">
        <v>146988.21000000002</v>
      </c>
      <c r="N276" s="95">
        <v>103.01</v>
      </c>
      <c r="O276" s="93">
        <v>523.28174000000001</v>
      </c>
      <c r="P276" s="94">
        <f t="shared" si="7"/>
        <v>9.6631640090680062E-5</v>
      </c>
      <c r="Q276" s="94">
        <f>O276/'סכום נכסי הקרן'!$C$42</f>
        <v>6.7908486867616936E-6</v>
      </c>
    </row>
    <row r="277" spans="2:17">
      <c r="B277" s="86" t="s">
        <v>4380</v>
      </c>
      <c r="C277" s="96" t="s">
        <v>3862</v>
      </c>
      <c r="D277" s="83">
        <v>7337</v>
      </c>
      <c r="E277" s="83"/>
      <c r="F277" s="83" t="s">
        <v>914</v>
      </c>
      <c r="G277" s="104">
        <v>43830</v>
      </c>
      <c r="H277" s="83"/>
      <c r="I277" s="93">
        <v>6.0400000000000018</v>
      </c>
      <c r="J277" s="96" t="s">
        <v>140</v>
      </c>
      <c r="K277" s="97">
        <v>4.7994000000000002E-2</v>
      </c>
      <c r="L277" s="97">
        <v>5.1000000000000018E-2</v>
      </c>
      <c r="M277" s="93">
        <v>986284.39999999991</v>
      </c>
      <c r="N277" s="95">
        <v>100</v>
      </c>
      <c r="O277" s="93">
        <v>3408.5988899999993</v>
      </c>
      <c r="P277" s="94">
        <f t="shared" si="7"/>
        <v>6.2944772571649731E-4</v>
      </c>
      <c r="Q277" s="94">
        <f>O277/'סכום נכסי הקרן'!$C$42</f>
        <v>4.4234830926555667E-5</v>
      </c>
    </row>
    <row r="278" spans="2:17">
      <c r="B278" s="86" t="s">
        <v>4381</v>
      </c>
      <c r="C278" s="96" t="s">
        <v>3862</v>
      </c>
      <c r="D278" s="83">
        <v>6734</v>
      </c>
      <c r="E278" s="83"/>
      <c r="F278" s="83" t="s">
        <v>914</v>
      </c>
      <c r="G278" s="104">
        <v>43489</v>
      </c>
      <c r="H278" s="83"/>
      <c r="I278" s="93">
        <v>0.55000000000000004</v>
      </c>
      <c r="J278" s="96" t="s">
        <v>140</v>
      </c>
      <c r="K278" s="97">
        <v>3.5672999999999996E-2</v>
      </c>
      <c r="L278" s="97">
        <v>2.58E-2</v>
      </c>
      <c r="M278" s="93">
        <v>147651.01999999999</v>
      </c>
      <c r="N278" s="95">
        <v>100.74</v>
      </c>
      <c r="O278" s="93">
        <v>514.05802000000006</v>
      </c>
      <c r="P278" s="94">
        <f t="shared" si="7"/>
        <v>9.4928345052452265E-5</v>
      </c>
      <c r="Q278" s="94">
        <f>O278/'סכום נכסי הקרן'!$C$42</f>
        <v>6.6711485671873756E-6</v>
      </c>
    </row>
    <row r="279" spans="2:17">
      <c r="B279" s="86" t="s">
        <v>4381</v>
      </c>
      <c r="C279" s="96" t="s">
        <v>3862</v>
      </c>
      <c r="D279" s="83">
        <v>6852</v>
      </c>
      <c r="E279" s="83"/>
      <c r="F279" s="83" t="s">
        <v>914</v>
      </c>
      <c r="G279" s="104">
        <v>43560</v>
      </c>
      <c r="H279" s="83"/>
      <c r="I279" s="93">
        <v>0.54999999999999993</v>
      </c>
      <c r="J279" s="96" t="s">
        <v>140</v>
      </c>
      <c r="K279" s="97">
        <v>3.5672999999999996E-2</v>
      </c>
      <c r="L279" s="97">
        <v>2.58E-2</v>
      </c>
      <c r="M279" s="93">
        <v>527995.25</v>
      </c>
      <c r="N279" s="95">
        <v>100.74</v>
      </c>
      <c r="O279" s="93">
        <v>1838.2548400000001</v>
      </c>
      <c r="P279" s="94">
        <f t="shared" si="7"/>
        <v>3.3946068917640933E-4</v>
      </c>
      <c r="Q279" s="94">
        <f>O279/'סכום נכסי הקרן'!$C$42</f>
        <v>2.3855811338166181E-5</v>
      </c>
    </row>
    <row r="280" spans="2:17">
      <c r="B280" s="86" t="s">
        <v>4381</v>
      </c>
      <c r="C280" s="96" t="s">
        <v>3862</v>
      </c>
      <c r="D280" s="83">
        <v>6911</v>
      </c>
      <c r="E280" s="83"/>
      <c r="F280" s="83" t="s">
        <v>914</v>
      </c>
      <c r="G280" s="104">
        <v>43606</v>
      </c>
      <c r="H280" s="83"/>
      <c r="I280" s="93">
        <v>0.55000000000000004</v>
      </c>
      <c r="J280" s="96" t="s">
        <v>140</v>
      </c>
      <c r="K280" s="97">
        <v>3.5672999999999996E-2</v>
      </c>
      <c r="L280" s="97">
        <v>2.5800000000000003E-2</v>
      </c>
      <c r="M280" s="93">
        <v>231700.62</v>
      </c>
      <c r="N280" s="95">
        <v>100.74</v>
      </c>
      <c r="O280" s="93">
        <v>806.68296999999995</v>
      </c>
      <c r="P280" s="94">
        <f t="shared" si="7"/>
        <v>1.4896582942932587E-4</v>
      </c>
      <c r="Q280" s="94">
        <f>O280/'סכום נכסי הקרן'!$C$42</f>
        <v>1.0468666434753718E-5</v>
      </c>
    </row>
    <row r="281" spans="2:17">
      <c r="B281" s="86" t="s">
        <v>4381</v>
      </c>
      <c r="C281" s="96" t="s">
        <v>3862</v>
      </c>
      <c r="D281" s="83">
        <v>7162</v>
      </c>
      <c r="E281" s="83"/>
      <c r="F281" s="83" t="s">
        <v>914</v>
      </c>
      <c r="G281" s="104">
        <v>43720</v>
      </c>
      <c r="H281" s="83"/>
      <c r="I281" s="93">
        <v>0.55000000000000004</v>
      </c>
      <c r="J281" s="96" t="s">
        <v>140</v>
      </c>
      <c r="K281" s="97">
        <v>3.5672999999999996E-2</v>
      </c>
      <c r="L281" s="97">
        <v>2.5799999999999997E-2</v>
      </c>
      <c r="M281" s="93">
        <v>129907.76</v>
      </c>
      <c r="N281" s="95">
        <v>100.74</v>
      </c>
      <c r="O281" s="93">
        <v>452.28354999999999</v>
      </c>
      <c r="P281" s="94">
        <f t="shared" si="7"/>
        <v>8.3520784085710869E-5</v>
      </c>
      <c r="Q281" s="94">
        <f>O281/'סכום נכסי הקרן'!$C$42</f>
        <v>5.8694751159507622E-6</v>
      </c>
    </row>
    <row r="282" spans="2:17">
      <c r="B282" s="86" t="s">
        <v>4381</v>
      </c>
      <c r="C282" s="96" t="s">
        <v>3862</v>
      </c>
      <c r="D282" s="83">
        <v>7217</v>
      </c>
      <c r="E282" s="83"/>
      <c r="F282" s="83" t="s">
        <v>914</v>
      </c>
      <c r="G282" s="104">
        <v>43749</v>
      </c>
      <c r="H282" s="83"/>
      <c r="I282" s="93">
        <v>0.55000000000000004</v>
      </c>
      <c r="J282" s="96" t="s">
        <v>140</v>
      </c>
      <c r="K282" s="97">
        <v>3.5672999999999996E-2</v>
      </c>
      <c r="L282" s="97">
        <v>2.58E-2</v>
      </c>
      <c r="M282" s="93">
        <v>117959.89</v>
      </c>
      <c r="N282" s="95">
        <v>100.74</v>
      </c>
      <c r="O282" s="93">
        <v>410.68615999999997</v>
      </c>
      <c r="P282" s="94">
        <f t="shared" si="7"/>
        <v>7.5839216563038176E-5</v>
      </c>
      <c r="Q282" s="94">
        <f>O282/'סכום נכסי הקרן'!$C$42</f>
        <v>5.3296481744369727E-6</v>
      </c>
    </row>
    <row r="283" spans="2:17">
      <c r="B283" s="86" t="s">
        <v>4381</v>
      </c>
      <c r="C283" s="96" t="s">
        <v>3862</v>
      </c>
      <c r="D283" s="83">
        <v>6660</v>
      </c>
      <c r="E283" s="83"/>
      <c r="F283" s="83" t="s">
        <v>914</v>
      </c>
      <c r="G283" s="104">
        <v>43454</v>
      </c>
      <c r="H283" s="83"/>
      <c r="I283" s="93">
        <v>0.54999999999999993</v>
      </c>
      <c r="J283" s="96" t="s">
        <v>140</v>
      </c>
      <c r="K283" s="97">
        <v>3.5672999999999996E-2</v>
      </c>
      <c r="L283" s="97">
        <v>2.5799999999999997E-2</v>
      </c>
      <c r="M283" s="93">
        <v>27278752.579999998</v>
      </c>
      <c r="N283" s="95">
        <v>100.74</v>
      </c>
      <c r="O283" s="93">
        <v>94973.009900000005</v>
      </c>
      <c r="P283" s="94">
        <f t="shared" si="7"/>
        <v>1.7538157763703724E-2</v>
      </c>
      <c r="Q283" s="94">
        <f>O283/'סכום נכסי הקרן'!$C$42</f>
        <v>1.2325049591014208E-3</v>
      </c>
    </row>
    <row r="284" spans="2:17">
      <c r="B284" s="86" t="s">
        <v>4381</v>
      </c>
      <c r="C284" s="96" t="s">
        <v>3862</v>
      </c>
      <c r="D284" s="83">
        <v>6700</v>
      </c>
      <c r="E284" s="83"/>
      <c r="F284" s="83" t="s">
        <v>914</v>
      </c>
      <c r="G284" s="104">
        <v>43475</v>
      </c>
      <c r="H284" s="83"/>
      <c r="I284" s="93">
        <v>0.54999999999999993</v>
      </c>
      <c r="J284" s="96" t="s">
        <v>140</v>
      </c>
      <c r="K284" s="97">
        <v>3.5672999999999996E-2</v>
      </c>
      <c r="L284" s="97">
        <v>2.58E-2</v>
      </c>
      <c r="M284" s="93">
        <v>122814.33</v>
      </c>
      <c r="N284" s="95">
        <v>100.74</v>
      </c>
      <c r="O284" s="93">
        <v>427.58724000000001</v>
      </c>
      <c r="P284" s="94">
        <f t="shared" si="7"/>
        <v>7.8960248609185623E-5</v>
      </c>
      <c r="Q284" s="94">
        <f>O284/'סכום נכסי הקרן'!$C$42</f>
        <v>5.5489806451684271E-6</v>
      </c>
    </row>
    <row r="285" spans="2:17">
      <c r="B285" s="86" t="s">
        <v>4382</v>
      </c>
      <c r="C285" s="96" t="s">
        <v>3862</v>
      </c>
      <c r="D285" s="83">
        <v>6954</v>
      </c>
      <c r="E285" s="83"/>
      <c r="F285" s="83" t="s">
        <v>914</v>
      </c>
      <c r="G285" s="104">
        <v>43644</v>
      </c>
      <c r="H285" s="83"/>
      <c r="I285" s="93">
        <v>5.7299999999999986</v>
      </c>
      <c r="J285" s="96" t="s">
        <v>140</v>
      </c>
      <c r="K285" s="97">
        <v>4.9446000000000004E-2</v>
      </c>
      <c r="L285" s="97">
        <v>4.6699999999999998E-2</v>
      </c>
      <c r="M285" s="93">
        <v>1496009.7900000003</v>
      </c>
      <c r="N285" s="95">
        <v>102.15</v>
      </c>
      <c r="O285" s="93">
        <v>5281.3690399999996</v>
      </c>
      <c r="P285" s="94">
        <f t="shared" si="7"/>
        <v>9.7528217258133329E-4</v>
      </c>
      <c r="Q285" s="94">
        <f>O285/'סכום נכסי הקרן'!$C$42</f>
        <v>6.8538562055667877E-5</v>
      </c>
    </row>
    <row r="286" spans="2:17">
      <c r="B286" s="86" t="s">
        <v>4382</v>
      </c>
      <c r="C286" s="96" t="s">
        <v>3862</v>
      </c>
      <c r="D286" s="83">
        <v>7020</v>
      </c>
      <c r="E286" s="83"/>
      <c r="F286" s="83" t="s">
        <v>914</v>
      </c>
      <c r="G286" s="104">
        <v>39206</v>
      </c>
      <c r="H286" s="83"/>
      <c r="I286" s="93">
        <v>5.7400007721482815</v>
      </c>
      <c r="J286" s="96" t="s">
        <v>140</v>
      </c>
      <c r="K286" s="97">
        <v>4.9446000000000004E-2</v>
      </c>
      <c r="L286" s="97">
        <v>4.5200000000000004E-2</v>
      </c>
      <c r="M286" s="93">
        <v>149600.98000000001</v>
      </c>
      <c r="N286" s="95">
        <v>102.15</v>
      </c>
      <c r="O286" s="93">
        <v>528.13689999999997</v>
      </c>
      <c r="P286" s="94">
        <f t="shared" si="7"/>
        <v>9.7528216519474732E-5</v>
      </c>
      <c r="Q286" s="94">
        <f>O286/'סכום נכסי הקרן'!$C$42</f>
        <v>6.8538561536570937E-6</v>
      </c>
    </row>
    <row r="287" spans="2:17">
      <c r="B287" s="86" t="s">
        <v>4382</v>
      </c>
      <c r="C287" s="96" t="s">
        <v>3862</v>
      </c>
      <c r="D287" s="83">
        <v>7082</v>
      </c>
      <c r="E287" s="83"/>
      <c r="F287" s="83" t="s">
        <v>914</v>
      </c>
      <c r="G287" s="104">
        <v>43682</v>
      </c>
      <c r="H287" s="83"/>
      <c r="I287" s="93">
        <v>5.75</v>
      </c>
      <c r="J287" s="96" t="s">
        <v>140</v>
      </c>
      <c r="K287" s="97">
        <v>4.9446000000000004E-2</v>
      </c>
      <c r="L287" s="97">
        <v>4.5200007716747807E-2</v>
      </c>
      <c r="M287" s="93">
        <v>99733.99</v>
      </c>
      <c r="N287" s="95">
        <v>102.15</v>
      </c>
      <c r="O287" s="93">
        <v>352.09133000000003</v>
      </c>
      <c r="P287" s="94">
        <f t="shared" si="7"/>
        <v>6.5018822708411074E-5</v>
      </c>
      <c r="Q287" s="94">
        <f>O287/'סכום נכסי הקרן'!$C$42</f>
        <v>4.5692382576748773E-6</v>
      </c>
    </row>
    <row r="288" spans="2:17">
      <c r="B288" s="86" t="s">
        <v>4382</v>
      </c>
      <c r="C288" s="96" t="s">
        <v>3862</v>
      </c>
      <c r="D288" s="83">
        <v>7144</v>
      </c>
      <c r="E288" s="83"/>
      <c r="F288" s="83" t="s">
        <v>914</v>
      </c>
      <c r="G288" s="104">
        <v>43738</v>
      </c>
      <c r="H288" s="83"/>
      <c r="I288" s="93">
        <v>5.7200000000000015</v>
      </c>
      <c r="J288" s="96" t="s">
        <v>140</v>
      </c>
      <c r="K288" s="97">
        <v>4.7994000000000002E-2</v>
      </c>
      <c r="L288" s="97">
        <v>4.5200000000000011E-2</v>
      </c>
      <c r="M288" s="93">
        <v>344082.23999999993</v>
      </c>
      <c r="N288" s="95">
        <v>102.15</v>
      </c>
      <c r="O288" s="93">
        <v>1214.7147999999997</v>
      </c>
      <c r="P288" s="94">
        <f t="shared" si="7"/>
        <v>2.2431488506826624E-4</v>
      </c>
      <c r="Q288" s="94">
        <f>O288/'סכום נכסי הקרן'!$C$42</f>
        <v>1.5763868244991679E-5</v>
      </c>
    </row>
    <row r="289" spans="2:17">
      <c r="B289" s="86" t="s">
        <v>4382</v>
      </c>
      <c r="C289" s="96" t="s">
        <v>3862</v>
      </c>
      <c r="D289" s="83">
        <v>7196</v>
      </c>
      <c r="E289" s="83"/>
      <c r="F289" s="83" t="s">
        <v>914</v>
      </c>
      <c r="G289" s="104">
        <v>43735</v>
      </c>
      <c r="H289" s="83"/>
      <c r="I289" s="93">
        <v>5.7499999999999982</v>
      </c>
      <c r="J289" s="96" t="s">
        <v>140</v>
      </c>
      <c r="K289" s="97">
        <v>4.9446000000000004E-2</v>
      </c>
      <c r="L289" s="97">
        <v>4.5199999999999997E-2</v>
      </c>
      <c r="M289" s="93">
        <v>568483.73</v>
      </c>
      <c r="N289" s="95">
        <v>102.15</v>
      </c>
      <c r="O289" s="93">
        <v>2006.9202800000003</v>
      </c>
      <c r="P289" s="94">
        <f t="shared" si="7"/>
        <v>3.706072338538831E-4</v>
      </c>
      <c r="Q289" s="94">
        <f>O289/'סכום נכסי הקרן'!$C$42</f>
        <v>2.6044654162542366E-5</v>
      </c>
    </row>
    <row r="290" spans="2:17">
      <c r="B290" s="86" t="s">
        <v>4382</v>
      </c>
      <c r="C290" s="96" t="s">
        <v>3862</v>
      </c>
      <c r="D290" s="83">
        <v>7257</v>
      </c>
      <c r="E290" s="83"/>
      <c r="F290" s="83" t="s">
        <v>914</v>
      </c>
      <c r="G290" s="104">
        <v>43774</v>
      </c>
      <c r="H290" s="83"/>
      <c r="I290" s="93">
        <v>5.7499999999999991</v>
      </c>
      <c r="J290" s="96" t="s">
        <v>140</v>
      </c>
      <c r="K290" s="97">
        <v>4.9446000000000004E-2</v>
      </c>
      <c r="L290" s="97">
        <v>4.5200007717525255E-2</v>
      </c>
      <c r="M290" s="93">
        <v>109707.37999999998</v>
      </c>
      <c r="N290" s="95">
        <v>102.15</v>
      </c>
      <c r="O290" s="93">
        <v>387.30032</v>
      </c>
      <c r="P290" s="94">
        <f t="shared" si="7"/>
        <v>7.152067857220703E-5</v>
      </c>
      <c r="Q290" s="94">
        <f>O290/'סכום נכסי הקרן'!$C$42</f>
        <v>5.0261602276708214E-6</v>
      </c>
    </row>
    <row r="291" spans="2:17">
      <c r="B291" s="86" t="s">
        <v>4382</v>
      </c>
      <c r="C291" s="96" t="s">
        <v>3862</v>
      </c>
      <c r="D291" s="83">
        <v>7301</v>
      </c>
      <c r="E291" s="83"/>
      <c r="F291" s="83" t="s">
        <v>914</v>
      </c>
      <c r="G291" s="104">
        <v>43804</v>
      </c>
      <c r="H291" s="83"/>
      <c r="I291" s="93">
        <v>5.7200000000000033</v>
      </c>
      <c r="J291" s="96" t="s">
        <v>140</v>
      </c>
      <c r="K291" s="97">
        <v>4.7994000000000002E-2</v>
      </c>
      <c r="L291" s="97">
        <v>4.5200000000000011E-2</v>
      </c>
      <c r="M291" s="93">
        <v>1695477.7399999998</v>
      </c>
      <c r="N291" s="95">
        <v>102.15</v>
      </c>
      <c r="O291" s="93">
        <v>5985.552029999998</v>
      </c>
      <c r="P291" s="94">
        <f t="shared" si="7"/>
        <v>1.1053198789374901E-3</v>
      </c>
      <c r="Q291" s="94">
        <f>O291/'סכום נכסי הקרן'!$C$42</f>
        <v>7.7677042853567329E-5</v>
      </c>
    </row>
    <row r="292" spans="2:17">
      <c r="B292" s="86" t="s">
        <v>4382</v>
      </c>
      <c r="C292" s="96" t="s">
        <v>3862</v>
      </c>
      <c r="D292" s="83">
        <v>7336</v>
      </c>
      <c r="E292" s="83"/>
      <c r="F292" s="83" t="s">
        <v>914</v>
      </c>
      <c r="G292" s="104">
        <v>43830</v>
      </c>
      <c r="H292" s="83"/>
      <c r="I292" s="93">
        <v>5.72</v>
      </c>
      <c r="J292" s="96" t="s">
        <v>140</v>
      </c>
      <c r="K292" s="97">
        <v>4.7994000000000002E-2</v>
      </c>
      <c r="L292" s="97">
        <v>4.9099999999999991E-2</v>
      </c>
      <c r="M292" s="93">
        <v>209441.36999999997</v>
      </c>
      <c r="N292" s="95">
        <v>100</v>
      </c>
      <c r="O292" s="93">
        <v>723.82940000000008</v>
      </c>
      <c r="P292" s="94">
        <f t="shared" si="7"/>
        <v>1.3366570380967793E-4</v>
      </c>
      <c r="Q292" s="94">
        <f>O292/'סכום נכסי הקרן'!$C$42</f>
        <v>9.3934405783574726E-6</v>
      </c>
    </row>
    <row r="293" spans="2:17">
      <c r="B293" s="86" t="s">
        <v>4383</v>
      </c>
      <c r="C293" s="96" t="s">
        <v>3862</v>
      </c>
      <c r="D293" s="83">
        <v>7319</v>
      </c>
      <c r="E293" s="83"/>
      <c r="F293" s="83" t="s">
        <v>914</v>
      </c>
      <c r="G293" s="104">
        <v>43818</v>
      </c>
      <c r="H293" s="83"/>
      <c r="I293" s="93">
        <v>2.580000000000001</v>
      </c>
      <c r="J293" s="96" t="s">
        <v>140</v>
      </c>
      <c r="K293" s="97">
        <v>3.7089999999999998E-2</v>
      </c>
      <c r="L293" s="97">
        <v>3.6400000000000009E-2</v>
      </c>
      <c r="M293" s="93">
        <v>30614959.489999998</v>
      </c>
      <c r="N293" s="95">
        <v>100.66</v>
      </c>
      <c r="O293" s="93">
        <v>106503.61088999998</v>
      </c>
      <c r="P293" s="94">
        <f t="shared" si="7"/>
        <v>1.966745217572528E-2</v>
      </c>
      <c r="Q293" s="94">
        <f>O293/'סכום נכסי הקרן'!$C$42</f>
        <v>1.3821424499691787E-3</v>
      </c>
    </row>
    <row r="294" spans="2:17">
      <c r="B294" s="86" t="s">
        <v>4383</v>
      </c>
      <c r="C294" s="96" t="s">
        <v>3862</v>
      </c>
      <c r="D294" s="83">
        <v>7320</v>
      </c>
      <c r="E294" s="83"/>
      <c r="F294" s="83" t="s">
        <v>914</v>
      </c>
      <c r="G294" s="104">
        <v>43819</v>
      </c>
      <c r="H294" s="83"/>
      <c r="I294" s="93">
        <v>2.580000000000001</v>
      </c>
      <c r="J294" s="96" t="s">
        <v>140</v>
      </c>
      <c r="K294" s="97">
        <v>3.7089999999999998E-2</v>
      </c>
      <c r="L294" s="97">
        <v>3.6399999999999995E-2</v>
      </c>
      <c r="M294" s="93">
        <v>934526.86</v>
      </c>
      <c r="N294" s="95">
        <v>100.65</v>
      </c>
      <c r="O294" s="93">
        <v>3250.7180699999994</v>
      </c>
      <c r="P294" s="94">
        <f t="shared" si="7"/>
        <v>6.0029271913159064E-4</v>
      </c>
      <c r="Q294" s="94">
        <f>O294/'סכום נכסי הקרן'!$C$42</f>
        <v>4.2185944681906923E-5</v>
      </c>
    </row>
    <row r="295" spans="2:17">
      <c r="B295" s="86" t="s">
        <v>4384</v>
      </c>
      <c r="C295" s="96" t="s">
        <v>3862</v>
      </c>
      <c r="D295" s="83" t="s">
        <v>4082</v>
      </c>
      <c r="E295" s="83"/>
      <c r="F295" s="83" t="s">
        <v>914</v>
      </c>
      <c r="G295" s="104">
        <v>42921</v>
      </c>
      <c r="H295" s="83"/>
      <c r="I295" s="93">
        <v>3.6700000000000004</v>
      </c>
      <c r="J295" s="96" t="s">
        <v>140</v>
      </c>
      <c r="K295" s="97">
        <v>4.5548000000000005E-2</v>
      </c>
      <c r="L295" s="97">
        <v>5.33E-2</v>
      </c>
      <c r="M295" s="93">
        <v>6579426.7000000002</v>
      </c>
      <c r="N295" s="95">
        <v>100.48</v>
      </c>
      <c r="O295" s="93">
        <v>22847.643929999998</v>
      </c>
      <c r="P295" s="94">
        <f t="shared" si="7"/>
        <v>4.2191522011904535E-3</v>
      </c>
      <c r="Q295" s="94">
        <f>O295/'סכום נכסי הקרן'!$C$42</f>
        <v>2.9650354850455752E-4</v>
      </c>
    </row>
    <row r="296" spans="2:17">
      <c r="B296" s="86" t="s">
        <v>4384</v>
      </c>
      <c r="C296" s="96" t="s">
        <v>3862</v>
      </c>
      <c r="D296" s="83">
        <v>6497</v>
      </c>
      <c r="E296" s="83"/>
      <c r="F296" s="83" t="s">
        <v>914</v>
      </c>
      <c r="G296" s="104">
        <v>43342</v>
      </c>
      <c r="H296" s="83"/>
      <c r="I296" s="93">
        <v>4.82</v>
      </c>
      <c r="J296" s="96" t="s">
        <v>140</v>
      </c>
      <c r="K296" s="97">
        <v>4.5548000000000005E-2</v>
      </c>
      <c r="L296" s="97">
        <v>4.6600000000000003E-2</v>
      </c>
      <c r="M296" s="93">
        <v>1248792.8600000001</v>
      </c>
      <c r="N296" s="95">
        <v>100.48</v>
      </c>
      <c r="O296" s="93">
        <v>4336.5441799999999</v>
      </c>
      <c r="P296" s="94">
        <f t="shared" si="7"/>
        <v>8.0080641919416727E-4</v>
      </c>
      <c r="Q296" s="94">
        <f>O296/'סכום נכסי הקרן'!$C$42</f>
        <v>5.6277169827934495E-5</v>
      </c>
    </row>
    <row r="297" spans="2:17">
      <c r="B297" s="86" t="s">
        <v>4385</v>
      </c>
      <c r="C297" s="96" t="s">
        <v>3862</v>
      </c>
      <c r="D297" s="83" t="s">
        <v>4083</v>
      </c>
      <c r="E297" s="83"/>
      <c r="F297" s="83" t="s">
        <v>914</v>
      </c>
      <c r="G297" s="104">
        <v>43079</v>
      </c>
      <c r="H297" s="83"/>
      <c r="I297" s="93">
        <v>3.2600000000000002</v>
      </c>
      <c r="J297" s="96" t="s">
        <v>140</v>
      </c>
      <c r="K297" s="97">
        <v>4.5419999999999995E-2</v>
      </c>
      <c r="L297" s="97">
        <v>4.6399999999999997E-2</v>
      </c>
      <c r="M297" s="93">
        <v>13019194.32</v>
      </c>
      <c r="N297" s="95">
        <v>100</v>
      </c>
      <c r="O297" s="93">
        <v>44994.334080000001</v>
      </c>
      <c r="P297" s="94">
        <f t="shared" si="7"/>
        <v>8.3088630169636333E-3</v>
      </c>
      <c r="Q297" s="94">
        <f>O297/'סכום נכסי הקרן'!$C$42</f>
        <v>5.8391052303656706E-4</v>
      </c>
    </row>
    <row r="298" spans="2:17">
      <c r="B298" s="86" t="s">
        <v>4385</v>
      </c>
      <c r="C298" s="96" t="s">
        <v>3862</v>
      </c>
      <c r="D298" s="83">
        <v>6864</v>
      </c>
      <c r="E298" s="83"/>
      <c r="F298" s="83" t="s">
        <v>914</v>
      </c>
      <c r="G298" s="104">
        <v>43565</v>
      </c>
      <c r="H298" s="83"/>
      <c r="I298" s="93">
        <v>1.8999999999999997</v>
      </c>
      <c r="J298" s="96" t="s">
        <v>140</v>
      </c>
      <c r="K298" s="97">
        <v>4.5419999999999995E-2</v>
      </c>
      <c r="L298" s="97">
        <v>4.6799999999999994E-2</v>
      </c>
      <c r="M298" s="93">
        <v>5511479.3399999999</v>
      </c>
      <c r="N298" s="95">
        <v>100</v>
      </c>
      <c r="O298" s="93">
        <v>19047.67194</v>
      </c>
      <c r="P298" s="94">
        <f t="shared" si="7"/>
        <v>3.5174316984029016E-3</v>
      </c>
      <c r="Q298" s="94">
        <f>O298/'סכום נכסי הקרן'!$C$42</f>
        <v>2.4718970315993933E-4</v>
      </c>
    </row>
    <row r="299" spans="2:17">
      <c r="B299" s="86" t="s">
        <v>4385</v>
      </c>
      <c r="C299" s="96" t="s">
        <v>3862</v>
      </c>
      <c r="D299" s="83">
        <v>6800</v>
      </c>
      <c r="E299" s="83"/>
      <c r="F299" s="83" t="s">
        <v>914</v>
      </c>
      <c r="G299" s="104">
        <v>37833</v>
      </c>
      <c r="H299" s="83"/>
      <c r="I299" s="93">
        <v>3.2199999999999998</v>
      </c>
      <c r="J299" s="96" t="s">
        <v>140</v>
      </c>
      <c r="K299" s="97">
        <v>4.5419999999999995E-2</v>
      </c>
      <c r="L299" s="97">
        <v>5.0399999999999993E-2</v>
      </c>
      <c r="M299" s="93">
        <v>50607.77</v>
      </c>
      <c r="N299" s="95">
        <v>100</v>
      </c>
      <c r="O299" s="93">
        <v>174.90045000000001</v>
      </c>
      <c r="P299" s="94">
        <f t="shared" si="7"/>
        <v>3.2297930625475261E-5</v>
      </c>
      <c r="Q299" s="94">
        <f>O299/'סכום נכסי הקרן'!$C$42</f>
        <v>2.2697571889218403E-6</v>
      </c>
    </row>
    <row r="300" spans="2:17">
      <c r="B300" s="86" t="s">
        <v>4385</v>
      </c>
      <c r="C300" s="96" t="s">
        <v>3862</v>
      </c>
      <c r="D300" s="83">
        <v>6783</v>
      </c>
      <c r="E300" s="83"/>
      <c r="F300" s="83" t="s">
        <v>914</v>
      </c>
      <c r="G300" s="104">
        <v>43521</v>
      </c>
      <c r="H300" s="83"/>
      <c r="I300" s="93">
        <v>3.2199999999999998</v>
      </c>
      <c r="J300" s="96" t="s">
        <v>140</v>
      </c>
      <c r="K300" s="97">
        <v>4.5419999999999995E-2</v>
      </c>
      <c r="L300" s="97">
        <v>5.0399999999999993E-2</v>
      </c>
      <c r="M300" s="93">
        <v>404293.56</v>
      </c>
      <c r="N300" s="95">
        <v>100</v>
      </c>
      <c r="O300" s="93">
        <v>1397.2385099999999</v>
      </c>
      <c r="P300" s="94">
        <f t="shared" si="7"/>
        <v>2.5802056234402153E-4</v>
      </c>
      <c r="Q300" s="94">
        <f>O300/'סכום נכסי הקרן'!$C$42</f>
        <v>1.8132555706465821E-5</v>
      </c>
    </row>
    <row r="301" spans="2:17">
      <c r="B301" s="86" t="s">
        <v>4386</v>
      </c>
      <c r="C301" s="96" t="s">
        <v>3862</v>
      </c>
      <c r="D301" s="83">
        <v>6438</v>
      </c>
      <c r="E301" s="83"/>
      <c r="F301" s="83" t="s">
        <v>914</v>
      </c>
      <c r="G301" s="104">
        <v>43304</v>
      </c>
      <c r="H301" s="83"/>
      <c r="I301" s="93">
        <v>4.6100000000000003</v>
      </c>
      <c r="J301" s="96" t="s">
        <v>142</v>
      </c>
      <c r="K301" s="97">
        <v>1.8600000000000002E-2</v>
      </c>
      <c r="L301" s="97">
        <v>2.0499999999999997E-2</v>
      </c>
      <c r="M301" s="93">
        <v>20999505.100000001</v>
      </c>
      <c r="N301" s="95">
        <v>100.01</v>
      </c>
      <c r="O301" s="93">
        <v>81448.421989999988</v>
      </c>
      <c r="P301" s="94">
        <f t="shared" si="7"/>
        <v>1.5040644452243852E-2</v>
      </c>
      <c r="Q301" s="94">
        <f>O301/'סכום נכסי הקרן'!$C$42</f>
        <v>1.0569906557595602E-3</v>
      </c>
    </row>
    <row r="302" spans="2:17">
      <c r="B302" s="86" t="s">
        <v>4387</v>
      </c>
      <c r="C302" s="96" t="s">
        <v>3862</v>
      </c>
      <c r="D302" s="83">
        <v>7323</v>
      </c>
      <c r="E302" s="83"/>
      <c r="F302" s="83" t="s">
        <v>914</v>
      </c>
      <c r="G302" s="104">
        <v>43822</v>
      </c>
      <c r="H302" s="83"/>
      <c r="I302" s="93">
        <v>3.81</v>
      </c>
      <c r="J302" s="96" t="s">
        <v>140</v>
      </c>
      <c r="K302" s="97">
        <v>5.7054000000000001E-2</v>
      </c>
      <c r="L302" s="97">
        <v>5.8099999999999985E-2</v>
      </c>
      <c r="M302" s="93">
        <v>2577918.1800000002</v>
      </c>
      <c r="N302" s="95">
        <v>100</v>
      </c>
      <c r="O302" s="93">
        <v>8909.2850099999996</v>
      </c>
      <c r="P302" s="94">
        <f t="shared" si="7"/>
        <v>1.6452300104177356E-3</v>
      </c>
      <c r="Q302" s="94">
        <f>O302/'סכום נכסי הקרן'!$C$42</f>
        <v>1.1561956358374771E-4</v>
      </c>
    </row>
    <row r="303" spans="2:17">
      <c r="B303" s="86" t="s">
        <v>4387</v>
      </c>
      <c r="C303" s="96" t="s">
        <v>3862</v>
      </c>
      <c r="D303" s="83">
        <v>7324</v>
      </c>
      <c r="E303" s="83"/>
      <c r="F303" s="83" t="s">
        <v>914</v>
      </c>
      <c r="G303" s="104">
        <v>43822</v>
      </c>
      <c r="H303" s="83"/>
      <c r="I303" s="93">
        <v>3.8000000000000007</v>
      </c>
      <c r="J303" s="96" t="s">
        <v>140</v>
      </c>
      <c r="K303" s="97">
        <v>5.9271000000000004E-2</v>
      </c>
      <c r="L303" s="97">
        <v>5.6100000000000004E-2</v>
      </c>
      <c r="M303" s="93">
        <v>2623035.2399999998</v>
      </c>
      <c r="N303" s="95">
        <v>100</v>
      </c>
      <c r="O303" s="93">
        <v>9065.2096499999989</v>
      </c>
      <c r="P303" s="94">
        <f t="shared" si="7"/>
        <v>1.6740237797049054E-3</v>
      </c>
      <c r="Q303" s="94">
        <f>O303/'סכום נכסי הקרן'!$C$42</f>
        <v>1.1764306365232985E-4</v>
      </c>
    </row>
    <row r="304" spans="2:17">
      <c r="B304" s="86" t="s">
        <v>4387</v>
      </c>
      <c r="C304" s="96" t="s">
        <v>3862</v>
      </c>
      <c r="D304" s="83">
        <v>7325</v>
      </c>
      <c r="E304" s="83"/>
      <c r="F304" s="83" t="s">
        <v>914</v>
      </c>
      <c r="G304" s="104">
        <v>37530</v>
      </c>
      <c r="H304" s="83"/>
      <c r="I304" s="93">
        <v>3.8000000000000007</v>
      </c>
      <c r="J304" s="96" t="s">
        <v>140</v>
      </c>
      <c r="K304" s="97">
        <v>5.9138000000000003E-2</v>
      </c>
      <c r="L304" s="97">
        <v>5.6800000000000003E-2</v>
      </c>
      <c r="M304" s="93">
        <v>2623035.2399999998</v>
      </c>
      <c r="N304" s="95">
        <v>100</v>
      </c>
      <c r="O304" s="93">
        <v>9065.2100899999987</v>
      </c>
      <c r="P304" s="94">
        <f t="shared" ref="P304:P308" si="8">O304/$O$10</f>
        <v>1.674023860957352E-3</v>
      </c>
      <c r="Q304" s="94">
        <f>O304/'סכום נכסי הקרן'!$C$42</f>
        <v>1.1764306936239614E-4</v>
      </c>
    </row>
    <row r="305" spans="2:17">
      <c r="B305" s="86" t="s">
        <v>4388</v>
      </c>
      <c r="C305" s="96" t="s">
        <v>3862</v>
      </c>
      <c r="D305" s="83">
        <v>7056</v>
      </c>
      <c r="E305" s="83"/>
      <c r="F305" s="83" t="s">
        <v>914</v>
      </c>
      <c r="G305" s="104">
        <v>43664</v>
      </c>
      <c r="H305" s="83"/>
      <c r="I305" s="93">
        <v>1.1399999999999999</v>
      </c>
      <c r="J305" s="96" t="s">
        <v>140</v>
      </c>
      <c r="K305" s="97">
        <v>3.6840000000000005E-2</v>
      </c>
      <c r="L305" s="97">
        <v>3.4200000000000001E-2</v>
      </c>
      <c r="M305" s="93">
        <v>19421795.550000001</v>
      </c>
      <c r="N305" s="95">
        <v>100.76</v>
      </c>
      <c r="O305" s="93">
        <v>67631.852870000002</v>
      </c>
      <c r="P305" s="94">
        <f t="shared" si="8"/>
        <v>1.2489212532429791E-2</v>
      </c>
      <c r="Q305" s="94">
        <f>O305/'סכום נכסי הקרן'!$C$42</f>
        <v>8.7768718863665983E-4</v>
      </c>
    </row>
    <row r="306" spans="2:17">
      <c r="B306" s="86" t="s">
        <v>4388</v>
      </c>
      <c r="C306" s="96" t="s">
        <v>3862</v>
      </c>
      <c r="D306" s="83">
        <v>7296</v>
      </c>
      <c r="E306" s="83"/>
      <c r="F306" s="83" t="s">
        <v>914</v>
      </c>
      <c r="G306" s="104">
        <v>43801</v>
      </c>
      <c r="H306" s="83"/>
      <c r="I306" s="93">
        <v>1.1399999999999997</v>
      </c>
      <c r="J306" s="96" t="s">
        <v>140</v>
      </c>
      <c r="K306" s="97">
        <v>3.6840000000000005E-2</v>
      </c>
      <c r="L306" s="97">
        <v>3.410012025772003E-2</v>
      </c>
      <c r="M306" s="93">
        <v>82943.020000000019</v>
      </c>
      <c r="N306" s="95">
        <v>100.76</v>
      </c>
      <c r="O306" s="93">
        <v>288.82969000000008</v>
      </c>
      <c r="P306" s="94">
        <f t="shared" si="8"/>
        <v>5.3336634012076745E-5</v>
      </c>
      <c r="Q306" s="94">
        <f>O306/'סכום נכסי הקרן'!$C$42</f>
        <v>3.748265171710917E-6</v>
      </c>
    </row>
    <row r="307" spans="2:17">
      <c r="B307" s="86" t="s">
        <v>4389</v>
      </c>
      <c r="C307" s="96" t="s">
        <v>3862</v>
      </c>
      <c r="D307" s="83">
        <v>6588</v>
      </c>
      <c r="E307" s="83"/>
      <c r="F307" s="83" t="s">
        <v>914</v>
      </c>
      <c r="G307" s="104">
        <v>43397</v>
      </c>
      <c r="H307" s="83"/>
      <c r="I307" s="93">
        <v>0.52</v>
      </c>
      <c r="J307" s="96" t="s">
        <v>140</v>
      </c>
      <c r="K307" s="97">
        <v>3.5110000000000002E-2</v>
      </c>
      <c r="L307" s="97">
        <v>3.4500000000000003E-2</v>
      </c>
      <c r="M307" s="93">
        <v>18291541.399999999</v>
      </c>
      <c r="N307" s="95">
        <v>100.31</v>
      </c>
      <c r="O307" s="93">
        <v>63411.537759999999</v>
      </c>
      <c r="P307" s="94">
        <f t="shared" si="8"/>
        <v>1.1709869513927407E-2</v>
      </c>
      <c r="Q307" s="94">
        <f>O307/'סכום נכסי הקרן'!$C$42</f>
        <v>8.229183726591253E-4</v>
      </c>
    </row>
    <row r="308" spans="2:17">
      <c r="B308" s="86" t="s">
        <v>4390</v>
      </c>
      <c r="C308" s="96" t="s">
        <v>3862</v>
      </c>
      <c r="D308" s="83" t="s">
        <v>4084</v>
      </c>
      <c r="E308" s="83"/>
      <c r="F308" s="83" t="s">
        <v>914</v>
      </c>
      <c r="G308" s="104">
        <v>43051</v>
      </c>
      <c r="H308" s="83"/>
      <c r="I308" s="93">
        <v>2.3699999999999997</v>
      </c>
      <c r="J308" s="96" t="s">
        <v>140</v>
      </c>
      <c r="K308" s="97">
        <v>4.5494000000000007E-2</v>
      </c>
      <c r="L308" s="97">
        <v>4.6500000000000007E-2</v>
      </c>
      <c r="M308" s="93">
        <v>11898048.390000001</v>
      </c>
      <c r="N308" s="95">
        <v>100</v>
      </c>
      <c r="O308" s="93">
        <v>41119.654060000001</v>
      </c>
      <c r="P308" s="94">
        <f t="shared" si="8"/>
        <v>7.5933465818608364E-3</v>
      </c>
      <c r="Q308" s="94">
        <f>O308/'סכום נכסי הקרן'!$C$42</f>
        <v>5.3362715995678757E-4</v>
      </c>
    </row>
    <row r="309" spans="2:17">
      <c r="B309" s="86" t="s">
        <v>4391</v>
      </c>
      <c r="C309" s="96" t="s">
        <v>3862</v>
      </c>
      <c r="D309" s="83">
        <v>6524</v>
      </c>
      <c r="E309" s="83"/>
      <c r="F309" s="83" t="s">
        <v>914</v>
      </c>
      <c r="G309" s="104">
        <v>43357</v>
      </c>
      <c r="H309" s="83"/>
      <c r="I309" s="93">
        <v>7.21</v>
      </c>
      <c r="J309" s="96" t="s">
        <v>143</v>
      </c>
      <c r="K309" s="97">
        <v>2.8268000000000001E-2</v>
      </c>
      <c r="L309" s="97">
        <v>3.2000000000000001E-2</v>
      </c>
      <c r="M309" s="93">
        <v>2771201.05</v>
      </c>
      <c r="N309" s="95">
        <v>100.68</v>
      </c>
      <c r="O309" s="93">
        <v>12721.76924</v>
      </c>
      <c r="P309" s="94">
        <f t="shared" ref="P309:P347" si="9">O309/$O$10</f>
        <v>2.3492610816428722E-3</v>
      </c>
      <c r="Q309" s="94">
        <f>O309/'סכום נכסי הקרן'!$C$42</f>
        <v>1.6509578556427233E-4</v>
      </c>
    </row>
    <row r="310" spans="2:17">
      <c r="B310" s="86" t="s">
        <v>4391</v>
      </c>
      <c r="C310" s="96" t="s">
        <v>3862</v>
      </c>
      <c r="D310" s="83" t="s">
        <v>4087</v>
      </c>
      <c r="E310" s="83"/>
      <c r="F310" s="83" t="s">
        <v>914</v>
      </c>
      <c r="G310" s="104">
        <v>42891</v>
      </c>
      <c r="H310" s="83"/>
      <c r="I310" s="93">
        <v>7.2099999999999991</v>
      </c>
      <c r="J310" s="96" t="s">
        <v>143</v>
      </c>
      <c r="K310" s="97">
        <v>2.8268000000000001E-2</v>
      </c>
      <c r="L310" s="97">
        <v>3.2000000000000001E-2</v>
      </c>
      <c r="M310" s="93">
        <v>7984872.54</v>
      </c>
      <c r="N310" s="95">
        <v>100.68</v>
      </c>
      <c r="O310" s="93">
        <v>36656.202130000005</v>
      </c>
      <c r="P310" s="94">
        <f t="shared" si="9"/>
        <v>6.7691047872554854E-3</v>
      </c>
      <c r="Q310" s="94">
        <f>O310/'סכום נכסי הקרן'!$C$42</f>
        <v>4.7570305452695848E-4</v>
      </c>
    </row>
    <row r="311" spans="2:17">
      <c r="B311" s="86" t="s">
        <v>4392</v>
      </c>
      <c r="C311" s="96" t="s">
        <v>3862</v>
      </c>
      <c r="D311" s="83">
        <v>6781</v>
      </c>
      <c r="E311" s="83"/>
      <c r="F311" s="83" t="s">
        <v>914</v>
      </c>
      <c r="G311" s="104">
        <v>43517</v>
      </c>
      <c r="H311" s="83"/>
      <c r="I311" s="93">
        <v>0.68999999999999984</v>
      </c>
      <c r="J311" s="96" t="s">
        <v>140</v>
      </c>
      <c r="K311" s="97">
        <v>4.011E-2</v>
      </c>
      <c r="L311" s="97">
        <v>3.7399999999999996E-2</v>
      </c>
      <c r="M311" s="93">
        <v>19766203.280000001</v>
      </c>
      <c r="N311" s="95">
        <v>100.53</v>
      </c>
      <c r="O311" s="93">
        <v>68674.050969999997</v>
      </c>
      <c r="P311" s="94">
        <f t="shared" si="9"/>
        <v>1.2681669681235307E-2</v>
      </c>
      <c r="Q311" s="94">
        <f>O311/'סכום נכסי הקרן'!$C$42</f>
        <v>8.9121223462571052E-4</v>
      </c>
    </row>
    <row r="312" spans="2:17">
      <c r="B312" s="86" t="s">
        <v>4392</v>
      </c>
      <c r="C312" s="96" t="s">
        <v>3862</v>
      </c>
      <c r="D312" s="83">
        <v>6888</v>
      </c>
      <c r="E312" s="83"/>
      <c r="F312" s="83" t="s">
        <v>914</v>
      </c>
      <c r="G312" s="104">
        <v>43584</v>
      </c>
      <c r="H312" s="83"/>
      <c r="I312" s="93">
        <v>0.69</v>
      </c>
      <c r="J312" s="96" t="s">
        <v>140</v>
      </c>
      <c r="K312" s="97">
        <v>4.011E-2</v>
      </c>
      <c r="L312" s="97">
        <v>3.7399999999999996E-2</v>
      </c>
      <c r="M312" s="93">
        <v>26723.19</v>
      </c>
      <c r="N312" s="95">
        <v>100.53</v>
      </c>
      <c r="O312" s="93">
        <v>92.844820000000013</v>
      </c>
      <c r="P312" s="94">
        <f t="shared" si="9"/>
        <v>1.7145156317749546E-5</v>
      </c>
      <c r="Q312" s="94">
        <f>O312/'סכום נכסי הקרן'!$C$42</f>
        <v>1.2048865377370627E-6</v>
      </c>
    </row>
    <row r="313" spans="2:17">
      <c r="B313" s="86" t="s">
        <v>4392</v>
      </c>
      <c r="C313" s="96" t="s">
        <v>3862</v>
      </c>
      <c r="D313" s="83">
        <v>6952</v>
      </c>
      <c r="E313" s="83"/>
      <c r="F313" s="83" t="s">
        <v>914</v>
      </c>
      <c r="G313" s="104">
        <v>43627</v>
      </c>
      <c r="H313" s="83"/>
      <c r="I313" s="93">
        <v>0.69</v>
      </c>
      <c r="J313" s="96" t="s">
        <v>140</v>
      </c>
      <c r="K313" s="97">
        <v>4.011E-2</v>
      </c>
      <c r="L313" s="97">
        <v>3.7399999999999996E-2</v>
      </c>
      <c r="M313" s="93">
        <v>30077.55</v>
      </c>
      <c r="N313" s="95">
        <v>100.53</v>
      </c>
      <c r="O313" s="93">
        <v>104.49894</v>
      </c>
      <c r="P313" s="94">
        <f t="shared" si="9"/>
        <v>1.9297260324691571E-5</v>
      </c>
      <c r="Q313" s="94">
        <f>O313/'סכום נכסי הקרן'!$C$42</f>
        <v>1.3561269870930122E-6</v>
      </c>
    </row>
    <row r="314" spans="2:17">
      <c r="B314" s="86" t="s">
        <v>4392</v>
      </c>
      <c r="C314" s="96" t="s">
        <v>3862</v>
      </c>
      <c r="D314" s="83">
        <v>7033</v>
      </c>
      <c r="E314" s="83"/>
      <c r="F314" s="83" t="s">
        <v>914</v>
      </c>
      <c r="G314" s="104">
        <v>43658</v>
      </c>
      <c r="H314" s="83"/>
      <c r="I314" s="93">
        <v>0.69</v>
      </c>
      <c r="J314" s="96" t="s">
        <v>140</v>
      </c>
      <c r="K314" s="97">
        <v>4.011E-2</v>
      </c>
      <c r="L314" s="97">
        <v>3.7399999999999996E-2</v>
      </c>
      <c r="M314" s="93">
        <v>52027.98</v>
      </c>
      <c r="N314" s="95">
        <v>100.53</v>
      </c>
      <c r="O314" s="93">
        <v>180.76170000000002</v>
      </c>
      <c r="P314" s="94">
        <f t="shared" si="9"/>
        <v>3.3380296313376961E-5</v>
      </c>
      <c r="Q314" s="94">
        <f>O314/'סכום נכסי הקרן'!$C$42</f>
        <v>2.3458211117051614E-6</v>
      </c>
    </row>
    <row r="315" spans="2:17">
      <c r="B315" s="86" t="s">
        <v>4392</v>
      </c>
      <c r="C315" s="96" t="s">
        <v>3862</v>
      </c>
      <c r="D315" s="83">
        <v>7083</v>
      </c>
      <c r="E315" s="83"/>
      <c r="F315" s="83" t="s">
        <v>914</v>
      </c>
      <c r="G315" s="104">
        <v>43682</v>
      </c>
      <c r="H315" s="83"/>
      <c r="I315" s="93">
        <v>0.69000000000000006</v>
      </c>
      <c r="J315" s="96" t="s">
        <v>140</v>
      </c>
      <c r="K315" s="97">
        <v>4.011E-2</v>
      </c>
      <c r="L315" s="97">
        <v>3.7399999999999996E-2</v>
      </c>
      <c r="M315" s="93">
        <v>22830.1</v>
      </c>
      <c r="N315" s="95">
        <v>100.53</v>
      </c>
      <c r="O315" s="93">
        <v>79.319000000000003</v>
      </c>
      <c r="P315" s="94">
        <f t="shared" si="9"/>
        <v>1.4647415482819353E-5</v>
      </c>
      <c r="Q315" s="94">
        <f>O315/'סכום נכסי הקרן'!$C$42</f>
        <v>1.0293562450416304E-6</v>
      </c>
    </row>
    <row r="316" spans="2:17">
      <c r="B316" s="86" t="s">
        <v>4392</v>
      </c>
      <c r="C316" s="96" t="s">
        <v>3862</v>
      </c>
      <c r="D316" s="83" t="s">
        <v>4088</v>
      </c>
      <c r="E316" s="83"/>
      <c r="F316" s="83" t="s">
        <v>914</v>
      </c>
      <c r="G316" s="104">
        <v>43721</v>
      </c>
      <c r="H316" s="83"/>
      <c r="I316" s="93">
        <v>0.69000000000000006</v>
      </c>
      <c r="J316" s="96" t="s">
        <v>140</v>
      </c>
      <c r="K316" s="97">
        <v>4.011E-2</v>
      </c>
      <c r="L316" s="97">
        <v>3.7399999999999996E-2</v>
      </c>
      <c r="M316" s="93">
        <v>34427.919999999998</v>
      </c>
      <c r="N316" s="95">
        <v>100.53</v>
      </c>
      <c r="O316" s="93">
        <v>119.61348</v>
      </c>
      <c r="P316" s="94">
        <f t="shared" si="9"/>
        <v>2.2088381584562375E-5</v>
      </c>
      <c r="Q316" s="94">
        <f>O316/'סכום נכסי הקרן'!$C$42</f>
        <v>1.5522747718599852E-6</v>
      </c>
    </row>
    <row r="317" spans="2:17">
      <c r="B317" s="86" t="s">
        <v>4392</v>
      </c>
      <c r="C317" s="96" t="s">
        <v>3862</v>
      </c>
      <c r="D317" s="83" t="s">
        <v>4089</v>
      </c>
      <c r="E317" s="83"/>
      <c r="F317" s="83" t="s">
        <v>914</v>
      </c>
      <c r="G317" s="104">
        <v>43749</v>
      </c>
      <c r="H317" s="83"/>
      <c r="I317" s="93">
        <v>0.69</v>
      </c>
      <c r="J317" s="96" t="s">
        <v>140</v>
      </c>
      <c r="K317" s="97">
        <v>4.011E-2</v>
      </c>
      <c r="L317" s="97">
        <v>3.7399999999999996E-2</v>
      </c>
      <c r="M317" s="93">
        <v>108796.83</v>
      </c>
      <c r="N317" s="95">
        <v>100.53</v>
      </c>
      <c r="O317" s="93">
        <v>377.99464</v>
      </c>
      <c r="P317" s="94">
        <f t="shared" si="9"/>
        <v>6.9802248419152132E-5</v>
      </c>
      <c r="Q317" s="94">
        <f>O317/'סכום נכסי הקרן'!$C$42</f>
        <v>4.9053964784763161E-6</v>
      </c>
    </row>
    <row r="318" spans="2:17">
      <c r="B318" s="86" t="s">
        <v>4392</v>
      </c>
      <c r="C318" s="96" t="s">
        <v>3862</v>
      </c>
      <c r="D318" s="83" t="s">
        <v>4090</v>
      </c>
      <c r="E318" s="83"/>
      <c r="F318" s="83" t="s">
        <v>914</v>
      </c>
      <c r="G318" s="104">
        <v>43784</v>
      </c>
      <c r="H318" s="83"/>
      <c r="I318" s="93">
        <v>0.69</v>
      </c>
      <c r="J318" s="96" t="s">
        <v>140</v>
      </c>
      <c r="K318" s="97">
        <v>4.011E-2</v>
      </c>
      <c r="L318" s="97">
        <v>3.7399999999999996E-2</v>
      </c>
      <c r="M318" s="93">
        <v>88991.87</v>
      </c>
      <c r="N318" s="95">
        <v>100.53</v>
      </c>
      <c r="O318" s="93">
        <v>309.18596000000002</v>
      </c>
      <c r="P318" s="94">
        <f t="shared" si="9"/>
        <v>5.709571751502623E-5</v>
      </c>
      <c r="Q318" s="94">
        <f>O318/'סכום נכסי הקרן'!$C$42</f>
        <v>4.0124371059291191E-6</v>
      </c>
    </row>
    <row r="319" spans="2:17">
      <c r="B319" s="86" t="s">
        <v>4393</v>
      </c>
      <c r="C319" s="96" t="s">
        <v>3862</v>
      </c>
      <c r="D319" s="83">
        <v>7334</v>
      </c>
      <c r="E319" s="83"/>
      <c r="F319" s="83" t="s">
        <v>914</v>
      </c>
      <c r="G319" s="104">
        <v>37537</v>
      </c>
      <c r="H319" s="83"/>
      <c r="I319" s="93">
        <v>3.1799999999999997</v>
      </c>
      <c r="J319" s="96" t="s">
        <v>140</v>
      </c>
      <c r="K319" s="97">
        <v>4.5663999999999996E-2</v>
      </c>
      <c r="L319" s="97">
        <v>4.0399999999999991E-2</v>
      </c>
      <c r="M319" s="93">
        <v>1124025.96</v>
      </c>
      <c r="N319" s="95">
        <v>101.97</v>
      </c>
      <c r="O319" s="93">
        <v>3961.15861</v>
      </c>
      <c r="P319" s="94">
        <f t="shared" si="9"/>
        <v>7.3148597377699148E-4</v>
      </c>
      <c r="Q319" s="94">
        <f>O319/'סכום נכסי הקרן'!$C$42</f>
        <v>5.1405632355475031E-5</v>
      </c>
    </row>
    <row r="320" spans="2:17">
      <c r="B320" s="86" t="s">
        <v>4393</v>
      </c>
      <c r="C320" s="96" t="s">
        <v>3862</v>
      </c>
      <c r="D320" s="83">
        <v>6989</v>
      </c>
      <c r="E320" s="83"/>
      <c r="F320" s="83" t="s">
        <v>914</v>
      </c>
      <c r="G320" s="104">
        <v>43636</v>
      </c>
      <c r="H320" s="83"/>
      <c r="I320" s="93">
        <v>3.1700000000000008</v>
      </c>
      <c r="J320" s="96" t="s">
        <v>140</v>
      </c>
      <c r="K320" s="97">
        <v>4.4410999999999999E-2</v>
      </c>
      <c r="L320" s="97">
        <v>4.0500000000000008E-2</v>
      </c>
      <c r="M320" s="93">
        <v>589652.96</v>
      </c>
      <c r="N320" s="95">
        <v>102.28</v>
      </c>
      <c r="O320" s="93">
        <v>2084.30348</v>
      </c>
      <c r="P320" s="94">
        <f t="shared" si="9"/>
        <v>3.8489717550456079E-4</v>
      </c>
      <c r="Q320" s="94">
        <f>O320/'סכום נכסי הקרן'!$C$42</f>
        <v>2.7048888711405881E-5</v>
      </c>
    </row>
    <row r="321" spans="2:17">
      <c r="B321" s="86" t="s">
        <v>4393</v>
      </c>
      <c r="C321" s="96" t="s">
        <v>3862</v>
      </c>
      <c r="D321" s="83">
        <v>7051</v>
      </c>
      <c r="E321" s="83"/>
      <c r="F321" s="83" t="s">
        <v>914</v>
      </c>
      <c r="G321" s="104">
        <v>43669</v>
      </c>
      <c r="H321" s="83"/>
      <c r="I321" s="93">
        <v>3.17</v>
      </c>
      <c r="J321" s="96" t="s">
        <v>140</v>
      </c>
      <c r="K321" s="97">
        <v>4.4410999999999999E-2</v>
      </c>
      <c r="L321" s="97">
        <v>4.0500000000000008E-2</v>
      </c>
      <c r="M321" s="93">
        <v>386959.76</v>
      </c>
      <c r="N321" s="95">
        <v>102.28</v>
      </c>
      <c r="O321" s="93">
        <v>1367.8241399999999</v>
      </c>
      <c r="P321" s="94">
        <f t="shared" si="9"/>
        <v>2.5258876796240579E-4</v>
      </c>
      <c r="Q321" s="94">
        <f>O321/'סכום נכסי הקרן'!$C$42</f>
        <v>1.7750832973533419E-5</v>
      </c>
    </row>
    <row r="322" spans="2:17">
      <c r="B322" s="86" t="s">
        <v>4393</v>
      </c>
      <c r="C322" s="96" t="s">
        <v>3862</v>
      </c>
      <c r="D322" s="83">
        <v>7132</v>
      </c>
      <c r="E322" s="83"/>
      <c r="F322" s="83" t="s">
        <v>914</v>
      </c>
      <c r="G322" s="104">
        <v>43706</v>
      </c>
      <c r="H322" s="83"/>
      <c r="I322" s="93">
        <v>3.1700000000000004</v>
      </c>
      <c r="J322" s="96" t="s">
        <v>140</v>
      </c>
      <c r="K322" s="97">
        <v>4.4410999999999999E-2</v>
      </c>
      <c r="L322" s="97">
        <v>4.0500000000000001E-2</v>
      </c>
      <c r="M322" s="93">
        <v>866052.79</v>
      </c>
      <c r="N322" s="95">
        <v>102.28</v>
      </c>
      <c r="O322" s="93">
        <v>3061.3207599999996</v>
      </c>
      <c r="P322" s="94">
        <f t="shared" si="9"/>
        <v>5.6531773090810907E-4</v>
      </c>
      <c r="Q322" s="94">
        <f>O322/'סכום נכסי הקרן'!$C$42</f>
        <v>3.9728055603091186E-5</v>
      </c>
    </row>
    <row r="323" spans="2:17">
      <c r="B323" s="86" t="s">
        <v>4393</v>
      </c>
      <c r="C323" s="96" t="s">
        <v>3862</v>
      </c>
      <c r="D323" s="83">
        <v>7238</v>
      </c>
      <c r="E323" s="83"/>
      <c r="F323" s="83" t="s">
        <v>914</v>
      </c>
      <c r="G323" s="104">
        <v>43769</v>
      </c>
      <c r="H323" s="83"/>
      <c r="I323" s="93">
        <v>3.17</v>
      </c>
      <c r="J323" s="96" t="s">
        <v>140</v>
      </c>
      <c r="K323" s="97">
        <v>4.4410999999999999E-2</v>
      </c>
      <c r="L323" s="97">
        <v>4.0500000000000008E-2</v>
      </c>
      <c r="M323" s="93">
        <v>515946.34</v>
      </c>
      <c r="N323" s="95">
        <v>102.28</v>
      </c>
      <c r="O323" s="93">
        <v>1823.7655600000001</v>
      </c>
      <c r="P323" s="94">
        <f t="shared" si="9"/>
        <v>3.3678503133646048E-4</v>
      </c>
      <c r="Q323" s="94">
        <f>O323/'סכום נכסי הקרן'!$C$42</f>
        <v>2.3667777817141498E-5</v>
      </c>
    </row>
    <row r="324" spans="2:17">
      <c r="B324" s="86" t="s">
        <v>4393</v>
      </c>
      <c r="C324" s="96" t="s">
        <v>3862</v>
      </c>
      <c r="D324" s="83">
        <v>6556</v>
      </c>
      <c r="E324" s="83"/>
      <c r="F324" s="83" t="s">
        <v>914</v>
      </c>
      <c r="G324" s="104">
        <v>43383</v>
      </c>
      <c r="H324" s="83"/>
      <c r="I324" s="93">
        <v>3.17</v>
      </c>
      <c r="J324" s="96" t="s">
        <v>140</v>
      </c>
      <c r="K324" s="97">
        <v>4.4410999999999999E-2</v>
      </c>
      <c r="L324" s="97">
        <v>4.0500000000000001E-2</v>
      </c>
      <c r="M324" s="93">
        <v>5431455.96</v>
      </c>
      <c r="N324" s="95">
        <v>102.28</v>
      </c>
      <c r="O324" s="93">
        <v>19199.093920000003</v>
      </c>
      <c r="P324" s="94">
        <f t="shared" si="9"/>
        <v>3.5453939855508887E-3</v>
      </c>
      <c r="Q324" s="94">
        <f>O324/'סכום נכסי הקרן'!$C$42</f>
        <v>2.4915477030336739E-4</v>
      </c>
    </row>
    <row r="325" spans="2:17">
      <c r="B325" s="86" t="s">
        <v>4393</v>
      </c>
      <c r="C325" s="96" t="s">
        <v>3862</v>
      </c>
      <c r="D325" s="83">
        <v>6708</v>
      </c>
      <c r="E325" s="83"/>
      <c r="F325" s="83" t="s">
        <v>914</v>
      </c>
      <c r="G325" s="104">
        <v>43480</v>
      </c>
      <c r="H325" s="83"/>
      <c r="I325" s="93">
        <v>3.17</v>
      </c>
      <c r="J325" s="96" t="s">
        <v>140</v>
      </c>
      <c r="K325" s="97">
        <v>4.4410999999999999E-2</v>
      </c>
      <c r="L325" s="97">
        <v>4.0500000000000001E-2</v>
      </c>
      <c r="M325" s="93">
        <v>368533.1</v>
      </c>
      <c r="N325" s="95">
        <v>102.28</v>
      </c>
      <c r="O325" s="93">
        <v>1302.68967</v>
      </c>
      <c r="P325" s="94">
        <f t="shared" si="9"/>
        <v>2.4056073376702724E-4</v>
      </c>
      <c r="Q325" s="94">
        <f>O325/'סכום נכסי הקרן'!$C$42</f>
        <v>1.690555537974156E-5</v>
      </c>
    </row>
    <row r="326" spans="2:17">
      <c r="B326" s="86" t="s">
        <v>4393</v>
      </c>
      <c r="C326" s="96" t="s">
        <v>3862</v>
      </c>
      <c r="D326" s="83">
        <v>6793</v>
      </c>
      <c r="E326" s="83"/>
      <c r="F326" s="83" t="s">
        <v>914</v>
      </c>
      <c r="G326" s="104">
        <v>43529</v>
      </c>
      <c r="H326" s="83"/>
      <c r="I326" s="93">
        <v>3.1600000000000006</v>
      </c>
      <c r="J326" s="96" t="s">
        <v>140</v>
      </c>
      <c r="K326" s="97">
        <v>4.4410999999999999E-2</v>
      </c>
      <c r="L326" s="97">
        <v>4.2500000000000003E-2</v>
      </c>
      <c r="M326" s="93">
        <v>571226.31000000006</v>
      </c>
      <c r="N326" s="95">
        <v>102.28</v>
      </c>
      <c r="O326" s="93">
        <v>2019.1690100000001</v>
      </c>
      <c r="P326" s="94">
        <f t="shared" si="9"/>
        <v>3.7286914130918225E-4</v>
      </c>
      <c r="Q326" s="94">
        <f>O326/'סכום נכסי הקרן'!$C$42</f>
        <v>2.6203611117614019E-5</v>
      </c>
    </row>
    <row r="327" spans="2:17">
      <c r="B327" s="86" t="s">
        <v>4393</v>
      </c>
      <c r="C327" s="96" t="s">
        <v>3862</v>
      </c>
      <c r="D327" s="83">
        <v>6871</v>
      </c>
      <c r="E327" s="83"/>
      <c r="F327" s="83" t="s">
        <v>914</v>
      </c>
      <c r="G327" s="104">
        <v>43570</v>
      </c>
      <c r="H327" s="83"/>
      <c r="I327" s="93">
        <v>3.1700000000000004</v>
      </c>
      <c r="J327" s="96" t="s">
        <v>140</v>
      </c>
      <c r="K327" s="97">
        <v>4.4410999999999999E-2</v>
      </c>
      <c r="L327" s="97">
        <v>4.0500000000000008E-2</v>
      </c>
      <c r="M327" s="93">
        <v>423813.07</v>
      </c>
      <c r="N327" s="95">
        <v>102.28</v>
      </c>
      <c r="O327" s="93">
        <v>1498.0931599999999</v>
      </c>
      <c r="P327" s="94">
        <f t="shared" si="9"/>
        <v>2.7664485112633504E-4</v>
      </c>
      <c r="Q327" s="94">
        <f>O327/'סכום נכסי הקרן'!$C$42</f>
        <v>1.9441389199311013E-5</v>
      </c>
    </row>
    <row r="328" spans="2:17">
      <c r="B328" s="86" t="s">
        <v>4393</v>
      </c>
      <c r="C328" s="96" t="s">
        <v>3862</v>
      </c>
      <c r="D328" s="83">
        <v>6915</v>
      </c>
      <c r="E328" s="83"/>
      <c r="F328" s="83" t="s">
        <v>914</v>
      </c>
      <c r="G328" s="104">
        <v>43608</v>
      </c>
      <c r="H328" s="83"/>
      <c r="I328" s="93">
        <v>3.17</v>
      </c>
      <c r="J328" s="96" t="s">
        <v>140</v>
      </c>
      <c r="K328" s="97">
        <v>4.4410999999999999E-2</v>
      </c>
      <c r="L328" s="97">
        <v>4.0500000000000001E-2</v>
      </c>
      <c r="M328" s="93">
        <v>571226.31000000006</v>
      </c>
      <c r="N328" s="95">
        <v>102.28</v>
      </c>
      <c r="O328" s="93">
        <v>2019.1690100000001</v>
      </c>
      <c r="P328" s="94">
        <f t="shared" si="9"/>
        <v>3.7286914130918225E-4</v>
      </c>
      <c r="Q328" s="94">
        <f>O328/'סכום נכסי הקרן'!$C$42</f>
        <v>2.6203611117614019E-5</v>
      </c>
    </row>
    <row r="329" spans="2:17">
      <c r="B329" s="86" t="s">
        <v>4394</v>
      </c>
      <c r="C329" s="96" t="s">
        <v>3862</v>
      </c>
      <c r="D329" s="83">
        <v>6826</v>
      </c>
      <c r="E329" s="83"/>
      <c r="F329" s="83" t="s">
        <v>914</v>
      </c>
      <c r="G329" s="104">
        <v>43550</v>
      </c>
      <c r="H329" s="83"/>
      <c r="I329" s="93">
        <v>4.51</v>
      </c>
      <c r="J329" s="96" t="s">
        <v>140</v>
      </c>
      <c r="K329" s="97">
        <v>4.5494000000000007E-2</v>
      </c>
      <c r="L329" s="97">
        <v>4.1900000000000007E-2</v>
      </c>
      <c r="M329" s="93">
        <v>11592762</v>
      </c>
      <c r="N329" s="95">
        <v>102.36</v>
      </c>
      <c r="O329" s="93">
        <v>41010.108569999997</v>
      </c>
      <c r="P329" s="94">
        <f t="shared" si="9"/>
        <v>7.5731174021397216E-3</v>
      </c>
      <c r="Q329" s="94">
        <f>O329/'סכום נכסי הקרן'!$C$42</f>
        <v>5.3220554175373855E-4</v>
      </c>
    </row>
    <row r="330" spans="2:17">
      <c r="B330" s="86" t="s">
        <v>4395</v>
      </c>
      <c r="C330" s="96" t="s">
        <v>3862</v>
      </c>
      <c r="D330" s="83" t="s">
        <v>4091</v>
      </c>
      <c r="E330" s="83"/>
      <c r="F330" s="83" t="s">
        <v>914</v>
      </c>
      <c r="G330" s="104">
        <v>43301</v>
      </c>
      <c r="H330" s="83"/>
      <c r="I330" s="93">
        <v>4.0299999999999994</v>
      </c>
      <c r="J330" s="96" t="s">
        <v>140</v>
      </c>
      <c r="K330" s="97">
        <v>4.3041000000000003E-2</v>
      </c>
      <c r="L330" s="97">
        <v>4.7300000000000002E-2</v>
      </c>
      <c r="M330" s="93">
        <v>6137748.4400000004</v>
      </c>
      <c r="N330" s="95">
        <v>99.95</v>
      </c>
      <c r="O330" s="93">
        <v>21201.453390000002</v>
      </c>
      <c r="P330" s="94">
        <f t="shared" si="9"/>
        <v>3.9151589990161105E-3</v>
      </c>
      <c r="Q330" s="94">
        <f>O330/'סכום נכסי הקרן'!$C$42</f>
        <v>2.7514023690358616E-4</v>
      </c>
    </row>
    <row r="331" spans="2:17">
      <c r="B331" s="86" t="s">
        <v>4396</v>
      </c>
      <c r="C331" s="96" t="s">
        <v>3862</v>
      </c>
      <c r="D331" s="83">
        <v>7197</v>
      </c>
      <c r="E331" s="83"/>
      <c r="F331" s="83" t="s">
        <v>914</v>
      </c>
      <c r="G331" s="104">
        <v>43735</v>
      </c>
      <c r="H331" s="83"/>
      <c r="I331" s="93">
        <v>10.97</v>
      </c>
      <c r="J331" s="96" t="s">
        <v>143</v>
      </c>
      <c r="K331" s="97">
        <v>3.6040000000000003E-2</v>
      </c>
      <c r="L331" s="97">
        <v>3.6499999999999998E-2</v>
      </c>
      <c r="M331" s="93">
        <v>337317.05</v>
      </c>
      <c r="N331" s="95">
        <v>100.73</v>
      </c>
      <c r="O331" s="93">
        <v>1549.2923999999998</v>
      </c>
      <c r="P331" s="94">
        <f t="shared" si="9"/>
        <v>2.8609954093186186E-4</v>
      </c>
      <c r="Q331" s="94">
        <f>O331/'סכום נכסי הקרן'!$C$42</f>
        <v>2.0105823413501626E-5</v>
      </c>
    </row>
    <row r="332" spans="2:17">
      <c r="B332" s="86" t="s">
        <v>4396</v>
      </c>
      <c r="C332" s="96" t="s">
        <v>3862</v>
      </c>
      <c r="D332" s="83">
        <v>7247</v>
      </c>
      <c r="E332" s="83"/>
      <c r="F332" s="83" t="s">
        <v>914</v>
      </c>
      <c r="G332" s="104">
        <v>43769</v>
      </c>
      <c r="H332" s="83"/>
      <c r="I332" s="93">
        <v>10.94</v>
      </c>
      <c r="J332" s="96" t="s">
        <v>143</v>
      </c>
      <c r="K332" s="97">
        <v>3.6040000000000003E-2</v>
      </c>
      <c r="L332" s="97">
        <v>3.6999999999999998E-2</v>
      </c>
      <c r="M332" s="93">
        <v>325456.74</v>
      </c>
      <c r="N332" s="95">
        <v>100.73</v>
      </c>
      <c r="O332" s="93">
        <v>1494.81817</v>
      </c>
      <c r="P332" s="94">
        <f t="shared" si="9"/>
        <v>2.7604007623971167E-4</v>
      </c>
      <c r="Q332" s="94">
        <f>O332/'סכום נכסי הקרן'!$C$42</f>
        <v>1.9398888267517259E-5</v>
      </c>
    </row>
    <row r="333" spans="2:17">
      <c r="B333" s="86" t="s">
        <v>4396</v>
      </c>
      <c r="C333" s="96" t="s">
        <v>3862</v>
      </c>
      <c r="D333" s="83">
        <v>7129</v>
      </c>
      <c r="E333" s="83"/>
      <c r="F333" s="83" t="s">
        <v>914</v>
      </c>
      <c r="G333" s="104">
        <v>43707</v>
      </c>
      <c r="H333" s="83"/>
      <c r="I333" s="93">
        <v>10.969999999999999</v>
      </c>
      <c r="J333" s="96" t="s">
        <v>143</v>
      </c>
      <c r="K333" s="97">
        <v>3.6040000000000003E-2</v>
      </c>
      <c r="L333" s="97">
        <v>3.6499999999999998E-2</v>
      </c>
      <c r="M333" s="93">
        <v>71720.149999999994</v>
      </c>
      <c r="N333" s="95">
        <v>100.73</v>
      </c>
      <c r="O333" s="93">
        <v>329.40964000000002</v>
      </c>
      <c r="P333" s="94">
        <f t="shared" si="9"/>
        <v>6.0830316331849236E-5</v>
      </c>
      <c r="Q333" s="94">
        <f>O333/'סכום נכסי הקרן'!$C$42</f>
        <v>4.2748883635814277E-6</v>
      </c>
    </row>
    <row r="334" spans="2:17">
      <c r="B334" s="86" t="s">
        <v>4396</v>
      </c>
      <c r="C334" s="96" t="s">
        <v>3862</v>
      </c>
      <c r="D334" s="83">
        <v>7281</v>
      </c>
      <c r="E334" s="83"/>
      <c r="F334" s="83" t="s">
        <v>914</v>
      </c>
      <c r="G334" s="104">
        <v>43798</v>
      </c>
      <c r="H334" s="83"/>
      <c r="I334" s="93">
        <v>10.94</v>
      </c>
      <c r="J334" s="96" t="s">
        <v>143</v>
      </c>
      <c r="K334" s="97">
        <v>3.6073000000000001E-2</v>
      </c>
      <c r="L334" s="97">
        <v>3.7100000000000001E-2</v>
      </c>
      <c r="M334" s="93">
        <v>609513.96</v>
      </c>
      <c r="N334" s="95">
        <v>100.75</v>
      </c>
      <c r="O334" s="93">
        <v>2800.0447799999997</v>
      </c>
      <c r="P334" s="94">
        <f t="shared" si="9"/>
        <v>5.1706929314741118E-4</v>
      </c>
      <c r="Q334" s="94">
        <f>O334/'סכום נכסי הקרן'!$C$42</f>
        <v>3.6337366591727299E-5</v>
      </c>
    </row>
    <row r="335" spans="2:17">
      <c r="B335" s="86" t="s">
        <v>4396</v>
      </c>
      <c r="C335" s="96" t="s">
        <v>3862</v>
      </c>
      <c r="D335" s="83">
        <v>7338</v>
      </c>
      <c r="E335" s="83"/>
      <c r="F335" s="83" t="s">
        <v>914</v>
      </c>
      <c r="G335" s="104">
        <v>43830</v>
      </c>
      <c r="H335" s="83"/>
      <c r="I335" s="93">
        <v>10.92</v>
      </c>
      <c r="J335" s="96" t="s">
        <v>143</v>
      </c>
      <c r="K335" s="97">
        <v>3.6039000000000002E-2</v>
      </c>
      <c r="L335" s="97">
        <v>3.7700000000000004E-2</v>
      </c>
      <c r="M335" s="93">
        <v>221668.85</v>
      </c>
      <c r="N335" s="95">
        <v>100</v>
      </c>
      <c r="O335" s="93">
        <v>1010.7434599999999</v>
      </c>
      <c r="P335" s="94">
        <f t="shared" si="9"/>
        <v>1.8664858867563133E-4</v>
      </c>
      <c r="Q335" s="94">
        <f>O335/'סכום נכסי הקרן'!$C$42</f>
        <v>1.3116845808519841E-5</v>
      </c>
    </row>
    <row r="336" spans="2:17">
      <c r="B336" s="86" t="s">
        <v>4397</v>
      </c>
      <c r="C336" s="96" t="s">
        <v>3862</v>
      </c>
      <c r="D336" s="83" t="s">
        <v>4092</v>
      </c>
      <c r="E336" s="83"/>
      <c r="F336" s="83" t="s">
        <v>914</v>
      </c>
      <c r="G336" s="104">
        <v>42887</v>
      </c>
      <c r="H336" s="83"/>
      <c r="I336" s="93">
        <v>2.14</v>
      </c>
      <c r="J336" s="96" t="s">
        <v>140</v>
      </c>
      <c r="K336" s="97">
        <v>5.4100000000000002E-2</v>
      </c>
      <c r="L336" s="97">
        <v>5.839999999999998E-2</v>
      </c>
      <c r="M336" s="93">
        <v>6191608.5499999998</v>
      </c>
      <c r="N336" s="95">
        <v>99.96</v>
      </c>
      <c r="O336" s="93">
        <v>21389.639150000003</v>
      </c>
      <c r="P336" s="94">
        <f t="shared" si="9"/>
        <v>3.9499102567812127E-3</v>
      </c>
      <c r="Q336" s="94">
        <f>O336/'סכום נכסי הקרן'!$C$42</f>
        <v>2.7758240318510641E-4</v>
      </c>
    </row>
    <row r="337" spans="2:17">
      <c r="B337" s="86" t="s">
        <v>4397</v>
      </c>
      <c r="C337" s="96" t="s">
        <v>3862</v>
      </c>
      <c r="D337" s="83" t="s">
        <v>4093</v>
      </c>
      <c r="E337" s="83"/>
      <c r="F337" s="83" t="s">
        <v>914</v>
      </c>
      <c r="G337" s="104">
        <v>42887</v>
      </c>
      <c r="H337" s="83"/>
      <c r="I337" s="93">
        <v>2.2400000000000002</v>
      </c>
      <c r="J337" s="96" t="s">
        <v>140</v>
      </c>
      <c r="K337" s="97">
        <v>5.2994000000000006E-2</v>
      </c>
      <c r="L337" s="97">
        <v>5.460000000000001E-2</v>
      </c>
      <c r="M337" s="93">
        <v>3363168.7699999996</v>
      </c>
      <c r="N337" s="95">
        <v>99.96</v>
      </c>
      <c r="O337" s="93">
        <v>11618.462079999999</v>
      </c>
      <c r="P337" s="94">
        <f t="shared" si="9"/>
        <v>2.1455192495762874E-3</v>
      </c>
      <c r="Q337" s="94">
        <f>O337/'סכום נכסי הקרן'!$C$42</f>
        <v>1.5077770143127588E-4</v>
      </c>
    </row>
    <row r="338" spans="2:17">
      <c r="B338" s="86" t="s">
        <v>4361</v>
      </c>
      <c r="C338" s="96" t="s">
        <v>3862</v>
      </c>
      <c r="D338" s="83">
        <v>6528</v>
      </c>
      <c r="E338" s="83"/>
      <c r="F338" s="83" t="s">
        <v>914</v>
      </c>
      <c r="G338" s="104">
        <v>43373</v>
      </c>
      <c r="H338" s="83"/>
      <c r="I338" s="93">
        <v>7.14</v>
      </c>
      <c r="J338" s="96" t="s">
        <v>143</v>
      </c>
      <c r="K338" s="97">
        <v>3.032E-2</v>
      </c>
      <c r="L338" s="97">
        <v>2.9699999999999997E-2</v>
      </c>
      <c r="M338" s="93">
        <v>17952838.850000001</v>
      </c>
      <c r="N338" s="95">
        <v>100.64</v>
      </c>
      <c r="O338" s="93">
        <v>82383.457930000004</v>
      </c>
      <c r="P338" s="94">
        <f t="shared" si="9"/>
        <v>1.5213312538131832E-2</v>
      </c>
      <c r="Q338" s="94">
        <f>O338/'סכום נכסי הקרן'!$C$42</f>
        <v>1.0691250130280253E-3</v>
      </c>
    </row>
    <row r="339" spans="2:17">
      <c r="B339" s="86" t="s">
        <v>4398</v>
      </c>
      <c r="C339" s="96" t="s">
        <v>3862</v>
      </c>
      <c r="D339" s="83">
        <v>6495</v>
      </c>
      <c r="E339" s="83"/>
      <c r="F339" s="83" t="s">
        <v>914</v>
      </c>
      <c r="G339" s="104">
        <v>43342</v>
      </c>
      <c r="H339" s="83"/>
      <c r="I339" s="93">
        <v>2.9699999999999998</v>
      </c>
      <c r="J339" s="96" t="s">
        <v>140</v>
      </c>
      <c r="K339" s="97">
        <v>4.4271000000000005E-2</v>
      </c>
      <c r="L339" s="97">
        <v>4.4600000000000001E-2</v>
      </c>
      <c r="M339" s="93">
        <v>210508.7</v>
      </c>
      <c r="N339" s="95">
        <v>100.89</v>
      </c>
      <c r="O339" s="93">
        <v>733.99297999999999</v>
      </c>
      <c r="P339" s="94">
        <f t="shared" si="9"/>
        <v>1.3554255776715183E-4</v>
      </c>
      <c r="Q339" s="94">
        <f>O339/'סכום נכסי הקרן'!$C$42</f>
        <v>9.5253376590692835E-6</v>
      </c>
    </row>
    <row r="340" spans="2:17">
      <c r="B340" s="86" t="s">
        <v>4398</v>
      </c>
      <c r="C340" s="96" t="s">
        <v>3862</v>
      </c>
      <c r="D340" s="83">
        <v>6614</v>
      </c>
      <c r="E340" s="83"/>
      <c r="F340" s="83" t="s">
        <v>914</v>
      </c>
      <c r="G340" s="104">
        <v>43433</v>
      </c>
      <c r="H340" s="83"/>
      <c r="I340" s="93">
        <v>2.9499999999999997</v>
      </c>
      <c r="J340" s="96" t="s">
        <v>140</v>
      </c>
      <c r="K340" s="97">
        <v>4.4271000000000005E-2</v>
      </c>
      <c r="L340" s="97">
        <v>4.4600000000000001E-2</v>
      </c>
      <c r="M340" s="93">
        <v>245034.01</v>
      </c>
      <c r="N340" s="95">
        <v>100.89</v>
      </c>
      <c r="O340" s="93">
        <v>854.37439000000006</v>
      </c>
      <c r="P340" s="94">
        <f t="shared" si="9"/>
        <v>1.5777274887744853E-4</v>
      </c>
      <c r="Q340" s="94">
        <f>O340/'סכום נכסי הקרן'!$C$42</f>
        <v>1.1087578183665119E-5</v>
      </c>
    </row>
    <row r="341" spans="2:17">
      <c r="B341" s="86" t="s">
        <v>4398</v>
      </c>
      <c r="C341" s="96" t="s">
        <v>3862</v>
      </c>
      <c r="D341" s="83">
        <v>6739</v>
      </c>
      <c r="E341" s="83"/>
      <c r="F341" s="83" t="s">
        <v>914</v>
      </c>
      <c r="G341" s="104">
        <v>43495</v>
      </c>
      <c r="H341" s="83"/>
      <c r="I341" s="93">
        <v>2.95</v>
      </c>
      <c r="J341" s="96" t="s">
        <v>140</v>
      </c>
      <c r="K341" s="97">
        <v>4.4271000000000005E-2</v>
      </c>
      <c r="L341" s="97">
        <v>4.4600000000000001E-2</v>
      </c>
      <c r="M341" s="93">
        <v>490228.31</v>
      </c>
      <c r="N341" s="95">
        <v>100.89</v>
      </c>
      <c r="O341" s="93">
        <v>1709.3076799999999</v>
      </c>
      <c r="P341" s="94">
        <f t="shared" si="9"/>
        <v>3.1564870682855339E-4</v>
      </c>
      <c r="Q341" s="94">
        <f>O341/'סכום נכסי הקרן'!$C$42</f>
        <v>2.218240944925706E-5</v>
      </c>
    </row>
    <row r="342" spans="2:17">
      <c r="B342" s="86" t="s">
        <v>4398</v>
      </c>
      <c r="C342" s="96" t="s">
        <v>3862</v>
      </c>
      <c r="D342" s="83">
        <v>6830</v>
      </c>
      <c r="E342" s="83"/>
      <c r="F342" s="83" t="s">
        <v>914</v>
      </c>
      <c r="G342" s="104">
        <v>43552</v>
      </c>
      <c r="H342" s="83"/>
      <c r="I342" s="93">
        <v>2.9499999999999997</v>
      </c>
      <c r="J342" s="96" t="s">
        <v>140</v>
      </c>
      <c r="K342" s="97">
        <v>4.4271000000000005E-2</v>
      </c>
      <c r="L342" s="97">
        <v>4.4600000000000001E-2</v>
      </c>
      <c r="M342" s="93">
        <v>264177.52</v>
      </c>
      <c r="N342" s="95">
        <v>100.89</v>
      </c>
      <c r="O342" s="93">
        <v>921.12318000000005</v>
      </c>
      <c r="P342" s="94">
        <f t="shared" si="9"/>
        <v>1.7009889091284305E-4</v>
      </c>
      <c r="Q342" s="94">
        <f>O342/'סכום נכסי הקרן'!$C$42</f>
        <v>1.1953805491567039E-5</v>
      </c>
    </row>
    <row r="343" spans="2:17">
      <c r="B343" s="86" t="s">
        <v>4398</v>
      </c>
      <c r="C343" s="96" t="s">
        <v>3862</v>
      </c>
      <c r="D343" s="83">
        <v>6931</v>
      </c>
      <c r="E343" s="83"/>
      <c r="F343" s="83" t="s">
        <v>914</v>
      </c>
      <c r="G343" s="104">
        <v>43615</v>
      </c>
      <c r="H343" s="83"/>
      <c r="I343" s="93">
        <v>2.9499999999999997</v>
      </c>
      <c r="J343" s="96" t="s">
        <v>140</v>
      </c>
      <c r="K343" s="97">
        <v>4.4271000000000005E-2</v>
      </c>
      <c r="L343" s="97">
        <v>4.4600000000000001E-2</v>
      </c>
      <c r="M343" s="93">
        <v>589805.93000000005</v>
      </c>
      <c r="N343" s="95">
        <v>100.89</v>
      </c>
      <c r="O343" s="93">
        <v>2056.5107800000001</v>
      </c>
      <c r="P343" s="94">
        <f t="shared" si="9"/>
        <v>3.797648462481487E-4</v>
      </c>
      <c r="Q343" s="94">
        <f>O343/'סכום נכסי הקרן'!$C$42</f>
        <v>2.6688211076645375E-5</v>
      </c>
    </row>
    <row r="344" spans="2:17">
      <c r="B344" s="86" t="s">
        <v>4398</v>
      </c>
      <c r="C344" s="96" t="s">
        <v>3862</v>
      </c>
      <c r="D344" s="83">
        <v>7015</v>
      </c>
      <c r="E344" s="83"/>
      <c r="F344" s="83" t="s">
        <v>914</v>
      </c>
      <c r="G344" s="104">
        <v>43643</v>
      </c>
      <c r="H344" s="83"/>
      <c r="I344" s="93">
        <v>2.91</v>
      </c>
      <c r="J344" s="96" t="s">
        <v>140</v>
      </c>
      <c r="K344" s="97">
        <v>4.4271000000000005E-2</v>
      </c>
      <c r="L344" s="97">
        <v>4.4600000000000001E-2</v>
      </c>
      <c r="M344" s="93">
        <v>478738.58</v>
      </c>
      <c r="N344" s="95">
        <v>100.89</v>
      </c>
      <c r="O344" s="93">
        <v>1669.24575</v>
      </c>
      <c r="P344" s="94">
        <f t="shared" si="9"/>
        <v>3.0825068449148886E-4</v>
      </c>
      <c r="Q344" s="94">
        <f>O344/'סכום נכסי הקרן'!$C$42</f>
        <v>2.1662508822245619E-5</v>
      </c>
    </row>
    <row r="345" spans="2:17">
      <c r="B345" s="86" t="s">
        <v>4398</v>
      </c>
      <c r="C345" s="96" t="s">
        <v>3862</v>
      </c>
      <c r="D345" s="83">
        <v>7279</v>
      </c>
      <c r="E345" s="83"/>
      <c r="F345" s="83" t="s">
        <v>914</v>
      </c>
      <c r="G345" s="104">
        <v>43795</v>
      </c>
      <c r="H345" s="83"/>
      <c r="I345" s="93">
        <v>2.9299999999999997</v>
      </c>
      <c r="J345" s="96" t="s">
        <v>140</v>
      </c>
      <c r="K345" s="97">
        <v>4.4271000000000005E-2</v>
      </c>
      <c r="L345" s="97">
        <v>4.5100000000000001E-2</v>
      </c>
      <c r="M345" s="93">
        <v>464528.49</v>
      </c>
      <c r="N345" s="95">
        <v>100.43</v>
      </c>
      <c r="O345" s="93">
        <v>1612.3137899999999</v>
      </c>
      <c r="P345" s="94">
        <f t="shared" si="9"/>
        <v>2.9773736394570215E-4</v>
      </c>
      <c r="Q345" s="94">
        <f>O345/'סכום נכסי הקרן'!$C$42</f>
        <v>2.0923678673498655E-5</v>
      </c>
    </row>
    <row r="346" spans="2:17">
      <c r="B346" s="86" t="s">
        <v>4398</v>
      </c>
      <c r="C346" s="96" t="s">
        <v>3862</v>
      </c>
      <c r="D346" s="83">
        <v>7333</v>
      </c>
      <c r="E346" s="83"/>
      <c r="F346" s="83" t="s">
        <v>914</v>
      </c>
      <c r="G346" s="104">
        <v>43829</v>
      </c>
      <c r="H346" s="83"/>
      <c r="I346" s="93">
        <v>2.94</v>
      </c>
      <c r="J346" s="96" t="s">
        <v>140</v>
      </c>
      <c r="K346" s="97">
        <v>4.4604999999999999E-2</v>
      </c>
      <c r="L346" s="97">
        <v>4.4999999999999998E-2</v>
      </c>
      <c r="M346" s="93">
        <v>274494.11</v>
      </c>
      <c r="N346" s="95">
        <v>100.04</v>
      </c>
      <c r="O346" s="93">
        <v>949.03111999999999</v>
      </c>
      <c r="P346" s="94">
        <f t="shared" si="9"/>
        <v>1.752525009236802E-4</v>
      </c>
      <c r="Q346" s="94">
        <f>O346/'סכום נכסי הקרן'!$C$42</f>
        <v>1.2315978644597801E-5</v>
      </c>
    </row>
    <row r="347" spans="2:17">
      <c r="B347" s="86" t="s">
        <v>4399</v>
      </c>
      <c r="C347" s="96" t="s">
        <v>3862</v>
      </c>
      <c r="D347" s="83">
        <v>7210</v>
      </c>
      <c r="E347" s="83"/>
      <c r="F347" s="83" t="s">
        <v>914</v>
      </c>
      <c r="G347" s="104">
        <v>43741</v>
      </c>
      <c r="H347" s="83"/>
      <c r="I347" s="93">
        <v>4.2500000000000009</v>
      </c>
      <c r="J347" s="96" t="s">
        <v>140</v>
      </c>
      <c r="K347" s="97">
        <v>4.1147000000000003E-2</v>
      </c>
      <c r="L347" s="97">
        <v>3.95E-2</v>
      </c>
      <c r="M347" s="93">
        <v>430990.70000000007</v>
      </c>
      <c r="N347" s="95">
        <v>101.38</v>
      </c>
      <c r="O347" s="93">
        <v>1510.0589399999999</v>
      </c>
      <c r="P347" s="94">
        <f t="shared" si="9"/>
        <v>2.7885450771852617E-4</v>
      </c>
      <c r="Q347" s="94">
        <f>O347/'סכום נכסי הקרן'!$C$42</f>
        <v>1.9596674192437433E-5</v>
      </c>
    </row>
    <row r="348" spans="2:17">
      <c r="B348" s="86" t="s">
        <v>4360</v>
      </c>
      <c r="C348" s="96" t="s">
        <v>3862</v>
      </c>
      <c r="D348" s="83" t="s">
        <v>4066</v>
      </c>
      <c r="E348" s="83"/>
      <c r="F348" s="83" t="s">
        <v>914</v>
      </c>
      <c r="G348" s="104">
        <v>43648</v>
      </c>
      <c r="H348" s="83"/>
      <c r="I348" s="93">
        <v>1.9</v>
      </c>
      <c r="J348" s="96" t="s">
        <v>140</v>
      </c>
      <c r="K348" s="97">
        <v>5.6580000000000005E-2</v>
      </c>
      <c r="L348" s="97">
        <v>5.5300000000000002E-2</v>
      </c>
      <c r="M348" s="93">
        <v>5578813.1100000003</v>
      </c>
      <c r="N348" s="95">
        <v>100.76</v>
      </c>
      <c r="O348" s="93">
        <v>19426.90898</v>
      </c>
      <c r="P348" s="94">
        <f>O348/$O$10</f>
        <v>3.5874633741849282E-3</v>
      </c>
      <c r="Q348" s="94">
        <f>O348/'סכום נכסי הקרן'!$C$42</f>
        <v>2.5211122278922241E-4</v>
      </c>
    </row>
    <row r="349" spans="2:17">
      <c r="B349" s="86" t="s">
        <v>4360</v>
      </c>
      <c r="C349" s="96" t="s">
        <v>3862</v>
      </c>
      <c r="D349" s="83" t="s">
        <v>4067</v>
      </c>
      <c r="E349" s="83"/>
      <c r="F349" s="83" t="s">
        <v>914</v>
      </c>
      <c r="G349" s="104">
        <v>43731</v>
      </c>
      <c r="H349" s="83"/>
      <c r="I349" s="93">
        <v>1.9</v>
      </c>
      <c r="J349" s="96" t="s">
        <v>140</v>
      </c>
      <c r="K349" s="97">
        <v>5.6580000000000005E-2</v>
      </c>
      <c r="L349" s="97">
        <v>5.4799999999999995E-2</v>
      </c>
      <c r="M349" s="93">
        <v>5230137.29</v>
      </c>
      <c r="N349" s="95">
        <v>100.85</v>
      </c>
      <c r="O349" s="93">
        <v>18228.994999999999</v>
      </c>
      <c r="P349" s="94">
        <f>O349/$O$10</f>
        <v>3.3662510066848617E-3</v>
      </c>
      <c r="Q349" s="94">
        <f>O349/'סכום נכסי הקרן'!$C$42</f>
        <v>2.3656538589849412E-4</v>
      </c>
    </row>
    <row r="350" spans="2:17">
      <c r="B350" s="86" t="s">
        <v>4360</v>
      </c>
      <c r="C350" s="96" t="s">
        <v>3862</v>
      </c>
      <c r="D350" s="83" t="s">
        <v>4068</v>
      </c>
      <c r="E350" s="83"/>
      <c r="F350" s="83" t="s">
        <v>914</v>
      </c>
      <c r="G350" s="104">
        <v>43822</v>
      </c>
      <c r="H350" s="83"/>
      <c r="I350" s="93">
        <v>1.9</v>
      </c>
      <c r="J350" s="96" t="s">
        <v>140</v>
      </c>
      <c r="K350" s="97">
        <v>5.6776999999999994E-2</v>
      </c>
      <c r="L350" s="97">
        <v>5.8200000000000002E-2</v>
      </c>
      <c r="M350" s="93">
        <v>5927488.9299999997</v>
      </c>
      <c r="N350" s="95">
        <v>100.19</v>
      </c>
      <c r="O350" s="93">
        <v>20524.324780000003</v>
      </c>
      <c r="P350" s="94">
        <f>O350/$O$10</f>
        <v>3.7901172803109589E-3</v>
      </c>
      <c r="Q350" s="94">
        <f>O350/'סכום נכסי הקרן'!$C$42</f>
        <v>2.6635285224921757E-4</v>
      </c>
    </row>
    <row r="351" spans="2:17">
      <c r="B351" s="86" t="s">
        <v>4360</v>
      </c>
      <c r="C351" s="96" t="s">
        <v>3862</v>
      </c>
      <c r="D351" s="83" t="s">
        <v>4069</v>
      </c>
      <c r="E351" s="83"/>
      <c r="F351" s="83" t="s">
        <v>914</v>
      </c>
      <c r="G351" s="104">
        <v>43555</v>
      </c>
      <c r="H351" s="83"/>
      <c r="I351" s="93">
        <v>1.9000000000000001</v>
      </c>
      <c r="J351" s="96" t="s">
        <v>140</v>
      </c>
      <c r="K351" s="97">
        <v>5.6580000000000005E-2</v>
      </c>
      <c r="L351" s="97">
        <v>5.45E-2</v>
      </c>
      <c r="M351" s="93">
        <v>12203653.689999999</v>
      </c>
      <c r="N351" s="95">
        <v>100.91</v>
      </c>
      <c r="O351" s="93">
        <v>42559.627180000003</v>
      </c>
      <c r="P351" s="94">
        <f>O351/$O$10</f>
        <v>7.8592587160623735E-3</v>
      </c>
      <c r="Q351" s="94">
        <f>O351/'סכום נכסי הקרן'!$C$42</f>
        <v>5.5231430079018295E-4</v>
      </c>
    </row>
    <row r="352" spans="2:17">
      <c r="B352" s="122"/>
      <c r="C352" s="122"/>
      <c r="D352" s="122"/>
      <c r="E352" s="122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</row>
    <row r="353" spans="2:17">
      <c r="B353" s="122"/>
      <c r="C353" s="122"/>
      <c r="D353" s="122"/>
      <c r="E353" s="122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</row>
    <row r="354" spans="2:17">
      <c r="B354" s="122"/>
      <c r="C354" s="122"/>
      <c r="D354" s="122"/>
      <c r="E354" s="122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</row>
    <row r="355" spans="2:17">
      <c r="B355" s="122"/>
      <c r="C355" s="122"/>
      <c r="D355" s="122"/>
      <c r="E355" s="122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</row>
    <row r="356" spans="2:17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</row>
    <row r="357" spans="2:17">
      <c r="B357" s="123" t="s">
        <v>232</v>
      </c>
      <c r="C357" s="122"/>
      <c r="D357" s="122"/>
      <c r="E357" s="122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</row>
    <row r="358" spans="2:17">
      <c r="B358" s="123" t="s">
        <v>120</v>
      </c>
      <c r="C358" s="122"/>
      <c r="D358" s="122"/>
      <c r="E358" s="122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</row>
    <row r="359" spans="2:17">
      <c r="B359" s="123" t="s">
        <v>214</v>
      </c>
      <c r="C359" s="122"/>
      <c r="D359" s="122"/>
      <c r="E359" s="122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</row>
    <row r="360" spans="2:17">
      <c r="B360" s="123" t="s">
        <v>222</v>
      </c>
      <c r="C360" s="122"/>
      <c r="D360" s="122"/>
      <c r="E360" s="122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</row>
    <row r="361" spans="2:17">
      <c r="B361" s="122"/>
      <c r="C361" s="122"/>
      <c r="D361" s="122"/>
      <c r="E361" s="122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</row>
    <row r="362" spans="2:17">
      <c r="B362" s="122"/>
      <c r="C362" s="122"/>
      <c r="D362" s="122"/>
      <c r="E362" s="122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</row>
    <row r="363" spans="2:17">
      <c r="B363" s="122"/>
      <c r="C363" s="122"/>
      <c r="D363" s="122"/>
      <c r="E363" s="122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</row>
    <row r="364" spans="2:17">
      <c r="B364" s="122"/>
      <c r="C364" s="122"/>
      <c r="D364" s="122"/>
      <c r="E364" s="122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</row>
    <row r="365" spans="2:17">
      <c r="B365" s="122"/>
      <c r="C365" s="122"/>
      <c r="D365" s="122"/>
      <c r="E365" s="122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</row>
    <row r="366" spans="2:17">
      <c r="B366" s="122"/>
      <c r="C366" s="122"/>
      <c r="D366" s="122"/>
      <c r="E366" s="122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</row>
    <row r="367" spans="2:17">
      <c r="B367" s="122"/>
      <c r="C367" s="122"/>
      <c r="D367" s="122"/>
      <c r="E367" s="122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</row>
    <row r="368" spans="2:17">
      <c r="B368" s="122"/>
      <c r="C368" s="122"/>
      <c r="D368" s="122"/>
      <c r="E368" s="122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</row>
    <row r="369" spans="2:17">
      <c r="B369" s="122"/>
      <c r="C369" s="122"/>
      <c r="D369" s="122"/>
      <c r="E369" s="122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</row>
    <row r="370" spans="2:17">
      <c r="B370" s="122"/>
      <c r="C370" s="122"/>
      <c r="D370" s="122"/>
      <c r="E370" s="122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</row>
    <row r="371" spans="2:17">
      <c r="B371" s="122"/>
      <c r="C371" s="122"/>
      <c r="D371" s="122"/>
      <c r="E371" s="122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</row>
    <row r="372" spans="2:17">
      <c r="B372" s="122"/>
      <c r="C372" s="122"/>
      <c r="D372" s="122"/>
      <c r="E372" s="122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</row>
    <row r="373" spans="2:17">
      <c r="B373" s="122"/>
      <c r="C373" s="122"/>
      <c r="D373" s="122"/>
      <c r="E373" s="122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</row>
    <row r="374" spans="2:17">
      <c r="B374" s="122"/>
      <c r="C374" s="122"/>
      <c r="D374" s="122"/>
      <c r="E374" s="122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</row>
    <row r="375" spans="2:17">
      <c r="B375" s="122"/>
      <c r="C375" s="122"/>
      <c r="D375" s="122"/>
      <c r="E375" s="122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</row>
    <row r="376" spans="2:17">
      <c r="B376" s="122"/>
      <c r="C376" s="122"/>
      <c r="D376" s="122"/>
      <c r="E376" s="122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</row>
    <row r="377" spans="2:17">
      <c r="B377" s="122"/>
      <c r="C377" s="122"/>
      <c r="D377" s="122"/>
      <c r="E377" s="122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</row>
    <row r="378" spans="2:17">
      <c r="B378" s="122"/>
      <c r="C378" s="122"/>
      <c r="D378" s="122"/>
      <c r="E378" s="122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</row>
    <row r="379" spans="2:17">
      <c r="B379" s="122"/>
      <c r="C379" s="122"/>
      <c r="D379" s="122"/>
      <c r="E379" s="122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</row>
    <row r="380" spans="2:17">
      <c r="B380" s="122"/>
      <c r="C380" s="122"/>
      <c r="D380" s="122"/>
      <c r="E380" s="122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</row>
    <row r="381" spans="2:17">
      <c r="B381" s="122"/>
      <c r="C381" s="122"/>
      <c r="D381" s="122"/>
      <c r="E381" s="122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</row>
    <row r="382" spans="2:17">
      <c r="B382" s="122"/>
      <c r="C382" s="122"/>
      <c r="D382" s="122"/>
      <c r="E382" s="122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</row>
    <row r="383" spans="2:17">
      <c r="B383" s="122"/>
      <c r="C383" s="122"/>
      <c r="D383" s="122"/>
      <c r="E383" s="122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</row>
    <row r="384" spans="2:17">
      <c r="B384" s="122"/>
      <c r="C384" s="122"/>
      <c r="D384" s="122"/>
      <c r="E384" s="122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</row>
    <row r="385" spans="2:17">
      <c r="B385" s="122"/>
      <c r="C385" s="122"/>
      <c r="D385" s="122"/>
      <c r="E385" s="122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</row>
    <row r="386" spans="2:17">
      <c r="B386" s="122"/>
      <c r="C386" s="122"/>
      <c r="D386" s="122"/>
      <c r="E386" s="122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</row>
    <row r="387" spans="2:17">
      <c r="B387" s="122"/>
      <c r="C387" s="122"/>
      <c r="D387" s="122"/>
      <c r="E387" s="122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</row>
    <row r="388" spans="2:17">
      <c r="B388" s="122"/>
      <c r="C388" s="122"/>
      <c r="D388" s="122"/>
      <c r="E388" s="122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</row>
    <row r="389" spans="2:17">
      <c r="B389" s="122"/>
      <c r="C389" s="122"/>
      <c r="D389" s="122"/>
      <c r="E389" s="122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</row>
    <row r="390" spans="2:17">
      <c r="B390" s="122"/>
      <c r="C390" s="122"/>
      <c r="D390" s="122"/>
      <c r="E390" s="122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</row>
    <row r="391" spans="2:17">
      <c r="B391" s="122"/>
      <c r="C391" s="122"/>
      <c r="D391" s="122"/>
      <c r="E391" s="122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</row>
    <row r="392" spans="2:17">
      <c r="B392" s="122"/>
      <c r="C392" s="122"/>
      <c r="D392" s="122"/>
      <c r="E392" s="122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</row>
    <row r="393" spans="2:17">
      <c r="B393" s="122"/>
      <c r="C393" s="122"/>
      <c r="D393" s="122"/>
      <c r="E393" s="122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</row>
    <row r="394" spans="2:17">
      <c r="B394" s="122"/>
      <c r="C394" s="122"/>
      <c r="D394" s="122"/>
      <c r="E394" s="122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</row>
    <row r="395" spans="2:17">
      <c r="B395" s="122"/>
      <c r="C395" s="122"/>
      <c r="D395" s="122"/>
      <c r="E395" s="122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</row>
    <row r="396" spans="2:17">
      <c r="B396" s="122"/>
      <c r="C396" s="122"/>
      <c r="D396" s="122"/>
      <c r="E396" s="122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</row>
    <row r="397" spans="2:17">
      <c r="B397" s="122"/>
      <c r="C397" s="122"/>
      <c r="D397" s="122"/>
      <c r="E397" s="122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</row>
    <row r="398" spans="2:17">
      <c r="B398" s="122"/>
      <c r="C398" s="122"/>
      <c r="D398" s="122"/>
      <c r="E398" s="122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</row>
    <row r="399" spans="2:17">
      <c r="B399" s="122"/>
      <c r="C399" s="122"/>
      <c r="D399" s="122"/>
      <c r="E399" s="122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</row>
    <row r="400" spans="2:17">
      <c r="B400" s="122"/>
      <c r="C400" s="122"/>
      <c r="D400" s="122"/>
      <c r="E400" s="122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</row>
    <row r="401" spans="2:17">
      <c r="B401" s="122"/>
      <c r="C401" s="122"/>
      <c r="D401" s="122"/>
      <c r="E401" s="122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</row>
    <row r="402" spans="2:17">
      <c r="B402" s="122"/>
      <c r="C402" s="122"/>
      <c r="D402" s="122"/>
      <c r="E402" s="122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</row>
    <row r="403" spans="2:17">
      <c r="B403" s="122"/>
      <c r="C403" s="122"/>
      <c r="D403" s="122"/>
      <c r="E403" s="122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</row>
    <row r="404" spans="2:17">
      <c r="B404" s="122"/>
      <c r="C404" s="122"/>
      <c r="D404" s="122"/>
      <c r="E404" s="122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</row>
    <row r="405" spans="2:17">
      <c r="B405" s="122"/>
      <c r="C405" s="122"/>
      <c r="D405" s="122"/>
      <c r="E405" s="122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</row>
    <row r="406" spans="2:17">
      <c r="B406" s="122"/>
      <c r="C406" s="122"/>
      <c r="D406" s="122"/>
      <c r="E406" s="122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</row>
    <row r="407" spans="2:17">
      <c r="B407" s="122"/>
      <c r="C407" s="122"/>
      <c r="D407" s="122"/>
      <c r="E407" s="122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</row>
    <row r="408" spans="2:17">
      <c r="B408" s="122"/>
      <c r="C408" s="122"/>
      <c r="D408" s="122"/>
      <c r="E408" s="122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</row>
    <row r="409" spans="2:17">
      <c r="B409" s="122"/>
      <c r="C409" s="122"/>
      <c r="D409" s="122"/>
      <c r="E409" s="122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</row>
    <row r="410" spans="2:17">
      <c r="B410" s="122"/>
      <c r="C410" s="122"/>
      <c r="D410" s="122"/>
      <c r="E410" s="122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</row>
    <row r="411" spans="2:17">
      <c r="B411" s="122"/>
      <c r="C411" s="122"/>
      <c r="D411" s="122"/>
      <c r="E411" s="122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</row>
    <row r="412" spans="2:17">
      <c r="B412" s="122"/>
      <c r="C412" s="122"/>
      <c r="D412" s="122"/>
      <c r="E412" s="122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</row>
    <row r="413" spans="2:17">
      <c r="B413" s="122"/>
      <c r="C413" s="122"/>
      <c r="D413" s="122"/>
      <c r="E413" s="122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</row>
    <row r="414" spans="2:17">
      <c r="B414" s="122"/>
      <c r="C414" s="122"/>
      <c r="D414" s="122"/>
      <c r="E414" s="122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</row>
    <row r="415" spans="2:17">
      <c r="B415" s="122"/>
      <c r="C415" s="122"/>
      <c r="D415" s="122"/>
      <c r="E415" s="122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</row>
    <row r="416" spans="2:17">
      <c r="B416" s="122"/>
      <c r="C416" s="122"/>
      <c r="D416" s="122"/>
      <c r="E416" s="122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</row>
    <row r="417" spans="2:17">
      <c r="B417" s="122"/>
      <c r="C417" s="122"/>
      <c r="D417" s="122"/>
      <c r="E417" s="122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</row>
    <row r="418" spans="2:17">
      <c r="B418" s="122"/>
      <c r="C418" s="122"/>
      <c r="D418" s="122"/>
      <c r="E418" s="122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</row>
    <row r="419" spans="2:17">
      <c r="B419" s="122"/>
      <c r="C419" s="122"/>
      <c r="D419" s="122"/>
      <c r="E419" s="122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</row>
    <row r="420" spans="2:17">
      <c r="B420" s="122"/>
      <c r="C420" s="122"/>
      <c r="D420" s="122"/>
      <c r="E420" s="122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</row>
    <row r="421" spans="2:17">
      <c r="B421" s="122"/>
      <c r="C421" s="122"/>
      <c r="D421" s="122"/>
      <c r="E421" s="122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</row>
    <row r="422" spans="2:17">
      <c r="B422" s="122"/>
      <c r="C422" s="122"/>
      <c r="D422" s="122"/>
      <c r="E422" s="122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</row>
    <row r="423" spans="2:17">
      <c r="B423" s="122"/>
      <c r="C423" s="122"/>
      <c r="D423" s="122"/>
      <c r="E423" s="122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</row>
    <row r="424" spans="2:17">
      <c r="B424" s="122"/>
      <c r="C424" s="122"/>
      <c r="D424" s="122"/>
      <c r="E424" s="122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</row>
    <row r="425" spans="2:17">
      <c r="B425" s="122"/>
      <c r="C425" s="122"/>
      <c r="D425" s="122"/>
      <c r="E425" s="122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</row>
    <row r="426" spans="2:17">
      <c r="B426" s="122"/>
      <c r="C426" s="122"/>
      <c r="D426" s="122"/>
      <c r="E426" s="122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</row>
    <row r="427" spans="2:17">
      <c r="B427" s="122"/>
      <c r="C427" s="122"/>
      <c r="D427" s="122"/>
      <c r="E427" s="122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</row>
    <row r="428" spans="2:17">
      <c r="B428" s="122"/>
      <c r="C428" s="122"/>
      <c r="D428" s="122"/>
      <c r="E428" s="122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</row>
    <row r="429" spans="2:17">
      <c r="B429" s="122"/>
      <c r="C429" s="122"/>
      <c r="D429" s="122"/>
      <c r="E429" s="122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</row>
    <row r="430" spans="2:17">
      <c r="B430" s="122"/>
      <c r="C430" s="122"/>
      <c r="D430" s="122"/>
      <c r="E430" s="122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</row>
    <row r="431" spans="2:17">
      <c r="B431" s="122"/>
      <c r="C431" s="122"/>
      <c r="D431" s="122"/>
      <c r="E431" s="122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</row>
    <row r="432" spans="2:17">
      <c r="B432" s="122"/>
      <c r="C432" s="122"/>
      <c r="D432" s="122"/>
      <c r="E432" s="122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</row>
    <row r="433" spans="2:17">
      <c r="B433" s="122"/>
      <c r="C433" s="122"/>
      <c r="D433" s="122"/>
      <c r="E433" s="122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</row>
    <row r="434" spans="2:17">
      <c r="B434" s="122"/>
      <c r="C434" s="122"/>
      <c r="D434" s="122"/>
      <c r="E434" s="122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</row>
    <row r="435" spans="2:17">
      <c r="B435" s="122"/>
      <c r="C435" s="122"/>
      <c r="D435" s="122"/>
      <c r="E435" s="122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</row>
    <row r="436" spans="2:17">
      <c r="B436" s="122"/>
      <c r="C436" s="122"/>
      <c r="D436" s="122"/>
      <c r="E436" s="122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</row>
    <row r="437" spans="2:17">
      <c r="B437" s="122"/>
      <c r="C437" s="122"/>
      <c r="D437" s="122"/>
      <c r="E437" s="122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</row>
    <row r="438" spans="2:17">
      <c r="B438" s="122"/>
      <c r="C438" s="122"/>
      <c r="D438" s="122"/>
      <c r="E438" s="122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</row>
    <row r="439" spans="2:17">
      <c r="B439" s="122"/>
      <c r="C439" s="122"/>
      <c r="D439" s="122"/>
      <c r="E439" s="122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</row>
    <row r="440" spans="2:17">
      <c r="B440" s="122"/>
      <c r="C440" s="122"/>
      <c r="D440" s="122"/>
      <c r="E440" s="122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</row>
    <row r="441" spans="2:17">
      <c r="B441" s="122"/>
      <c r="C441" s="122"/>
      <c r="D441" s="122"/>
      <c r="E441" s="122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</row>
    <row r="442" spans="2:17">
      <c r="B442" s="122"/>
      <c r="C442" s="122"/>
      <c r="D442" s="122"/>
      <c r="E442" s="122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</row>
    <row r="443" spans="2:17">
      <c r="B443" s="122"/>
      <c r="C443" s="122"/>
      <c r="D443" s="122"/>
      <c r="E443" s="122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</row>
    <row r="444" spans="2:17">
      <c r="B444" s="122"/>
      <c r="C444" s="122"/>
      <c r="D444" s="122"/>
      <c r="E444" s="122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</row>
    <row r="445" spans="2:17">
      <c r="B445" s="122"/>
      <c r="C445" s="122"/>
      <c r="D445" s="122"/>
      <c r="E445" s="122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</row>
    <row r="446" spans="2:17">
      <c r="B446" s="122"/>
      <c r="C446" s="122"/>
      <c r="D446" s="122"/>
      <c r="E446" s="122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</row>
    <row r="447" spans="2:17">
      <c r="B447" s="122"/>
      <c r="C447" s="122"/>
      <c r="D447" s="122"/>
      <c r="E447" s="122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</row>
    <row r="448" spans="2:17">
      <c r="B448" s="122"/>
      <c r="C448" s="122"/>
      <c r="D448" s="122"/>
      <c r="E448" s="122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</row>
    <row r="449" spans="2:17">
      <c r="B449" s="122"/>
      <c r="C449" s="122"/>
      <c r="D449" s="122"/>
      <c r="E449" s="122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</row>
    <row r="450" spans="2:17">
      <c r="B450" s="122"/>
      <c r="C450" s="122"/>
      <c r="D450" s="122"/>
      <c r="E450" s="122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</row>
    <row r="451" spans="2:17">
      <c r="B451" s="122"/>
      <c r="C451" s="122"/>
      <c r="D451" s="122"/>
      <c r="E451" s="122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</row>
    <row r="452" spans="2:17">
      <c r="B452" s="122"/>
      <c r="C452" s="122"/>
      <c r="D452" s="122"/>
      <c r="E452" s="122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</row>
    <row r="453" spans="2:17">
      <c r="B453" s="122"/>
      <c r="C453" s="122"/>
      <c r="D453" s="122"/>
      <c r="E453" s="122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</row>
    <row r="454" spans="2:17">
      <c r="B454" s="122"/>
      <c r="C454" s="122"/>
      <c r="D454" s="122"/>
      <c r="E454" s="122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</row>
    <row r="455" spans="2:17">
      <c r="B455" s="122"/>
      <c r="C455" s="122"/>
      <c r="D455" s="122"/>
      <c r="E455" s="122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</row>
    <row r="456" spans="2:17">
      <c r="B456" s="122"/>
      <c r="C456" s="122"/>
      <c r="D456" s="122"/>
      <c r="E456" s="122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</row>
    <row r="457" spans="2:17">
      <c r="B457" s="122"/>
      <c r="C457" s="122"/>
      <c r="D457" s="122"/>
      <c r="E457" s="122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</row>
    <row r="458" spans="2:17">
      <c r="B458" s="122"/>
      <c r="C458" s="122"/>
      <c r="D458" s="122"/>
      <c r="E458" s="122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</row>
    <row r="459" spans="2:17">
      <c r="B459" s="122"/>
      <c r="C459" s="122"/>
      <c r="D459" s="122"/>
      <c r="E459" s="122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</row>
    <row r="460" spans="2:17">
      <c r="B460" s="122"/>
      <c r="C460" s="122"/>
      <c r="D460" s="122"/>
      <c r="E460" s="122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</row>
    <row r="461" spans="2:17">
      <c r="B461" s="122"/>
      <c r="C461" s="122"/>
      <c r="D461" s="122"/>
      <c r="E461" s="122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</row>
    <row r="462" spans="2:17">
      <c r="B462" s="122"/>
      <c r="C462" s="122"/>
      <c r="D462" s="122"/>
      <c r="E462" s="122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</row>
    <row r="463" spans="2:17">
      <c r="B463" s="122"/>
      <c r="C463" s="122"/>
      <c r="D463" s="122"/>
      <c r="E463" s="122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</row>
    <row r="464" spans="2:17">
      <c r="B464" s="122"/>
      <c r="C464" s="122"/>
      <c r="D464" s="122"/>
      <c r="E464" s="122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</row>
    <row r="465" spans="2:17">
      <c r="B465" s="122"/>
      <c r="C465" s="122"/>
      <c r="D465" s="122"/>
      <c r="E465" s="122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</row>
    <row r="466" spans="2:17">
      <c r="B466" s="122"/>
      <c r="C466" s="122"/>
      <c r="D466" s="122"/>
      <c r="E466" s="122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</row>
    <row r="467" spans="2:17">
      <c r="B467" s="122"/>
      <c r="C467" s="122"/>
      <c r="D467" s="122"/>
      <c r="E467" s="122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</row>
    <row r="468" spans="2:17">
      <c r="B468" s="122"/>
      <c r="C468" s="122"/>
      <c r="D468" s="122"/>
      <c r="E468" s="122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</row>
    <row r="469" spans="2:17">
      <c r="B469" s="122"/>
      <c r="C469" s="122"/>
      <c r="D469" s="122"/>
      <c r="E469" s="122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</row>
    <row r="470" spans="2:17">
      <c r="B470" s="122"/>
      <c r="C470" s="122"/>
      <c r="D470" s="122"/>
      <c r="E470" s="122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</row>
    <row r="471" spans="2:17">
      <c r="B471" s="122"/>
      <c r="C471" s="122"/>
      <c r="D471" s="122"/>
      <c r="E471" s="122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</row>
    <row r="472" spans="2:17">
      <c r="B472" s="122"/>
      <c r="C472" s="122"/>
      <c r="D472" s="122"/>
      <c r="E472" s="122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</row>
    <row r="473" spans="2:17">
      <c r="B473" s="122"/>
      <c r="C473" s="122"/>
      <c r="D473" s="122"/>
      <c r="E473" s="122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</row>
    <row r="474" spans="2:17">
      <c r="B474" s="122"/>
      <c r="C474" s="122"/>
      <c r="D474" s="122"/>
      <c r="E474" s="122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</row>
    <row r="475" spans="2:17">
      <c r="B475" s="122"/>
      <c r="C475" s="122"/>
      <c r="D475" s="122"/>
      <c r="E475" s="122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</row>
    <row r="476" spans="2:17">
      <c r="B476" s="122"/>
      <c r="C476" s="122"/>
      <c r="D476" s="122"/>
      <c r="E476" s="122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</row>
    <row r="477" spans="2:17">
      <c r="B477" s="122"/>
      <c r="C477" s="122"/>
      <c r="D477" s="122"/>
      <c r="E477" s="122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</row>
    <row r="478" spans="2:17">
      <c r="B478" s="122"/>
      <c r="C478" s="122"/>
      <c r="D478" s="122"/>
      <c r="E478" s="122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</row>
    <row r="479" spans="2:17">
      <c r="B479" s="122"/>
      <c r="C479" s="122"/>
      <c r="D479" s="122"/>
      <c r="E479" s="122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</row>
    <row r="480" spans="2:17">
      <c r="B480" s="122"/>
      <c r="C480" s="122"/>
      <c r="D480" s="122"/>
      <c r="E480" s="122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</row>
    <row r="481" spans="2:17">
      <c r="B481" s="122"/>
      <c r="C481" s="122"/>
      <c r="D481" s="122"/>
      <c r="E481" s="122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</row>
    <row r="482" spans="2:17">
      <c r="B482" s="122"/>
      <c r="C482" s="122"/>
      <c r="D482" s="122"/>
      <c r="E482" s="122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</row>
    <row r="483" spans="2:17">
      <c r="B483" s="122"/>
      <c r="C483" s="122"/>
      <c r="D483" s="122"/>
      <c r="E483" s="122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</row>
    <row r="484" spans="2:17">
      <c r="B484" s="122"/>
      <c r="C484" s="122"/>
      <c r="D484" s="122"/>
      <c r="E484" s="122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</row>
    <row r="485" spans="2:17">
      <c r="B485" s="122"/>
      <c r="C485" s="122"/>
      <c r="D485" s="122"/>
      <c r="E485" s="122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</row>
    <row r="486" spans="2:17">
      <c r="B486" s="122"/>
      <c r="C486" s="122"/>
      <c r="D486" s="122"/>
      <c r="E486" s="122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</row>
    <row r="487" spans="2:17">
      <c r="B487" s="122"/>
      <c r="C487" s="122"/>
      <c r="D487" s="122"/>
      <c r="E487" s="122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</row>
    <row r="488" spans="2:17">
      <c r="B488" s="122"/>
      <c r="C488" s="122"/>
      <c r="D488" s="122"/>
      <c r="E488" s="122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17">
      <c r="B489" s="122"/>
      <c r="C489" s="122"/>
      <c r="D489" s="122"/>
      <c r="E489" s="122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</row>
    <row r="490" spans="2:17">
      <c r="B490" s="122"/>
      <c r="C490" s="122"/>
      <c r="D490" s="122"/>
      <c r="E490" s="122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17">
      <c r="B491" s="122"/>
      <c r="C491" s="122"/>
      <c r="D491" s="122"/>
      <c r="E491" s="122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17">
      <c r="B492" s="122"/>
      <c r="C492" s="122"/>
      <c r="D492" s="122"/>
      <c r="E492" s="122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17">
      <c r="B493" s="122"/>
      <c r="C493" s="122"/>
      <c r="D493" s="122"/>
      <c r="E493" s="122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17">
      <c r="B494" s="122"/>
      <c r="C494" s="122"/>
      <c r="D494" s="122"/>
      <c r="E494" s="122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17">
      <c r="B495" s="122"/>
      <c r="C495" s="122"/>
      <c r="D495" s="122"/>
      <c r="E495" s="122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17">
      <c r="B496" s="122"/>
      <c r="C496" s="122"/>
      <c r="D496" s="122"/>
      <c r="E496" s="122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>
      <c r="B497" s="122"/>
      <c r="C497" s="122"/>
      <c r="D497" s="122"/>
      <c r="E497" s="122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>
      <c r="B498" s="122"/>
      <c r="C498" s="122"/>
      <c r="D498" s="122"/>
      <c r="E498" s="122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>
      <c r="B499" s="122"/>
      <c r="C499" s="122"/>
      <c r="D499" s="122"/>
      <c r="E499" s="122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>
      <c r="B500" s="122"/>
      <c r="C500" s="122"/>
      <c r="D500" s="122"/>
      <c r="E500" s="122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</row>
    <row r="501" spans="2:17">
      <c r="B501" s="122"/>
      <c r="C501" s="122"/>
      <c r="D501" s="122"/>
      <c r="E501" s="122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>
      <c r="B502" s="122"/>
      <c r="C502" s="122"/>
      <c r="D502" s="122"/>
      <c r="E502" s="122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>
      <c r="B503" s="122"/>
      <c r="C503" s="122"/>
      <c r="D503" s="122"/>
      <c r="E503" s="122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>
      <c r="B504" s="122"/>
      <c r="C504" s="122"/>
      <c r="D504" s="122"/>
      <c r="E504" s="122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>
      <c r="B505" s="122"/>
      <c r="C505" s="122"/>
      <c r="D505" s="122"/>
      <c r="E505" s="122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>
      <c r="B506" s="122"/>
      <c r="C506" s="122"/>
      <c r="D506" s="122"/>
      <c r="E506" s="122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>
      <c r="B507" s="122"/>
      <c r="C507" s="122"/>
      <c r="D507" s="122"/>
      <c r="E507" s="122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>
      <c r="B508" s="122"/>
      <c r="C508" s="122"/>
      <c r="D508" s="122"/>
      <c r="E508" s="122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>
      <c r="B509" s="122"/>
      <c r="C509" s="122"/>
      <c r="D509" s="122"/>
      <c r="E509" s="122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>
      <c r="B510" s="122"/>
      <c r="C510" s="122"/>
      <c r="D510" s="122"/>
      <c r="E510" s="122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>
      <c r="B511" s="122"/>
      <c r="C511" s="122"/>
      <c r="D511" s="122"/>
      <c r="E511" s="122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>
      <c r="B512" s="122"/>
      <c r="C512" s="122"/>
      <c r="D512" s="122"/>
      <c r="E512" s="122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>
      <c r="B513" s="122"/>
      <c r="C513" s="122"/>
      <c r="D513" s="122"/>
      <c r="E513" s="122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</row>
    <row r="514" spans="2:17">
      <c r="B514" s="122"/>
      <c r="C514" s="122"/>
      <c r="D514" s="122"/>
      <c r="E514" s="122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>
      <c r="B515" s="122"/>
      <c r="C515" s="122"/>
      <c r="D515" s="122"/>
      <c r="E515" s="122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>
      <c r="B516" s="122"/>
      <c r="C516" s="122"/>
      <c r="D516" s="122"/>
      <c r="E516" s="122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>
      <c r="B517" s="122"/>
      <c r="C517" s="122"/>
      <c r="D517" s="122"/>
      <c r="E517" s="122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>
      <c r="B518" s="122"/>
      <c r="C518" s="122"/>
      <c r="D518" s="122"/>
      <c r="E518" s="122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>
      <c r="B519" s="122"/>
      <c r="C519" s="122"/>
      <c r="D519" s="122"/>
      <c r="E519" s="122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>
      <c r="B520" s="122"/>
      <c r="C520" s="122"/>
      <c r="D520" s="122"/>
      <c r="E520" s="122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>
      <c r="B521" s="122"/>
      <c r="C521" s="122"/>
      <c r="D521" s="122"/>
      <c r="E521" s="122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>
      <c r="B522" s="122"/>
      <c r="C522" s="122"/>
      <c r="D522" s="122"/>
      <c r="E522" s="122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>
      <c r="B523" s="122"/>
      <c r="C523" s="122"/>
      <c r="D523" s="122"/>
      <c r="E523" s="122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>
      <c r="B524" s="122"/>
      <c r="C524" s="122"/>
      <c r="D524" s="122"/>
      <c r="E524" s="122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>
      <c r="B525" s="122"/>
      <c r="C525" s="122"/>
      <c r="D525" s="122"/>
      <c r="E525" s="122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>
      <c r="B526" s="122"/>
      <c r="C526" s="122"/>
      <c r="D526" s="122"/>
      <c r="E526" s="122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</row>
    <row r="527" spans="2:17">
      <c r="B527" s="122"/>
      <c r="C527" s="122"/>
      <c r="D527" s="122"/>
      <c r="E527" s="122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>
      <c r="B528" s="122"/>
      <c r="C528" s="122"/>
      <c r="D528" s="122"/>
      <c r="E528" s="122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>
      <c r="B529" s="122"/>
      <c r="C529" s="122"/>
      <c r="D529" s="122"/>
      <c r="E529" s="122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>
      <c r="B530" s="122"/>
      <c r="C530" s="122"/>
      <c r="D530" s="122"/>
      <c r="E530" s="122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>
      <c r="B531" s="122"/>
      <c r="C531" s="122"/>
      <c r="D531" s="122"/>
      <c r="E531" s="122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>
      <c r="B532" s="122"/>
      <c r="C532" s="122"/>
      <c r="D532" s="122"/>
      <c r="E532" s="122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>
      <c r="B533" s="122"/>
      <c r="C533" s="122"/>
      <c r="D533" s="122"/>
      <c r="E533" s="122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>
      <c r="B534" s="122"/>
      <c r="C534" s="122"/>
      <c r="D534" s="122"/>
      <c r="E534" s="122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>
      <c r="B535" s="122"/>
      <c r="C535" s="122"/>
      <c r="D535" s="122"/>
      <c r="E535" s="122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>
      <c r="B536" s="122"/>
      <c r="C536" s="122"/>
      <c r="D536" s="122"/>
      <c r="E536" s="122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>
      <c r="B537" s="122"/>
      <c r="C537" s="122"/>
      <c r="D537" s="122"/>
      <c r="E537" s="122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>
      <c r="B538" s="122"/>
      <c r="C538" s="122"/>
      <c r="D538" s="122"/>
      <c r="E538" s="122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>
      <c r="B539" s="122"/>
      <c r="C539" s="122"/>
      <c r="D539" s="122"/>
      <c r="E539" s="122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</row>
    <row r="540" spans="2:17">
      <c r="B540" s="122"/>
      <c r="C540" s="122"/>
      <c r="D540" s="122"/>
      <c r="E540" s="122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>
      <c r="B541" s="122"/>
      <c r="C541" s="122"/>
      <c r="D541" s="122"/>
      <c r="E541" s="122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>
      <c r="B542" s="122"/>
      <c r="C542" s="122"/>
      <c r="D542" s="122"/>
      <c r="E542" s="122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>
      <c r="B543" s="122"/>
      <c r="C543" s="122"/>
      <c r="D543" s="122"/>
      <c r="E543" s="122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>
      <c r="B544" s="122"/>
      <c r="C544" s="122"/>
      <c r="D544" s="122"/>
      <c r="E544" s="122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>
      <c r="B545" s="122"/>
      <c r="C545" s="122"/>
      <c r="D545" s="122"/>
      <c r="E545" s="122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>
      <c r="B546" s="122"/>
      <c r="C546" s="122"/>
      <c r="D546" s="122"/>
      <c r="E546" s="122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>
      <c r="B547" s="122"/>
      <c r="C547" s="122"/>
      <c r="D547" s="122"/>
      <c r="E547" s="122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>
      <c r="B548" s="122"/>
      <c r="C548" s="122"/>
      <c r="D548" s="122"/>
      <c r="E548" s="122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>
      <c r="B549" s="122"/>
      <c r="C549" s="122"/>
      <c r="D549" s="122"/>
      <c r="E549" s="122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>
      <c r="B550" s="122"/>
      <c r="C550" s="122"/>
      <c r="D550" s="122"/>
      <c r="E550" s="122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>
      <c r="B551" s="122"/>
      <c r="C551" s="122"/>
      <c r="D551" s="122"/>
      <c r="E551" s="122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>
      <c r="B552" s="122"/>
      <c r="C552" s="122"/>
      <c r="D552" s="122"/>
      <c r="E552" s="122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</row>
    <row r="553" spans="2:17">
      <c r="B553" s="122"/>
      <c r="C553" s="122"/>
      <c r="D553" s="122"/>
      <c r="E553" s="122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>
      <c r="B554" s="122"/>
      <c r="C554" s="122"/>
      <c r="D554" s="122"/>
      <c r="E554" s="122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>
      <c r="B555" s="122"/>
      <c r="C555" s="122"/>
      <c r="D555" s="122"/>
      <c r="E555" s="122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>
      <c r="B556" s="122"/>
      <c r="C556" s="122"/>
      <c r="D556" s="122"/>
      <c r="E556" s="122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>
      <c r="B557" s="122"/>
      <c r="C557" s="122"/>
      <c r="D557" s="122"/>
      <c r="E557" s="122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>
      <c r="B558" s="122"/>
      <c r="C558" s="122"/>
      <c r="D558" s="122"/>
      <c r="E558" s="122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>
      <c r="B559" s="122"/>
      <c r="C559" s="122"/>
      <c r="D559" s="122"/>
      <c r="E559" s="122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>
      <c r="B560" s="122"/>
      <c r="C560" s="122"/>
      <c r="D560" s="122"/>
      <c r="E560" s="122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>
      <c r="B561" s="122"/>
      <c r="C561" s="122"/>
      <c r="D561" s="122"/>
      <c r="E561" s="122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>
      <c r="B562" s="122"/>
      <c r="C562" s="122"/>
      <c r="D562" s="122"/>
      <c r="E562" s="122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>
      <c r="B563" s="122"/>
      <c r="C563" s="122"/>
      <c r="D563" s="122"/>
      <c r="E563" s="122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>
      <c r="B564" s="122"/>
      <c r="C564" s="122"/>
      <c r="D564" s="122"/>
      <c r="E564" s="122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>
      <c r="B565" s="122"/>
      <c r="C565" s="122"/>
      <c r="D565" s="122"/>
      <c r="E565" s="122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</row>
    <row r="566" spans="2:17">
      <c r="B566" s="122"/>
      <c r="C566" s="122"/>
      <c r="D566" s="122"/>
      <c r="E566" s="122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>
      <c r="B567" s="122"/>
      <c r="C567" s="122"/>
      <c r="D567" s="122"/>
      <c r="E567" s="122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>
      <c r="B568" s="122"/>
      <c r="C568" s="122"/>
      <c r="D568" s="122"/>
      <c r="E568" s="122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>
      <c r="B569" s="122"/>
      <c r="C569" s="122"/>
      <c r="D569" s="122"/>
      <c r="E569" s="122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>
      <c r="B570" s="122"/>
      <c r="C570" s="122"/>
      <c r="D570" s="122"/>
      <c r="E570" s="122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>
      <c r="B571" s="122"/>
      <c r="C571" s="122"/>
      <c r="D571" s="122"/>
      <c r="E571" s="122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>
      <c r="B572" s="122"/>
      <c r="C572" s="122"/>
      <c r="D572" s="122"/>
      <c r="E572" s="122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>
      <c r="B573" s="122"/>
      <c r="C573" s="122"/>
      <c r="D573" s="122"/>
      <c r="E573" s="122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>
      <c r="B574" s="122"/>
      <c r="C574" s="122"/>
      <c r="D574" s="122"/>
      <c r="E574" s="122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>
      <c r="B575" s="122"/>
      <c r="C575" s="122"/>
      <c r="D575" s="122"/>
      <c r="E575" s="122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>
      <c r="B576" s="122"/>
      <c r="C576" s="122"/>
      <c r="D576" s="122"/>
      <c r="E576" s="122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>
      <c r="B577" s="122"/>
      <c r="C577" s="122"/>
      <c r="D577" s="122"/>
      <c r="E577" s="122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>
      <c r="B578" s="122"/>
      <c r="C578" s="122"/>
      <c r="D578" s="122"/>
      <c r="E578" s="122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</row>
    <row r="579" spans="2:17">
      <c r="B579" s="122"/>
      <c r="C579" s="122"/>
      <c r="D579" s="122"/>
      <c r="E579" s="122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</row>
    <row r="580" spans="2:17">
      <c r="B580" s="122"/>
      <c r="C580" s="122"/>
      <c r="D580" s="122"/>
      <c r="E580" s="122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</row>
    <row r="581" spans="2:17">
      <c r="B581" s="122"/>
      <c r="C581" s="122"/>
      <c r="D581" s="122"/>
      <c r="E581" s="122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</row>
    <row r="582" spans="2:17">
      <c r="B582" s="122"/>
      <c r="C582" s="122"/>
      <c r="D582" s="122"/>
      <c r="E582" s="122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</row>
    <row r="583" spans="2:17">
      <c r="B583" s="122"/>
      <c r="C583" s="122"/>
      <c r="D583" s="122"/>
      <c r="E583" s="122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</row>
    <row r="584" spans="2:17">
      <c r="B584" s="122"/>
      <c r="C584" s="122"/>
      <c r="D584" s="122"/>
      <c r="E584" s="122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</row>
    <row r="585" spans="2:17">
      <c r="B585" s="122"/>
      <c r="C585" s="122"/>
      <c r="D585" s="122"/>
      <c r="E585" s="122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</row>
    <row r="586" spans="2:17">
      <c r="B586" s="122"/>
      <c r="C586" s="122"/>
      <c r="D586" s="122"/>
      <c r="E586" s="122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</row>
    <row r="587" spans="2:17">
      <c r="B587" s="122"/>
      <c r="C587" s="122"/>
      <c r="D587" s="122"/>
      <c r="E587" s="122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</row>
    <row r="588" spans="2:17">
      <c r="B588" s="122"/>
      <c r="C588" s="122"/>
      <c r="D588" s="122"/>
      <c r="E588" s="122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</row>
    <row r="589" spans="2:17">
      <c r="B589" s="122"/>
      <c r="C589" s="122"/>
      <c r="D589" s="122"/>
      <c r="E589" s="122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</row>
    <row r="590" spans="2:17">
      <c r="B590" s="122"/>
      <c r="C590" s="122"/>
      <c r="D590" s="122"/>
      <c r="E590" s="122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</row>
    <row r="591" spans="2:17">
      <c r="B591" s="122"/>
      <c r="C591" s="122"/>
      <c r="D591" s="122"/>
      <c r="E591" s="122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</row>
    <row r="592" spans="2:17">
      <c r="B592" s="122"/>
      <c r="C592" s="122"/>
      <c r="D592" s="122"/>
      <c r="E592" s="122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</row>
    <row r="593" spans="2:17">
      <c r="B593" s="122"/>
      <c r="C593" s="122"/>
      <c r="D593" s="122"/>
      <c r="E593" s="122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</row>
    <row r="594" spans="2:17">
      <c r="B594" s="122"/>
      <c r="C594" s="122"/>
      <c r="D594" s="122"/>
      <c r="E594" s="122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</row>
    <row r="595" spans="2:17">
      <c r="B595" s="122"/>
      <c r="C595" s="122"/>
      <c r="D595" s="122"/>
      <c r="E595" s="122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</row>
    <row r="596" spans="2:17">
      <c r="B596" s="122"/>
      <c r="C596" s="122"/>
      <c r="D596" s="122"/>
      <c r="E596" s="122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</row>
    <row r="597" spans="2:17">
      <c r="B597" s="122"/>
      <c r="C597" s="122"/>
      <c r="D597" s="122"/>
      <c r="E597" s="122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</row>
    <row r="598" spans="2:17">
      <c r="B598" s="122"/>
      <c r="C598" s="122"/>
      <c r="D598" s="122"/>
      <c r="E598" s="122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</row>
    <row r="599" spans="2:17">
      <c r="B599" s="122"/>
      <c r="C599" s="122"/>
      <c r="D599" s="122"/>
      <c r="E599" s="122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</row>
    <row r="600" spans="2:17">
      <c r="B600" s="122"/>
      <c r="C600" s="122"/>
      <c r="D600" s="122"/>
      <c r="E600" s="122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</row>
    <row r="601" spans="2:17">
      <c r="B601" s="122"/>
      <c r="C601" s="122"/>
      <c r="D601" s="122"/>
      <c r="E601" s="122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</row>
    <row r="602" spans="2:17">
      <c r="B602" s="122"/>
      <c r="C602" s="122"/>
      <c r="D602" s="122"/>
      <c r="E602" s="122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</row>
    <row r="603" spans="2:17">
      <c r="B603" s="122"/>
      <c r="C603" s="122"/>
      <c r="D603" s="122"/>
      <c r="E603" s="122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</row>
    <row r="604" spans="2:17">
      <c r="B604" s="122"/>
      <c r="C604" s="122"/>
      <c r="D604" s="122"/>
      <c r="E604" s="122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</row>
    <row r="605" spans="2:17">
      <c r="B605" s="122"/>
      <c r="C605" s="122"/>
      <c r="D605" s="122"/>
      <c r="E605" s="122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</row>
    <row r="606" spans="2:17">
      <c r="B606" s="122"/>
      <c r="C606" s="122"/>
      <c r="D606" s="122"/>
      <c r="E606" s="122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</row>
    <row r="607" spans="2:17">
      <c r="B607" s="122"/>
      <c r="C607" s="122"/>
      <c r="D607" s="122"/>
      <c r="E607" s="122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</row>
    <row r="608" spans="2:17">
      <c r="B608" s="122"/>
      <c r="C608" s="122"/>
      <c r="D608" s="122"/>
      <c r="E608" s="122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</row>
    <row r="609" spans="2:17">
      <c r="B609" s="122"/>
      <c r="C609" s="122"/>
      <c r="D609" s="122"/>
      <c r="E609" s="122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</row>
    <row r="610" spans="2:17">
      <c r="B610" s="122"/>
      <c r="C610" s="122"/>
      <c r="D610" s="122"/>
      <c r="E610" s="122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</row>
    <row r="611" spans="2:17">
      <c r="B611" s="122"/>
      <c r="C611" s="122"/>
      <c r="D611" s="122"/>
      <c r="E611" s="122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</row>
    <row r="612" spans="2:17">
      <c r="B612" s="122"/>
      <c r="C612" s="122"/>
      <c r="D612" s="122"/>
      <c r="E612" s="122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</row>
    <row r="613" spans="2:17">
      <c r="B613" s="122"/>
      <c r="C613" s="122"/>
      <c r="D613" s="122"/>
      <c r="E613" s="122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</row>
    <row r="614" spans="2:17">
      <c r="B614" s="122"/>
      <c r="C614" s="122"/>
      <c r="D614" s="122"/>
      <c r="E614" s="122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</row>
    <row r="615" spans="2:17">
      <c r="B615" s="122"/>
      <c r="C615" s="122"/>
      <c r="D615" s="122"/>
      <c r="E615" s="122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</row>
    <row r="616" spans="2:17">
      <c r="B616" s="122"/>
      <c r="C616" s="122"/>
      <c r="D616" s="122"/>
      <c r="E616" s="122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</row>
    <row r="617" spans="2:17">
      <c r="B617" s="122"/>
      <c r="C617" s="122"/>
      <c r="D617" s="122"/>
      <c r="E617" s="122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</row>
    <row r="618" spans="2:17">
      <c r="B618" s="122"/>
      <c r="C618" s="122"/>
      <c r="D618" s="122"/>
      <c r="E618" s="122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</row>
    <row r="619" spans="2:17">
      <c r="B619" s="122"/>
      <c r="C619" s="122"/>
      <c r="D619" s="122"/>
      <c r="E619" s="122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</row>
    <row r="620" spans="2:17">
      <c r="B620" s="122"/>
      <c r="C620" s="122"/>
      <c r="D620" s="122"/>
      <c r="E620" s="122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</row>
    <row r="621" spans="2:17">
      <c r="B621" s="122"/>
      <c r="C621" s="122"/>
      <c r="D621" s="122"/>
      <c r="E621" s="122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</row>
    <row r="622" spans="2:17">
      <c r="B622" s="122"/>
      <c r="C622" s="122"/>
      <c r="D622" s="122"/>
      <c r="E622" s="122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</row>
    <row r="623" spans="2:17">
      <c r="B623" s="122"/>
      <c r="C623" s="122"/>
      <c r="D623" s="122"/>
      <c r="E623" s="122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</row>
    <row r="624" spans="2:17">
      <c r="B624" s="122"/>
      <c r="C624" s="122"/>
      <c r="D624" s="122"/>
      <c r="E624" s="122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</row>
    <row r="625" spans="2:17">
      <c r="B625" s="122"/>
      <c r="C625" s="122"/>
      <c r="D625" s="122"/>
      <c r="E625" s="122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</row>
    <row r="626" spans="2:17">
      <c r="B626" s="122"/>
      <c r="C626" s="122"/>
      <c r="D626" s="122"/>
      <c r="E626" s="122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</row>
    <row r="627" spans="2:17">
      <c r="B627" s="122"/>
      <c r="C627" s="122"/>
      <c r="D627" s="122"/>
      <c r="E627" s="122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</row>
    <row r="628" spans="2:17">
      <c r="B628" s="122"/>
      <c r="C628" s="122"/>
      <c r="D628" s="122"/>
      <c r="E628" s="122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</row>
    <row r="629" spans="2:17">
      <c r="B629" s="122"/>
      <c r="C629" s="122"/>
      <c r="D629" s="122"/>
      <c r="E629" s="122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</row>
    <row r="630" spans="2:17">
      <c r="B630" s="122"/>
      <c r="C630" s="122"/>
      <c r="D630" s="122"/>
      <c r="E630" s="122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</row>
    <row r="631" spans="2:17">
      <c r="B631" s="122"/>
      <c r="C631" s="122"/>
      <c r="D631" s="122"/>
      <c r="E631" s="122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</row>
    <row r="632" spans="2:17">
      <c r="B632" s="122"/>
      <c r="C632" s="122"/>
      <c r="D632" s="122"/>
      <c r="E632" s="122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</row>
    <row r="633" spans="2:17">
      <c r="B633" s="122"/>
      <c r="C633" s="122"/>
      <c r="D633" s="122"/>
      <c r="E633" s="122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</row>
    <row r="634" spans="2:17">
      <c r="B634" s="122"/>
      <c r="C634" s="122"/>
      <c r="D634" s="122"/>
      <c r="E634" s="122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</row>
    <row r="635" spans="2:17">
      <c r="B635" s="122"/>
      <c r="C635" s="122"/>
      <c r="D635" s="122"/>
      <c r="E635" s="122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</row>
    <row r="636" spans="2:17">
      <c r="B636" s="122"/>
      <c r="C636" s="122"/>
      <c r="D636" s="122"/>
      <c r="E636" s="122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</row>
    <row r="637" spans="2:17">
      <c r="B637" s="122"/>
      <c r="C637" s="122"/>
      <c r="D637" s="122"/>
      <c r="E637" s="122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</row>
    <row r="638" spans="2:17">
      <c r="B638" s="122"/>
      <c r="C638" s="122"/>
      <c r="D638" s="122"/>
      <c r="E638" s="122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</row>
    <row r="639" spans="2:17">
      <c r="B639" s="122"/>
      <c r="C639" s="122"/>
      <c r="D639" s="122"/>
      <c r="E639" s="122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</row>
    <row r="640" spans="2:17">
      <c r="B640" s="122"/>
      <c r="C640" s="122"/>
      <c r="D640" s="122"/>
      <c r="E640" s="122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</row>
    <row r="641" spans="2:17">
      <c r="B641" s="122"/>
      <c r="C641" s="122"/>
      <c r="D641" s="122"/>
      <c r="E641" s="122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</row>
    <row r="642" spans="2:17">
      <c r="B642" s="122"/>
      <c r="C642" s="122"/>
      <c r="D642" s="122"/>
      <c r="E642" s="122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</row>
    <row r="643" spans="2:17">
      <c r="B643" s="122"/>
      <c r="C643" s="122"/>
      <c r="D643" s="122"/>
      <c r="E643" s="122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</row>
    <row r="644" spans="2:17">
      <c r="B644" s="122"/>
      <c r="C644" s="122"/>
      <c r="D644" s="122"/>
      <c r="E644" s="122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</row>
    <row r="645" spans="2:17">
      <c r="B645" s="122"/>
      <c r="C645" s="122"/>
      <c r="D645" s="122"/>
      <c r="E645" s="122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</row>
    <row r="646" spans="2:17">
      <c r="B646" s="122"/>
      <c r="C646" s="122"/>
      <c r="D646" s="122"/>
      <c r="E646" s="122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</row>
    <row r="647" spans="2:17">
      <c r="B647" s="122"/>
      <c r="C647" s="122"/>
      <c r="D647" s="122"/>
      <c r="E647" s="122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</row>
    <row r="648" spans="2:17">
      <c r="B648" s="122"/>
      <c r="C648" s="122"/>
      <c r="D648" s="122"/>
      <c r="E648" s="122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</row>
    <row r="649" spans="2:17">
      <c r="B649" s="122"/>
      <c r="C649" s="122"/>
      <c r="D649" s="122"/>
      <c r="E649" s="122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</row>
    <row r="650" spans="2:17">
      <c r="B650" s="122"/>
      <c r="C650" s="122"/>
      <c r="D650" s="122"/>
      <c r="E650" s="122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</row>
    <row r="651" spans="2:17">
      <c r="B651" s="122"/>
      <c r="C651" s="122"/>
      <c r="D651" s="122"/>
      <c r="E651" s="122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</row>
    <row r="652" spans="2:17">
      <c r="B652" s="122"/>
      <c r="C652" s="122"/>
      <c r="D652" s="122"/>
      <c r="E652" s="122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</row>
    <row r="653" spans="2:17">
      <c r="B653" s="122"/>
      <c r="C653" s="122"/>
      <c r="D653" s="122"/>
      <c r="E653" s="122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</row>
    <row r="654" spans="2:17">
      <c r="B654" s="122"/>
      <c r="C654" s="122"/>
      <c r="D654" s="122"/>
      <c r="E654" s="122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</row>
    <row r="655" spans="2:17">
      <c r="B655" s="122"/>
      <c r="C655" s="122"/>
      <c r="D655" s="122"/>
      <c r="E655" s="122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</row>
    <row r="656" spans="2:17">
      <c r="B656" s="122"/>
      <c r="C656" s="122"/>
      <c r="D656" s="122"/>
      <c r="E656" s="122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</row>
    <row r="657" spans="2:17">
      <c r="B657" s="122"/>
      <c r="C657" s="122"/>
      <c r="D657" s="122"/>
      <c r="E657" s="122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</row>
    <row r="658" spans="2:17">
      <c r="B658" s="122"/>
      <c r="C658" s="122"/>
      <c r="D658" s="122"/>
      <c r="E658" s="122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</row>
    <row r="659" spans="2:17">
      <c r="B659" s="122"/>
      <c r="C659" s="122"/>
      <c r="D659" s="122"/>
      <c r="E659" s="122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</row>
    <row r="660" spans="2:17">
      <c r="B660" s="122"/>
      <c r="C660" s="122"/>
      <c r="D660" s="122"/>
      <c r="E660" s="122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</row>
    <row r="661" spans="2:17">
      <c r="B661" s="122"/>
      <c r="C661" s="122"/>
      <c r="D661" s="122"/>
      <c r="E661" s="122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</row>
    <row r="662" spans="2:17">
      <c r="B662" s="122"/>
      <c r="C662" s="122"/>
      <c r="D662" s="122"/>
      <c r="E662" s="122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</row>
    <row r="663" spans="2:17">
      <c r="B663" s="122"/>
      <c r="C663" s="122"/>
      <c r="D663" s="122"/>
      <c r="E663" s="122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</row>
    <row r="664" spans="2:17">
      <c r="B664" s="122"/>
      <c r="C664" s="122"/>
      <c r="D664" s="122"/>
      <c r="E664" s="122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</row>
    <row r="665" spans="2:17">
      <c r="B665" s="122"/>
      <c r="C665" s="122"/>
      <c r="D665" s="122"/>
      <c r="E665" s="122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</row>
    <row r="666" spans="2:17">
      <c r="B666" s="122"/>
      <c r="C666" s="122"/>
      <c r="D666" s="122"/>
      <c r="E666" s="122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</row>
    <row r="667" spans="2:17">
      <c r="B667" s="122"/>
      <c r="C667" s="122"/>
      <c r="D667" s="122"/>
      <c r="E667" s="122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</row>
    <row r="668" spans="2:17">
      <c r="B668" s="122"/>
      <c r="C668" s="122"/>
      <c r="D668" s="122"/>
      <c r="E668" s="122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</row>
    <row r="669" spans="2:17">
      <c r="B669" s="122"/>
      <c r="C669" s="122"/>
      <c r="D669" s="122"/>
      <c r="E669" s="122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</row>
    <row r="670" spans="2:17">
      <c r="B670" s="122"/>
      <c r="C670" s="122"/>
      <c r="D670" s="122"/>
      <c r="E670" s="122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</row>
    <row r="671" spans="2:17">
      <c r="B671" s="122"/>
      <c r="C671" s="122"/>
      <c r="D671" s="122"/>
      <c r="E671" s="122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</row>
    <row r="672" spans="2:17">
      <c r="B672" s="122"/>
      <c r="C672" s="122"/>
      <c r="D672" s="122"/>
      <c r="E672" s="122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</row>
    <row r="673" spans="2:17">
      <c r="B673" s="122"/>
      <c r="C673" s="122"/>
      <c r="D673" s="122"/>
      <c r="E673" s="122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</row>
    <row r="674" spans="2:17">
      <c r="B674" s="122"/>
      <c r="C674" s="122"/>
      <c r="D674" s="122"/>
      <c r="E674" s="122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</row>
    <row r="675" spans="2:17">
      <c r="B675" s="122"/>
      <c r="C675" s="122"/>
      <c r="D675" s="122"/>
      <c r="E675" s="122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</row>
    <row r="676" spans="2:17">
      <c r="B676" s="122"/>
      <c r="C676" s="122"/>
      <c r="D676" s="122"/>
      <c r="E676" s="122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</row>
    <row r="677" spans="2:17">
      <c r="B677" s="122"/>
      <c r="C677" s="122"/>
      <c r="D677" s="122"/>
      <c r="E677" s="122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</row>
    <row r="678" spans="2:17">
      <c r="B678" s="122"/>
      <c r="C678" s="122"/>
      <c r="D678" s="122"/>
      <c r="E678" s="122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</row>
    <row r="679" spans="2:17">
      <c r="B679" s="122"/>
      <c r="C679" s="122"/>
      <c r="D679" s="122"/>
      <c r="E679" s="122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</row>
    <row r="680" spans="2:17">
      <c r="B680" s="122"/>
      <c r="C680" s="122"/>
      <c r="D680" s="122"/>
      <c r="E680" s="122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</row>
    <row r="681" spans="2:17">
      <c r="B681" s="122"/>
      <c r="C681" s="122"/>
      <c r="D681" s="122"/>
      <c r="E681" s="122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</row>
    <row r="682" spans="2:17">
      <c r="B682" s="122"/>
      <c r="C682" s="122"/>
      <c r="D682" s="122"/>
      <c r="E682" s="122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</row>
    <row r="683" spans="2:17">
      <c r="B683" s="122"/>
      <c r="C683" s="122"/>
      <c r="D683" s="122"/>
      <c r="E683" s="122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</row>
    <row r="684" spans="2:17">
      <c r="B684" s="122"/>
      <c r="C684" s="122"/>
      <c r="D684" s="122"/>
      <c r="E684" s="122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</row>
    <row r="685" spans="2:17">
      <c r="B685" s="122"/>
      <c r="C685" s="122"/>
      <c r="D685" s="122"/>
      <c r="E685" s="122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</row>
    <row r="686" spans="2:17">
      <c r="B686" s="122"/>
      <c r="C686" s="122"/>
      <c r="D686" s="122"/>
      <c r="E686" s="122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</row>
    <row r="687" spans="2:17">
      <c r="B687" s="122"/>
      <c r="C687" s="122"/>
      <c r="D687" s="122"/>
      <c r="E687" s="122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</row>
    <row r="688" spans="2:17">
      <c r="B688" s="122"/>
      <c r="C688" s="122"/>
      <c r="D688" s="122"/>
      <c r="E688" s="122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</row>
    <row r="689" spans="2:17">
      <c r="B689" s="122"/>
      <c r="C689" s="122"/>
      <c r="D689" s="122"/>
      <c r="E689" s="122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</row>
    <row r="690" spans="2:17">
      <c r="B690" s="122"/>
      <c r="C690" s="122"/>
      <c r="D690" s="122"/>
      <c r="E690" s="122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</row>
    <row r="691" spans="2:17">
      <c r="B691" s="122"/>
      <c r="C691" s="122"/>
      <c r="D691" s="122"/>
      <c r="E691" s="122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</row>
    <row r="692" spans="2:17">
      <c r="B692" s="122"/>
      <c r="C692" s="122"/>
      <c r="D692" s="122"/>
      <c r="E692" s="122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</row>
    <row r="693" spans="2:17">
      <c r="B693" s="122"/>
      <c r="C693" s="122"/>
      <c r="D693" s="122"/>
      <c r="E693" s="122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</row>
    <row r="694" spans="2:17">
      <c r="B694" s="122"/>
      <c r="C694" s="122"/>
      <c r="D694" s="122"/>
      <c r="E694" s="122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</row>
    <row r="695" spans="2:17">
      <c r="B695" s="122"/>
      <c r="C695" s="122"/>
      <c r="D695" s="122"/>
      <c r="E695" s="122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</row>
    <row r="696" spans="2:17">
      <c r="B696" s="122"/>
      <c r="C696" s="122"/>
      <c r="D696" s="122"/>
      <c r="E696" s="122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</row>
    <row r="697" spans="2:17">
      <c r="B697" s="122"/>
      <c r="C697" s="122"/>
      <c r="D697" s="122"/>
      <c r="E697" s="122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</row>
    <row r="698" spans="2:17">
      <c r="B698" s="122"/>
      <c r="C698" s="122"/>
      <c r="D698" s="122"/>
      <c r="E698" s="122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</row>
    <row r="699" spans="2:17">
      <c r="B699" s="122"/>
      <c r="C699" s="122"/>
      <c r="D699" s="122"/>
      <c r="E699" s="122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</row>
    <row r="700" spans="2:17">
      <c r="B700" s="122"/>
      <c r="C700" s="122"/>
      <c r="D700" s="122"/>
      <c r="E700" s="122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</row>
    <row r="701" spans="2:17">
      <c r="B701" s="122"/>
      <c r="C701" s="122"/>
      <c r="D701" s="122"/>
      <c r="E701" s="122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</row>
    <row r="702" spans="2:17">
      <c r="B702" s="122"/>
      <c r="C702" s="122"/>
      <c r="D702" s="122"/>
      <c r="E702" s="122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</row>
    <row r="703" spans="2:17">
      <c r="B703" s="122"/>
      <c r="C703" s="122"/>
      <c r="D703" s="122"/>
      <c r="E703" s="122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</row>
    <row r="704" spans="2:17">
      <c r="B704" s="122"/>
      <c r="C704" s="122"/>
      <c r="D704" s="122"/>
      <c r="E704" s="122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</row>
    <row r="705" spans="2:17">
      <c r="B705" s="122"/>
      <c r="C705" s="122"/>
      <c r="D705" s="122"/>
      <c r="E705" s="122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</row>
    <row r="706" spans="2:17">
      <c r="B706" s="122"/>
      <c r="C706" s="122"/>
      <c r="D706" s="122"/>
      <c r="E706" s="122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</row>
    <row r="707" spans="2:17">
      <c r="B707" s="122"/>
      <c r="C707" s="122"/>
      <c r="D707" s="122"/>
      <c r="E707" s="122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</row>
    <row r="708" spans="2:17">
      <c r="B708" s="122"/>
      <c r="C708" s="122"/>
      <c r="D708" s="122"/>
      <c r="E708" s="122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</row>
    <row r="709" spans="2:17">
      <c r="B709" s="122"/>
      <c r="C709" s="122"/>
      <c r="D709" s="122"/>
      <c r="E709" s="122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</row>
    <row r="710" spans="2:17">
      <c r="B710" s="122"/>
      <c r="C710" s="122"/>
      <c r="D710" s="122"/>
      <c r="E710" s="122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</row>
    <row r="711" spans="2:17">
      <c r="B711" s="122"/>
      <c r="C711" s="122"/>
      <c r="D711" s="122"/>
      <c r="E711" s="122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</row>
    <row r="712" spans="2:17">
      <c r="B712" s="122"/>
      <c r="C712" s="122"/>
      <c r="D712" s="122"/>
      <c r="E712" s="122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</row>
    <row r="713" spans="2:17">
      <c r="B713" s="122"/>
      <c r="C713" s="122"/>
      <c r="D713" s="122"/>
      <c r="E713" s="122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</row>
    <row r="714" spans="2:17">
      <c r="B714" s="122"/>
      <c r="C714" s="122"/>
      <c r="D714" s="122"/>
      <c r="E714" s="122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</row>
    <row r="715" spans="2:17">
      <c r="B715" s="122"/>
      <c r="C715" s="122"/>
      <c r="D715" s="122"/>
      <c r="E715" s="122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</row>
    <row r="716" spans="2:17">
      <c r="B716" s="122"/>
      <c r="C716" s="122"/>
      <c r="D716" s="122"/>
      <c r="E716" s="122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</row>
    <row r="717" spans="2:17">
      <c r="B717" s="122"/>
      <c r="C717" s="122"/>
      <c r="D717" s="122"/>
      <c r="E717" s="122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</row>
    <row r="718" spans="2:17">
      <c r="B718" s="122"/>
      <c r="C718" s="122"/>
      <c r="D718" s="122"/>
      <c r="E718" s="122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</row>
    <row r="719" spans="2:17">
      <c r="B719" s="122"/>
      <c r="C719" s="122"/>
      <c r="D719" s="122"/>
      <c r="E719" s="122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</row>
    <row r="720" spans="2:17">
      <c r="B720" s="122"/>
      <c r="C720" s="122"/>
      <c r="D720" s="122"/>
      <c r="E720" s="122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</row>
    <row r="721" spans="2:17">
      <c r="B721" s="122"/>
      <c r="C721" s="122"/>
      <c r="D721" s="122"/>
      <c r="E721" s="122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</row>
    <row r="722" spans="2:17">
      <c r="B722" s="122"/>
      <c r="C722" s="122"/>
      <c r="D722" s="122"/>
      <c r="E722" s="122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</row>
    <row r="723" spans="2:17">
      <c r="B723" s="122"/>
      <c r="C723" s="122"/>
      <c r="D723" s="122"/>
      <c r="E723" s="122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</row>
    <row r="724" spans="2:17">
      <c r="B724" s="122"/>
      <c r="C724" s="122"/>
      <c r="D724" s="122"/>
      <c r="E724" s="122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</row>
    <row r="725" spans="2:17">
      <c r="B725" s="122"/>
      <c r="C725" s="122"/>
      <c r="D725" s="122"/>
      <c r="E725" s="122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</row>
    <row r="726" spans="2:17">
      <c r="B726" s="122"/>
      <c r="C726" s="122"/>
      <c r="D726" s="122"/>
      <c r="E726" s="122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</row>
    <row r="727" spans="2:17">
      <c r="B727" s="122"/>
      <c r="C727" s="122"/>
      <c r="D727" s="122"/>
      <c r="E727" s="122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</row>
    <row r="728" spans="2:17">
      <c r="B728" s="122"/>
      <c r="C728" s="122"/>
      <c r="D728" s="122"/>
      <c r="E728" s="122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</row>
    <row r="729" spans="2:17">
      <c r="B729" s="122"/>
      <c r="C729" s="122"/>
      <c r="D729" s="122"/>
      <c r="E729" s="122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</row>
    <row r="730" spans="2:17">
      <c r="B730" s="122"/>
      <c r="C730" s="122"/>
      <c r="D730" s="122"/>
      <c r="E730" s="122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</row>
    <row r="731" spans="2:17">
      <c r="B731" s="122"/>
      <c r="C731" s="122"/>
      <c r="D731" s="122"/>
      <c r="E731" s="122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</row>
    <row r="732" spans="2:17">
      <c r="B732" s="122"/>
      <c r="C732" s="122"/>
      <c r="D732" s="122"/>
      <c r="E732" s="122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</row>
    <row r="733" spans="2:17">
      <c r="B733" s="122"/>
      <c r="C733" s="122"/>
      <c r="D733" s="122"/>
      <c r="E733" s="122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</row>
    <row r="734" spans="2:17">
      <c r="B734" s="122"/>
      <c r="C734" s="122"/>
      <c r="D734" s="122"/>
      <c r="E734" s="122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</row>
    <row r="735" spans="2:17">
      <c r="B735" s="122"/>
      <c r="C735" s="122"/>
      <c r="D735" s="122"/>
      <c r="E735" s="122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</row>
    <row r="736" spans="2:17">
      <c r="B736" s="122"/>
      <c r="C736" s="122"/>
      <c r="D736" s="122"/>
      <c r="E736" s="122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</row>
    <row r="737" spans="2:17">
      <c r="B737" s="122"/>
      <c r="C737" s="122"/>
      <c r="D737" s="122"/>
      <c r="E737" s="122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</row>
    <row r="738" spans="2:17">
      <c r="B738" s="122"/>
      <c r="C738" s="122"/>
      <c r="D738" s="122"/>
      <c r="E738" s="122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</row>
    <row r="739" spans="2:17">
      <c r="B739" s="122"/>
      <c r="C739" s="122"/>
      <c r="D739" s="122"/>
      <c r="E739" s="122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</row>
    <row r="740" spans="2:17">
      <c r="B740" s="122"/>
      <c r="C740" s="122"/>
      <c r="D740" s="122"/>
      <c r="E740" s="122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</row>
    <row r="741" spans="2:17">
      <c r="B741" s="122"/>
      <c r="C741" s="122"/>
      <c r="D741" s="122"/>
      <c r="E741" s="122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</row>
    <row r="742" spans="2:17">
      <c r="B742" s="122"/>
      <c r="C742" s="122"/>
      <c r="D742" s="122"/>
      <c r="E742" s="122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</row>
    <row r="743" spans="2:17">
      <c r="B743" s="122"/>
      <c r="C743" s="122"/>
      <c r="D743" s="122"/>
      <c r="E743" s="122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</row>
    <row r="744" spans="2:17">
      <c r="B744" s="122"/>
      <c r="C744" s="122"/>
      <c r="D744" s="122"/>
      <c r="E744" s="122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</row>
    <row r="745" spans="2:17">
      <c r="B745" s="122"/>
      <c r="C745" s="122"/>
      <c r="D745" s="122"/>
      <c r="E745" s="122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</row>
    <row r="746" spans="2:17">
      <c r="B746" s="122"/>
      <c r="C746" s="122"/>
      <c r="D746" s="122"/>
      <c r="E746" s="122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</row>
    <row r="747" spans="2:17">
      <c r="B747" s="122"/>
      <c r="C747" s="122"/>
      <c r="D747" s="122"/>
      <c r="E747" s="122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</row>
    <row r="748" spans="2:17">
      <c r="B748" s="122"/>
      <c r="C748" s="122"/>
      <c r="D748" s="122"/>
      <c r="E748" s="122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</row>
    <row r="749" spans="2:17">
      <c r="B749" s="122"/>
      <c r="C749" s="122"/>
      <c r="D749" s="122"/>
      <c r="E749" s="122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</row>
    <row r="750" spans="2:17">
      <c r="B750" s="122"/>
      <c r="C750" s="122"/>
      <c r="D750" s="122"/>
      <c r="E750" s="122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</row>
    <row r="751" spans="2:17">
      <c r="B751" s="122"/>
      <c r="C751" s="122"/>
      <c r="D751" s="122"/>
      <c r="E751" s="122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</row>
    <row r="752" spans="2:17">
      <c r="B752" s="122"/>
      <c r="C752" s="122"/>
      <c r="D752" s="122"/>
      <c r="E752" s="122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</row>
    <row r="753" spans="2:17">
      <c r="B753" s="122"/>
      <c r="C753" s="122"/>
      <c r="D753" s="122"/>
      <c r="E753" s="122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</row>
    <row r="754" spans="2:17">
      <c r="B754" s="122"/>
      <c r="C754" s="122"/>
      <c r="D754" s="122"/>
      <c r="E754" s="122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</row>
    <row r="755" spans="2:17">
      <c r="B755" s="122"/>
      <c r="C755" s="122"/>
      <c r="D755" s="122"/>
      <c r="E755" s="122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</row>
    <row r="756" spans="2:17">
      <c r="B756" s="122"/>
      <c r="C756" s="122"/>
      <c r="D756" s="122"/>
      <c r="E756" s="122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</row>
    <row r="757" spans="2:17">
      <c r="B757" s="122"/>
      <c r="C757" s="122"/>
      <c r="D757" s="122"/>
      <c r="E757" s="122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</row>
    <row r="758" spans="2:17">
      <c r="B758" s="122"/>
      <c r="C758" s="122"/>
      <c r="D758" s="122"/>
      <c r="E758" s="122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</row>
    <row r="759" spans="2:17">
      <c r="B759" s="122"/>
      <c r="C759" s="122"/>
      <c r="D759" s="122"/>
      <c r="E759" s="122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</row>
    <row r="760" spans="2:17">
      <c r="B760" s="122"/>
      <c r="C760" s="122"/>
      <c r="D760" s="122"/>
      <c r="E760" s="122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</row>
    <row r="761" spans="2:17">
      <c r="B761" s="122"/>
      <c r="C761" s="122"/>
      <c r="D761" s="122"/>
      <c r="E761" s="122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</row>
    <row r="762" spans="2:17">
      <c r="B762" s="122"/>
      <c r="C762" s="122"/>
      <c r="D762" s="122"/>
      <c r="E762" s="122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</row>
    <row r="763" spans="2:17">
      <c r="B763" s="122"/>
      <c r="C763" s="122"/>
      <c r="D763" s="122"/>
      <c r="E763" s="122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</row>
    <row r="764" spans="2:17">
      <c r="B764" s="122"/>
      <c r="C764" s="122"/>
      <c r="D764" s="122"/>
      <c r="E764" s="122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</row>
    <row r="765" spans="2:17">
      <c r="B765" s="122"/>
      <c r="C765" s="122"/>
      <c r="D765" s="122"/>
      <c r="E765" s="122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</row>
    <row r="766" spans="2:17">
      <c r="B766" s="122"/>
      <c r="C766" s="122"/>
      <c r="D766" s="122"/>
      <c r="E766" s="122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</row>
    <row r="767" spans="2:17">
      <c r="B767" s="122"/>
      <c r="C767" s="122"/>
      <c r="D767" s="122"/>
      <c r="E767" s="122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</row>
    <row r="768" spans="2:17">
      <c r="B768" s="122"/>
      <c r="C768" s="122"/>
      <c r="D768" s="122"/>
      <c r="E768" s="122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</row>
    <row r="769" spans="2:17">
      <c r="B769" s="122"/>
      <c r="C769" s="122"/>
      <c r="D769" s="122"/>
      <c r="E769" s="122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</row>
    <row r="770" spans="2:17">
      <c r="B770" s="122"/>
      <c r="C770" s="122"/>
      <c r="D770" s="122"/>
      <c r="E770" s="122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</row>
    <row r="771" spans="2:17">
      <c r="B771" s="122"/>
      <c r="C771" s="122"/>
      <c r="D771" s="122"/>
      <c r="E771" s="122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</row>
    <row r="772" spans="2:17">
      <c r="B772" s="122"/>
      <c r="C772" s="122"/>
      <c r="D772" s="122"/>
      <c r="E772" s="122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</row>
    <row r="773" spans="2:17">
      <c r="B773" s="122"/>
      <c r="C773" s="122"/>
      <c r="D773" s="122"/>
      <c r="E773" s="122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</row>
    <row r="774" spans="2:17">
      <c r="B774" s="122"/>
      <c r="C774" s="122"/>
      <c r="D774" s="122"/>
      <c r="E774" s="122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</row>
    <row r="775" spans="2:17">
      <c r="B775" s="122"/>
      <c r="C775" s="122"/>
      <c r="D775" s="122"/>
      <c r="E775" s="122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</row>
    <row r="776" spans="2:17">
      <c r="B776" s="122"/>
      <c r="C776" s="122"/>
      <c r="D776" s="122"/>
      <c r="E776" s="122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</row>
    <row r="777" spans="2:17">
      <c r="B777" s="122"/>
      <c r="C777" s="122"/>
      <c r="D777" s="122"/>
      <c r="E777" s="122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</row>
    <row r="778" spans="2:17">
      <c r="B778" s="122"/>
      <c r="C778" s="122"/>
      <c r="D778" s="122"/>
      <c r="E778" s="122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</row>
    <row r="779" spans="2:17">
      <c r="B779" s="122"/>
      <c r="C779" s="122"/>
      <c r="D779" s="122"/>
      <c r="E779" s="122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</row>
    <row r="780" spans="2:17">
      <c r="B780" s="122"/>
      <c r="C780" s="122"/>
      <c r="D780" s="122"/>
      <c r="E780" s="122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</row>
    <row r="781" spans="2:17">
      <c r="B781" s="122"/>
      <c r="C781" s="122"/>
      <c r="D781" s="122"/>
      <c r="E781" s="122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</row>
    <row r="782" spans="2:17">
      <c r="B782" s="122"/>
      <c r="C782" s="122"/>
      <c r="D782" s="122"/>
      <c r="E782" s="122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</row>
    <row r="783" spans="2:17">
      <c r="B783" s="122"/>
      <c r="C783" s="122"/>
      <c r="D783" s="122"/>
      <c r="E783" s="122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</row>
    <row r="784" spans="2:17">
      <c r="B784" s="122"/>
      <c r="C784" s="122"/>
      <c r="D784" s="122"/>
      <c r="E784" s="122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</row>
    <row r="785" spans="2:17">
      <c r="B785" s="122"/>
      <c r="C785" s="122"/>
      <c r="D785" s="122"/>
      <c r="E785" s="122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</row>
    <row r="786" spans="2:17">
      <c r="B786" s="122"/>
      <c r="C786" s="122"/>
      <c r="D786" s="122"/>
      <c r="E786" s="122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</row>
    <row r="787" spans="2:17">
      <c r="B787" s="122"/>
      <c r="C787" s="122"/>
      <c r="D787" s="122"/>
      <c r="E787" s="122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</row>
    <row r="788" spans="2:17">
      <c r="B788" s="122"/>
      <c r="C788" s="122"/>
      <c r="D788" s="122"/>
      <c r="E788" s="122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</row>
    <row r="789" spans="2:17">
      <c r="B789" s="122"/>
      <c r="C789" s="122"/>
      <c r="D789" s="122"/>
      <c r="E789" s="122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</row>
    <row r="790" spans="2:17">
      <c r="B790" s="122"/>
      <c r="C790" s="122"/>
      <c r="D790" s="122"/>
      <c r="E790" s="122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</row>
    <row r="791" spans="2:17">
      <c r="B791" s="122"/>
      <c r="C791" s="122"/>
      <c r="D791" s="122"/>
      <c r="E791" s="122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</row>
    <row r="792" spans="2:17">
      <c r="B792" s="122"/>
      <c r="C792" s="122"/>
      <c r="D792" s="122"/>
      <c r="E792" s="122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</row>
    <row r="793" spans="2:17">
      <c r="B793" s="122"/>
      <c r="C793" s="122"/>
      <c r="D793" s="122"/>
      <c r="E793" s="122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</row>
    <row r="794" spans="2:17">
      <c r="B794" s="122"/>
      <c r="C794" s="122"/>
      <c r="D794" s="122"/>
      <c r="E794" s="122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</row>
    <row r="795" spans="2:17">
      <c r="B795" s="122"/>
      <c r="C795" s="122"/>
      <c r="D795" s="122"/>
      <c r="E795" s="122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</row>
    <row r="796" spans="2:17">
      <c r="B796" s="122"/>
      <c r="C796" s="122"/>
      <c r="D796" s="122"/>
      <c r="E796" s="122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</row>
    <row r="797" spans="2:17">
      <c r="B797" s="122"/>
      <c r="C797" s="122"/>
      <c r="D797" s="122"/>
      <c r="E797" s="122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</row>
    <row r="798" spans="2:17">
      <c r="B798" s="122"/>
      <c r="C798" s="122"/>
      <c r="D798" s="122"/>
      <c r="E798" s="122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</row>
    <row r="799" spans="2:17">
      <c r="B799" s="122"/>
      <c r="C799" s="122"/>
      <c r="D799" s="122"/>
      <c r="E799" s="122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</row>
    <row r="800" spans="2:17">
      <c r="B800" s="122"/>
      <c r="C800" s="122"/>
      <c r="D800" s="122"/>
      <c r="E800" s="122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</row>
    <row r="801" spans="2:17">
      <c r="B801" s="122"/>
      <c r="C801" s="122"/>
      <c r="D801" s="122"/>
      <c r="E801" s="122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</row>
    <row r="802" spans="2:17">
      <c r="B802" s="122"/>
      <c r="C802" s="122"/>
      <c r="D802" s="122"/>
      <c r="E802" s="122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</row>
    <row r="803" spans="2:17">
      <c r="B803" s="122"/>
      <c r="C803" s="122"/>
      <c r="D803" s="122"/>
      <c r="E803" s="122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</row>
    <row r="804" spans="2:17">
      <c r="B804" s="122"/>
      <c r="C804" s="122"/>
      <c r="D804" s="122"/>
      <c r="E804" s="122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</row>
    <row r="805" spans="2:17">
      <c r="B805" s="122"/>
      <c r="C805" s="122"/>
      <c r="D805" s="122"/>
      <c r="E805" s="122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</row>
    <row r="806" spans="2:17">
      <c r="B806" s="122"/>
      <c r="C806" s="122"/>
      <c r="D806" s="122"/>
      <c r="E806" s="122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</row>
    <row r="807" spans="2:17">
      <c r="B807" s="122"/>
      <c r="C807" s="122"/>
      <c r="D807" s="122"/>
      <c r="E807" s="122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</row>
    <row r="808" spans="2:17">
      <c r="B808" s="122"/>
      <c r="C808" s="122"/>
      <c r="D808" s="122"/>
      <c r="E808" s="122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</row>
    <row r="809" spans="2:17">
      <c r="B809" s="122"/>
      <c r="C809" s="122"/>
      <c r="D809" s="122"/>
      <c r="E809" s="122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</row>
    <row r="810" spans="2:17">
      <c r="B810" s="122"/>
      <c r="C810" s="122"/>
      <c r="D810" s="122"/>
      <c r="E810" s="122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</row>
    <row r="811" spans="2:17">
      <c r="B811" s="122"/>
      <c r="C811" s="122"/>
      <c r="D811" s="122"/>
      <c r="E811" s="122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</row>
    <row r="812" spans="2:17">
      <c r="B812" s="122"/>
      <c r="C812" s="122"/>
      <c r="D812" s="122"/>
      <c r="E812" s="122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</row>
    <row r="813" spans="2:17">
      <c r="B813" s="122"/>
      <c r="C813" s="122"/>
      <c r="D813" s="122"/>
      <c r="E813" s="122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</row>
    <row r="814" spans="2:17">
      <c r="B814" s="122"/>
      <c r="C814" s="122"/>
      <c r="D814" s="122"/>
      <c r="E814" s="122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</row>
    <row r="815" spans="2:17">
      <c r="B815" s="122"/>
      <c r="C815" s="122"/>
      <c r="D815" s="122"/>
      <c r="E815" s="122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</row>
    <row r="816" spans="2:17">
      <c r="B816" s="122"/>
      <c r="C816" s="122"/>
      <c r="D816" s="122"/>
      <c r="E816" s="122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</row>
    <row r="817" spans="2:17">
      <c r="B817" s="122"/>
      <c r="C817" s="122"/>
      <c r="D817" s="122"/>
      <c r="E817" s="122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</row>
    <row r="818" spans="2:17">
      <c r="B818" s="122"/>
      <c r="C818" s="122"/>
      <c r="D818" s="122"/>
      <c r="E818" s="122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</row>
    <row r="819" spans="2:17">
      <c r="B819" s="122"/>
      <c r="C819" s="122"/>
      <c r="D819" s="122"/>
      <c r="E819" s="122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</row>
    <row r="820" spans="2:17">
      <c r="B820" s="122"/>
      <c r="C820" s="122"/>
      <c r="D820" s="122"/>
      <c r="E820" s="122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</row>
    <row r="821" spans="2:17">
      <c r="B821" s="122"/>
      <c r="C821" s="122"/>
      <c r="D821" s="122"/>
      <c r="E821" s="122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</row>
    <row r="822" spans="2:17">
      <c r="B822" s="122"/>
      <c r="C822" s="122"/>
      <c r="D822" s="122"/>
      <c r="E822" s="122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</row>
    <row r="823" spans="2:17">
      <c r="B823" s="122"/>
      <c r="C823" s="122"/>
      <c r="D823" s="122"/>
      <c r="E823" s="122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</row>
    <row r="824" spans="2:17">
      <c r="B824" s="122"/>
      <c r="C824" s="122"/>
      <c r="D824" s="122"/>
      <c r="E824" s="122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</row>
    <row r="825" spans="2:17">
      <c r="B825" s="122"/>
      <c r="C825" s="122"/>
      <c r="D825" s="122"/>
      <c r="E825" s="122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</row>
    <row r="826" spans="2:17">
      <c r="B826" s="122"/>
      <c r="C826" s="122"/>
      <c r="D826" s="122"/>
      <c r="E826" s="122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</row>
    <row r="827" spans="2:17">
      <c r="B827" s="122"/>
      <c r="C827" s="122"/>
      <c r="D827" s="122"/>
      <c r="E827" s="122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</row>
    <row r="828" spans="2:17">
      <c r="B828" s="122"/>
      <c r="C828" s="122"/>
      <c r="D828" s="122"/>
      <c r="E828" s="122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</row>
    <row r="829" spans="2:17">
      <c r="B829" s="122"/>
      <c r="C829" s="122"/>
      <c r="D829" s="122"/>
      <c r="E829" s="122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</row>
    <row r="830" spans="2:17">
      <c r="B830" s="122"/>
      <c r="C830" s="122"/>
      <c r="D830" s="122"/>
      <c r="E830" s="122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</row>
    <row r="831" spans="2:17">
      <c r="B831" s="122"/>
      <c r="C831" s="122"/>
      <c r="D831" s="122"/>
      <c r="E831" s="122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</row>
    <row r="832" spans="2:17">
      <c r="B832" s="122"/>
      <c r="C832" s="122"/>
      <c r="D832" s="122"/>
      <c r="E832" s="122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</row>
    <row r="833" spans="2:17">
      <c r="B833" s="122"/>
      <c r="C833" s="122"/>
      <c r="D833" s="122"/>
      <c r="E833" s="122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</row>
    <row r="834" spans="2:17">
      <c r="B834" s="122"/>
      <c r="C834" s="122"/>
      <c r="D834" s="122"/>
      <c r="E834" s="122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</row>
    <row r="835" spans="2:17">
      <c r="B835" s="122"/>
      <c r="C835" s="122"/>
      <c r="D835" s="122"/>
      <c r="E835" s="122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</row>
    <row r="836" spans="2:17">
      <c r="B836" s="122"/>
      <c r="C836" s="122"/>
      <c r="D836" s="122"/>
      <c r="E836" s="122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</row>
    <row r="837" spans="2:17">
      <c r="B837" s="122"/>
      <c r="C837" s="122"/>
      <c r="D837" s="122"/>
      <c r="E837" s="122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</row>
    <row r="838" spans="2:17">
      <c r="B838" s="122"/>
      <c r="C838" s="122"/>
      <c r="D838" s="122"/>
      <c r="E838" s="122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</row>
    <row r="839" spans="2:17">
      <c r="B839" s="122"/>
      <c r="C839" s="122"/>
      <c r="D839" s="122"/>
      <c r="E839" s="122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</row>
    <row r="840" spans="2:17">
      <c r="B840" s="122"/>
      <c r="C840" s="122"/>
      <c r="D840" s="122"/>
      <c r="E840" s="122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</row>
    <row r="841" spans="2:17">
      <c r="B841" s="122"/>
      <c r="C841" s="122"/>
      <c r="D841" s="122"/>
      <c r="E841" s="122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</row>
    <row r="842" spans="2:17">
      <c r="B842" s="122"/>
      <c r="C842" s="122"/>
      <c r="D842" s="122"/>
      <c r="E842" s="122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</row>
    <row r="843" spans="2:17">
      <c r="B843" s="122"/>
      <c r="C843" s="122"/>
      <c r="D843" s="122"/>
      <c r="E843" s="122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</row>
    <row r="844" spans="2:17">
      <c r="B844" s="122"/>
      <c r="C844" s="122"/>
      <c r="D844" s="122"/>
      <c r="E844" s="122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</row>
    <row r="845" spans="2:17">
      <c r="B845" s="122"/>
      <c r="C845" s="122"/>
      <c r="D845" s="122"/>
      <c r="E845" s="122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</row>
    <row r="846" spans="2:17">
      <c r="B846" s="122"/>
      <c r="C846" s="122"/>
      <c r="D846" s="122"/>
      <c r="E846" s="122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</row>
    <row r="847" spans="2:17">
      <c r="B847" s="122"/>
      <c r="C847" s="122"/>
      <c r="D847" s="122"/>
      <c r="E847" s="122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</row>
    <row r="848" spans="2:17">
      <c r="B848" s="122"/>
      <c r="C848" s="122"/>
      <c r="D848" s="122"/>
      <c r="E848" s="122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</row>
    <row r="849" spans="2:17">
      <c r="B849" s="122"/>
      <c r="C849" s="122"/>
      <c r="D849" s="122"/>
      <c r="E849" s="122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</row>
    <row r="850" spans="2:17">
      <c r="B850" s="122"/>
      <c r="C850" s="122"/>
      <c r="D850" s="122"/>
      <c r="E850" s="122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</row>
    <row r="851" spans="2:17">
      <c r="B851" s="122"/>
      <c r="C851" s="122"/>
      <c r="D851" s="122"/>
      <c r="E851" s="122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</row>
    <row r="852" spans="2:17">
      <c r="B852" s="122"/>
      <c r="C852" s="122"/>
      <c r="D852" s="122"/>
      <c r="E852" s="122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</row>
    <row r="853" spans="2:17">
      <c r="B853" s="122"/>
      <c r="C853" s="122"/>
      <c r="D853" s="122"/>
      <c r="E853" s="122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</row>
    <row r="854" spans="2:17">
      <c r="B854" s="122"/>
      <c r="C854" s="122"/>
      <c r="D854" s="122"/>
      <c r="E854" s="122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</row>
    <row r="855" spans="2:17">
      <c r="B855" s="122"/>
      <c r="C855" s="122"/>
      <c r="D855" s="122"/>
      <c r="E855" s="122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</row>
    <row r="856" spans="2:17">
      <c r="B856" s="122"/>
      <c r="C856" s="122"/>
      <c r="D856" s="122"/>
      <c r="E856" s="122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</row>
    <row r="857" spans="2:17">
      <c r="B857" s="122"/>
      <c r="C857" s="122"/>
      <c r="D857" s="122"/>
      <c r="E857" s="122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</row>
    <row r="858" spans="2:17">
      <c r="B858" s="122"/>
      <c r="C858" s="122"/>
      <c r="D858" s="122"/>
      <c r="E858" s="122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</row>
    <row r="859" spans="2:17">
      <c r="B859" s="122"/>
      <c r="C859" s="122"/>
      <c r="D859" s="122"/>
      <c r="E859" s="122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</row>
    <row r="860" spans="2:17">
      <c r="B860" s="122"/>
      <c r="C860" s="122"/>
      <c r="D860" s="122"/>
      <c r="E860" s="122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</row>
    <row r="861" spans="2:17">
      <c r="B861" s="122"/>
      <c r="C861" s="122"/>
      <c r="D861" s="122"/>
      <c r="E861" s="122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</row>
    <row r="862" spans="2:17">
      <c r="B862" s="122"/>
      <c r="C862" s="122"/>
      <c r="D862" s="122"/>
      <c r="E862" s="122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</row>
    <row r="863" spans="2:17">
      <c r="B863" s="122"/>
      <c r="C863" s="122"/>
      <c r="D863" s="122"/>
      <c r="E863" s="122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</row>
    <row r="864" spans="2:17">
      <c r="B864" s="122"/>
      <c r="C864" s="122"/>
      <c r="D864" s="122"/>
      <c r="E864" s="122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</row>
    <row r="865" spans="2:17">
      <c r="B865" s="122"/>
      <c r="C865" s="122"/>
      <c r="D865" s="122"/>
      <c r="E865" s="122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</row>
    <row r="866" spans="2:17">
      <c r="B866" s="122"/>
      <c r="C866" s="122"/>
      <c r="D866" s="122"/>
      <c r="E866" s="122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</row>
    <row r="867" spans="2:17">
      <c r="B867" s="122"/>
      <c r="C867" s="122"/>
      <c r="D867" s="122"/>
      <c r="E867" s="122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</row>
    <row r="868" spans="2:17">
      <c r="B868" s="122"/>
      <c r="C868" s="122"/>
      <c r="D868" s="122"/>
      <c r="E868" s="122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</row>
    <row r="869" spans="2:17">
      <c r="B869" s="122"/>
      <c r="C869" s="122"/>
      <c r="D869" s="122"/>
      <c r="E869" s="122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</row>
    <row r="870" spans="2:17">
      <c r="B870" s="122"/>
      <c r="C870" s="122"/>
      <c r="D870" s="122"/>
      <c r="E870" s="122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</row>
    <row r="871" spans="2:17">
      <c r="B871" s="122"/>
      <c r="C871" s="122"/>
      <c r="D871" s="122"/>
      <c r="E871" s="122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</row>
    <row r="872" spans="2:17">
      <c r="B872" s="122"/>
      <c r="C872" s="122"/>
      <c r="D872" s="122"/>
      <c r="E872" s="122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</row>
    <row r="873" spans="2:17">
      <c r="B873" s="122"/>
      <c r="C873" s="122"/>
      <c r="D873" s="122"/>
      <c r="E873" s="122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</row>
    <row r="874" spans="2:17">
      <c r="B874" s="122"/>
      <c r="C874" s="122"/>
      <c r="D874" s="122"/>
      <c r="E874" s="122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</row>
    <row r="875" spans="2:17">
      <c r="B875" s="122"/>
      <c r="C875" s="122"/>
      <c r="D875" s="122"/>
      <c r="E875" s="122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</row>
    <row r="876" spans="2:17">
      <c r="B876" s="122"/>
      <c r="C876" s="122"/>
      <c r="D876" s="122"/>
      <c r="E876" s="122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</row>
    <row r="877" spans="2:17">
      <c r="B877" s="122"/>
      <c r="C877" s="122"/>
      <c r="D877" s="122"/>
      <c r="E877" s="122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</row>
    <row r="878" spans="2:17">
      <c r="B878" s="122"/>
      <c r="C878" s="122"/>
      <c r="D878" s="122"/>
      <c r="E878" s="122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</row>
    <row r="879" spans="2:17">
      <c r="B879" s="122"/>
      <c r="C879" s="122"/>
      <c r="D879" s="122"/>
      <c r="E879" s="122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</row>
    <row r="880" spans="2:17">
      <c r="B880" s="122"/>
      <c r="C880" s="122"/>
      <c r="D880" s="122"/>
      <c r="E880" s="122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</row>
    <row r="881" spans="2:17">
      <c r="B881" s="122"/>
      <c r="C881" s="122"/>
      <c r="D881" s="122"/>
      <c r="E881" s="122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</row>
    <row r="882" spans="2:17">
      <c r="B882" s="122"/>
      <c r="C882" s="122"/>
      <c r="D882" s="122"/>
      <c r="E882" s="122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</row>
    <row r="883" spans="2:17">
      <c r="B883" s="122"/>
      <c r="C883" s="122"/>
      <c r="D883" s="122"/>
      <c r="E883" s="122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</row>
    <row r="884" spans="2:17">
      <c r="B884" s="122"/>
      <c r="C884" s="122"/>
      <c r="D884" s="122"/>
      <c r="E884" s="122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</row>
    <row r="885" spans="2:17">
      <c r="B885" s="122"/>
      <c r="C885" s="122"/>
      <c r="D885" s="122"/>
      <c r="E885" s="122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</row>
    <row r="886" spans="2:17">
      <c r="B886" s="122"/>
      <c r="C886" s="122"/>
      <c r="D886" s="122"/>
      <c r="E886" s="122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</row>
    <row r="887" spans="2:17">
      <c r="B887" s="122"/>
      <c r="C887" s="122"/>
      <c r="D887" s="122"/>
      <c r="E887" s="122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</row>
    <row r="888" spans="2:17">
      <c r="B888" s="122"/>
      <c r="C888" s="122"/>
      <c r="D888" s="122"/>
      <c r="E888" s="122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</row>
    <row r="889" spans="2:17">
      <c r="B889" s="122"/>
      <c r="C889" s="122"/>
      <c r="D889" s="122"/>
      <c r="E889" s="122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</row>
    <row r="890" spans="2:17">
      <c r="B890" s="122"/>
      <c r="C890" s="122"/>
      <c r="D890" s="122"/>
      <c r="E890" s="122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</row>
    <row r="891" spans="2:17">
      <c r="B891" s="122"/>
      <c r="C891" s="122"/>
      <c r="D891" s="122"/>
      <c r="E891" s="122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</row>
    <row r="892" spans="2:17">
      <c r="B892" s="122"/>
      <c r="C892" s="122"/>
      <c r="D892" s="122"/>
      <c r="E892" s="122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</row>
    <row r="893" spans="2:17">
      <c r="B893" s="122"/>
      <c r="C893" s="122"/>
      <c r="D893" s="122"/>
      <c r="E893" s="122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</row>
    <row r="894" spans="2:17">
      <c r="B894" s="122"/>
      <c r="C894" s="122"/>
      <c r="D894" s="122"/>
      <c r="E894" s="122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</row>
    <row r="895" spans="2:17">
      <c r="B895" s="122"/>
      <c r="C895" s="122"/>
      <c r="D895" s="122"/>
      <c r="E895" s="122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</row>
    <row r="896" spans="2:17">
      <c r="B896" s="122"/>
      <c r="C896" s="122"/>
      <c r="D896" s="122"/>
      <c r="E896" s="122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</row>
    <row r="897" spans="2:17">
      <c r="B897" s="122"/>
      <c r="C897" s="122"/>
      <c r="D897" s="122"/>
      <c r="E897" s="122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</row>
    <row r="898" spans="2:17">
      <c r="B898" s="122"/>
      <c r="C898" s="122"/>
      <c r="D898" s="122"/>
      <c r="E898" s="122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</row>
    <row r="899" spans="2:17">
      <c r="B899" s="122"/>
      <c r="C899" s="122"/>
      <c r="D899" s="122"/>
      <c r="E899" s="122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</row>
    <row r="900" spans="2:17">
      <c r="B900" s="122"/>
      <c r="C900" s="122"/>
      <c r="D900" s="122"/>
      <c r="E900" s="122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</row>
    <row r="901" spans="2:17">
      <c r="B901" s="122"/>
      <c r="C901" s="122"/>
      <c r="D901" s="122"/>
      <c r="E901" s="122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</row>
    <row r="902" spans="2:17">
      <c r="B902" s="122"/>
      <c r="C902" s="122"/>
      <c r="D902" s="122"/>
      <c r="E902" s="122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</row>
    <row r="903" spans="2:17">
      <c r="B903" s="122"/>
      <c r="C903" s="122"/>
      <c r="D903" s="122"/>
      <c r="E903" s="122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</row>
    <row r="904" spans="2:17">
      <c r="B904" s="122"/>
      <c r="C904" s="122"/>
      <c r="D904" s="122"/>
      <c r="E904" s="122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</row>
    <row r="905" spans="2:17">
      <c r="B905" s="122"/>
      <c r="C905" s="122"/>
      <c r="D905" s="122"/>
      <c r="E905" s="122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</row>
    <row r="906" spans="2:17">
      <c r="B906" s="122"/>
      <c r="C906" s="122"/>
      <c r="D906" s="122"/>
      <c r="E906" s="122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</row>
    <row r="907" spans="2:17">
      <c r="B907" s="122"/>
      <c r="C907" s="122"/>
      <c r="D907" s="122"/>
      <c r="E907" s="122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</row>
    <row r="908" spans="2:17">
      <c r="B908" s="122"/>
      <c r="C908" s="122"/>
      <c r="D908" s="122"/>
      <c r="E908" s="122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</row>
    <row r="909" spans="2:17">
      <c r="B909" s="122"/>
      <c r="C909" s="122"/>
      <c r="D909" s="122"/>
      <c r="E909" s="122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</row>
    <row r="910" spans="2:17">
      <c r="B910" s="122"/>
      <c r="C910" s="122"/>
      <c r="D910" s="122"/>
      <c r="E910" s="122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</row>
    <row r="911" spans="2:17">
      <c r="B911" s="122"/>
      <c r="C911" s="122"/>
      <c r="D911" s="122"/>
      <c r="E911" s="122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</row>
    <row r="912" spans="2:17">
      <c r="B912" s="122"/>
      <c r="C912" s="122"/>
      <c r="D912" s="122"/>
      <c r="E912" s="122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</row>
    <row r="913" spans="2:17">
      <c r="B913" s="122"/>
      <c r="C913" s="122"/>
      <c r="D913" s="122"/>
      <c r="E913" s="122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</row>
    <row r="914" spans="2:17">
      <c r="B914" s="122"/>
      <c r="C914" s="122"/>
      <c r="D914" s="122"/>
      <c r="E914" s="122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</row>
    <row r="915" spans="2:17">
      <c r="B915" s="122"/>
      <c r="C915" s="122"/>
      <c r="D915" s="122"/>
      <c r="E915" s="122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</row>
    <row r="916" spans="2:17">
      <c r="B916" s="122"/>
      <c r="C916" s="122"/>
      <c r="D916" s="122"/>
      <c r="E916" s="122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</row>
    <row r="917" spans="2:17">
      <c r="B917" s="122"/>
      <c r="C917" s="122"/>
      <c r="D917" s="122"/>
      <c r="E917" s="122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</row>
    <row r="918" spans="2:17">
      <c r="B918" s="122"/>
      <c r="C918" s="122"/>
      <c r="D918" s="122"/>
      <c r="E918" s="122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</row>
    <row r="919" spans="2:17">
      <c r="B919" s="122"/>
      <c r="C919" s="122"/>
      <c r="D919" s="122"/>
      <c r="E919" s="122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</row>
    <row r="920" spans="2:17">
      <c r="B920" s="122"/>
      <c r="C920" s="122"/>
      <c r="D920" s="122"/>
      <c r="E920" s="122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</row>
    <row r="921" spans="2:17">
      <c r="B921" s="122"/>
      <c r="C921" s="122"/>
      <c r="D921" s="122"/>
      <c r="E921" s="122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</row>
    <row r="922" spans="2:17">
      <c r="B922" s="122"/>
      <c r="C922" s="122"/>
      <c r="D922" s="122"/>
      <c r="E922" s="122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</row>
    <row r="923" spans="2:17">
      <c r="B923" s="122"/>
      <c r="C923" s="122"/>
      <c r="D923" s="122"/>
      <c r="E923" s="122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</row>
    <row r="924" spans="2:17">
      <c r="B924" s="122"/>
      <c r="C924" s="122"/>
      <c r="D924" s="122"/>
      <c r="E924" s="122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</row>
    <row r="925" spans="2:17">
      <c r="B925" s="122"/>
      <c r="C925" s="122"/>
      <c r="D925" s="122"/>
      <c r="E925" s="122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</row>
    <row r="926" spans="2:17">
      <c r="B926" s="122"/>
      <c r="C926" s="122"/>
      <c r="D926" s="122"/>
      <c r="E926" s="122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</row>
    <row r="927" spans="2:17">
      <c r="B927" s="122"/>
      <c r="C927" s="122"/>
      <c r="D927" s="122"/>
      <c r="E927" s="122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</row>
    <row r="928" spans="2:17">
      <c r="B928" s="122"/>
      <c r="C928" s="122"/>
      <c r="D928" s="122"/>
      <c r="E928" s="122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</row>
    <row r="929" spans="2:17">
      <c r="B929" s="122"/>
      <c r="C929" s="122"/>
      <c r="D929" s="122"/>
      <c r="E929" s="122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</row>
    <row r="930" spans="2:17">
      <c r="B930" s="122"/>
      <c r="C930" s="122"/>
      <c r="D930" s="122"/>
      <c r="E930" s="122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</row>
    <row r="931" spans="2:17">
      <c r="B931" s="122"/>
      <c r="C931" s="122"/>
      <c r="D931" s="122"/>
      <c r="E931" s="122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</row>
    <row r="932" spans="2:17">
      <c r="B932" s="122"/>
      <c r="C932" s="122"/>
      <c r="D932" s="122"/>
      <c r="E932" s="122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</row>
    <row r="933" spans="2:17">
      <c r="B933" s="122"/>
      <c r="C933" s="122"/>
      <c r="D933" s="122"/>
      <c r="E933" s="122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</row>
    <row r="934" spans="2:17">
      <c r="B934" s="122"/>
      <c r="C934" s="122"/>
      <c r="D934" s="122"/>
      <c r="E934" s="122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</row>
    <row r="935" spans="2:17">
      <c r="B935" s="122"/>
      <c r="C935" s="122"/>
      <c r="D935" s="122"/>
      <c r="E935" s="122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</row>
    <row r="936" spans="2:17">
      <c r="B936" s="122"/>
      <c r="C936" s="122"/>
      <c r="D936" s="122"/>
      <c r="E936" s="122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</row>
    <row r="937" spans="2:17">
      <c r="B937" s="122"/>
      <c r="C937" s="122"/>
      <c r="D937" s="122"/>
      <c r="E937" s="122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</row>
    <row r="938" spans="2:17">
      <c r="B938" s="122"/>
      <c r="C938" s="122"/>
      <c r="D938" s="122"/>
      <c r="E938" s="122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</row>
    <row r="939" spans="2:17">
      <c r="B939" s="122"/>
      <c r="C939" s="122"/>
      <c r="D939" s="122"/>
      <c r="E939" s="122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</row>
    <row r="940" spans="2:17">
      <c r="B940" s="122"/>
      <c r="C940" s="122"/>
      <c r="D940" s="122"/>
      <c r="E940" s="122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</row>
    <row r="941" spans="2:17">
      <c r="B941" s="122"/>
      <c r="C941" s="122"/>
      <c r="D941" s="122"/>
      <c r="E941" s="122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</row>
    <row r="942" spans="2:17">
      <c r="B942" s="122"/>
      <c r="C942" s="122"/>
      <c r="D942" s="122"/>
      <c r="E942" s="122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</row>
    <row r="943" spans="2:17">
      <c r="B943" s="122"/>
      <c r="C943" s="122"/>
      <c r="D943" s="122"/>
      <c r="E943" s="122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</row>
    <row r="944" spans="2:17">
      <c r="B944" s="122"/>
      <c r="C944" s="122"/>
      <c r="D944" s="122"/>
      <c r="E944" s="122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</row>
    <row r="945" spans="2:17">
      <c r="B945" s="122"/>
      <c r="C945" s="122"/>
      <c r="D945" s="122"/>
      <c r="E945" s="122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</row>
    <row r="946" spans="2:17">
      <c r="B946" s="122"/>
      <c r="C946" s="122"/>
      <c r="D946" s="122"/>
      <c r="E946" s="122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</row>
    <row r="947" spans="2:17">
      <c r="B947" s="122"/>
      <c r="C947" s="122"/>
      <c r="D947" s="122"/>
      <c r="E947" s="122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</row>
    <row r="948" spans="2:17">
      <c r="B948" s="122"/>
      <c r="C948" s="122"/>
      <c r="D948" s="122"/>
      <c r="E948" s="122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</row>
    <row r="949" spans="2:17">
      <c r="B949" s="122"/>
      <c r="C949" s="122"/>
      <c r="D949" s="122"/>
      <c r="E949" s="122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</row>
    <row r="950" spans="2:17">
      <c r="B950" s="122"/>
      <c r="C950" s="122"/>
      <c r="D950" s="122"/>
      <c r="E950" s="122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</row>
    <row r="951" spans="2:17">
      <c r="B951" s="122"/>
      <c r="C951" s="122"/>
      <c r="D951" s="122"/>
      <c r="E951" s="122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</row>
    <row r="952" spans="2:17">
      <c r="B952" s="122"/>
      <c r="C952" s="122"/>
      <c r="D952" s="122"/>
      <c r="E952" s="122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</row>
    <row r="953" spans="2:17">
      <c r="B953" s="122"/>
      <c r="C953" s="122"/>
      <c r="D953" s="122"/>
      <c r="E953" s="122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</row>
    <row r="954" spans="2:17">
      <c r="B954" s="122"/>
      <c r="C954" s="122"/>
      <c r="D954" s="122"/>
      <c r="E954" s="122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</row>
    <row r="955" spans="2:17">
      <c r="B955" s="122"/>
      <c r="C955" s="122"/>
      <c r="D955" s="122"/>
      <c r="E955" s="122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</row>
    <row r="956" spans="2:17">
      <c r="B956" s="122"/>
      <c r="C956" s="122"/>
      <c r="D956" s="122"/>
      <c r="E956" s="122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</row>
    <row r="957" spans="2:17">
      <c r="B957" s="122"/>
      <c r="C957" s="122"/>
      <c r="D957" s="122"/>
      <c r="E957" s="122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</row>
    <row r="958" spans="2:17">
      <c r="B958" s="122"/>
      <c r="C958" s="122"/>
      <c r="D958" s="122"/>
      <c r="E958" s="122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</row>
    <row r="959" spans="2:17">
      <c r="B959" s="122"/>
      <c r="C959" s="122"/>
      <c r="D959" s="122"/>
      <c r="E959" s="122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</row>
    <row r="960" spans="2:17">
      <c r="B960" s="122"/>
      <c r="C960" s="122"/>
      <c r="D960" s="122"/>
      <c r="E960" s="122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</row>
    <row r="961" spans="2:17">
      <c r="B961" s="122"/>
      <c r="C961" s="122"/>
      <c r="D961" s="122"/>
      <c r="E961" s="122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</row>
    <row r="962" spans="2:17">
      <c r="B962" s="122"/>
      <c r="C962" s="122"/>
      <c r="D962" s="122"/>
      <c r="E962" s="122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</row>
    <row r="963" spans="2:17">
      <c r="B963" s="122"/>
      <c r="C963" s="122"/>
      <c r="D963" s="122"/>
      <c r="E963" s="122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</row>
    <row r="964" spans="2:17">
      <c r="B964" s="122"/>
      <c r="C964" s="122"/>
      <c r="D964" s="122"/>
      <c r="E964" s="122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</row>
    <row r="965" spans="2:17">
      <c r="B965" s="122"/>
      <c r="C965" s="122"/>
      <c r="D965" s="122"/>
      <c r="E965" s="122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</row>
    <row r="966" spans="2:17">
      <c r="B966" s="122"/>
      <c r="C966" s="122"/>
      <c r="D966" s="122"/>
      <c r="E966" s="122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</row>
    <row r="967" spans="2:17">
      <c r="B967" s="122"/>
      <c r="C967" s="122"/>
      <c r="D967" s="122"/>
      <c r="E967" s="122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</row>
    <row r="968" spans="2:17">
      <c r="B968" s="122"/>
      <c r="C968" s="122"/>
      <c r="D968" s="122"/>
      <c r="E968" s="122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</row>
    <row r="969" spans="2:17">
      <c r="B969" s="122"/>
      <c r="C969" s="122"/>
      <c r="D969" s="122"/>
      <c r="E969" s="122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</row>
    <row r="970" spans="2:17">
      <c r="B970" s="122"/>
      <c r="C970" s="122"/>
      <c r="D970" s="122"/>
      <c r="E970" s="122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</row>
    <row r="971" spans="2:17">
      <c r="B971" s="122"/>
      <c r="C971" s="122"/>
      <c r="D971" s="122"/>
      <c r="E971" s="122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</row>
    <row r="972" spans="2:17">
      <c r="B972" s="122"/>
      <c r="C972" s="122"/>
      <c r="D972" s="122"/>
      <c r="E972" s="122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</row>
    <row r="973" spans="2:17">
      <c r="B973" s="122"/>
      <c r="C973" s="122"/>
      <c r="D973" s="122"/>
      <c r="E973" s="122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</row>
    <row r="974" spans="2:17">
      <c r="B974" s="122"/>
      <c r="C974" s="122"/>
      <c r="D974" s="122"/>
      <c r="E974" s="122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</row>
    <row r="975" spans="2:17">
      <c r="B975" s="122"/>
      <c r="C975" s="122"/>
      <c r="D975" s="122"/>
      <c r="E975" s="122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</row>
    <row r="976" spans="2:17">
      <c r="B976" s="122"/>
      <c r="C976" s="122"/>
      <c r="D976" s="122"/>
      <c r="E976" s="122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</row>
    <row r="977" spans="2:17">
      <c r="B977" s="122"/>
      <c r="C977" s="122"/>
      <c r="D977" s="122"/>
      <c r="E977" s="122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</row>
    <row r="978" spans="2:17">
      <c r="B978" s="122"/>
      <c r="C978" s="122"/>
      <c r="D978" s="122"/>
      <c r="E978" s="122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</row>
    <row r="979" spans="2:17">
      <c r="B979" s="122"/>
      <c r="C979" s="122"/>
      <c r="D979" s="122"/>
      <c r="E979" s="122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</row>
    <row r="980" spans="2:17">
      <c r="B980" s="122"/>
      <c r="C980" s="122"/>
      <c r="D980" s="122"/>
      <c r="E980" s="122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</row>
    <row r="981" spans="2:17">
      <c r="B981" s="122"/>
      <c r="C981" s="122"/>
      <c r="D981" s="122"/>
      <c r="E981" s="122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</row>
    <row r="982" spans="2:17">
      <c r="B982" s="122"/>
      <c r="C982" s="122"/>
      <c r="D982" s="122"/>
      <c r="E982" s="122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</row>
    <row r="983" spans="2:17">
      <c r="B983" s="122"/>
      <c r="C983" s="122"/>
      <c r="D983" s="122"/>
      <c r="E983" s="122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</row>
    <row r="984" spans="2:17">
      <c r="B984" s="122"/>
      <c r="C984" s="122"/>
      <c r="D984" s="122"/>
      <c r="E984" s="122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</row>
    <row r="985" spans="2:17">
      <c r="B985" s="122"/>
      <c r="C985" s="122"/>
      <c r="D985" s="122"/>
      <c r="E985" s="122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</row>
    <row r="986" spans="2:17">
      <c r="B986" s="122"/>
      <c r="C986" s="122"/>
      <c r="D986" s="122"/>
      <c r="E986" s="122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</row>
    <row r="987" spans="2:17">
      <c r="B987" s="122"/>
      <c r="C987" s="122"/>
      <c r="D987" s="122"/>
      <c r="E987" s="122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</row>
    <row r="988" spans="2:17">
      <c r="B988" s="122"/>
      <c r="C988" s="122"/>
      <c r="D988" s="122"/>
      <c r="E988" s="122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</row>
    <row r="989" spans="2:17">
      <c r="B989" s="122"/>
      <c r="C989" s="122"/>
      <c r="D989" s="122"/>
      <c r="E989" s="122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</row>
    <row r="990" spans="2:17">
      <c r="B990" s="122"/>
      <c r="C990" s="122"/>
      <c r="D990" s="122"/>
      <c r="E990" s="122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</row>
    <row r="991" spans="2:17">
      <c r="B991" s="122"/>
      <c r="C991" s="122"/>
      <c r="D991" s="122"/>
      <c r="E991" s="122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</row>
    <row r="992" spans="2:17">
      <c r="B992" s="122"/>
      <c r="C992" s="122"/>
      <c r="D992" s="122"/>
      <c r="E992" s="122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</row>
    <row r="993" spans="2:17">
      <c r="B993" s="122"/>
      <c r="C993" s="122"/>
      <c r="D993" s="122"/>
      <c r="E993" s="122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</row>
    <row r="994" spans="2:17">
      <c r="B994" s="122"/>
      <c r="C994" s="122"/>
      <c r="D994" s="122"/>
      <c r="E994" s="122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</row>
    <row r="995" spans="2:17">
      <c r="B995" s="122"/>
      <c r="C995" s="122"/>
      <c r="D995" s="122"/>
      <c r="E995" s="122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</row>
    <row r="996" spans="2:17">
      <c r="B996" s="122"/>
      <c r="C996" s="122"/>
      <c r="D996" s="122"/>
      <c r="E996" s="122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</row>
    <row r="997" spans="2:17">
      <c r="B997" s="122"/>
      <c r="C997" s="122"/>
      <c r="D997" s="122"/>
      <c r="E997" s="122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</row>
    <row r="998" spans="2:17">
      <c r="B998" s="122"/>
      <c r="C998" s="122"/>
      <c r="D998" s="122"/>
      <c r="E998" s="122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</row>
    <row r="999" spans="2:17">
      <c r="B999" s="122"/>
      <c r="C999" s="122"/>
      <c r="D999" s="122"/>
      <c r="E999" s="122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</row>
    <row r="1000" spans="2:17">
      <c r="B1000" s="122"/>
      <c r="C1000" s="122"/>
      <c r="D1000" s="122"/>
      <c r="E1000" s="122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</row>
    <row r="1001" spans="2:17">
      <c r="B1001" s="122"/>
      <c r="C1001" s="122"/>
      <c r="D1001" s="122"/>
      <c r="E1001" s="122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</row>
    <row r="1002" spans="2:17">
      <c r="B1002" s="122"/>
      <c r="C1002" s="122"/>
      <c r="D1002" s="122"/>
      <c r="E1002" s="122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</row>
    <row r="1003" spans="2:17">
      <c r="B1003" s="122"/>
      <c r="C1003" s="122"/>
      <c r="D1003" s="122"/>
      <c r="E1003" s="122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</row>
    <row r="1004" spans="2:17">
      <c r="B1004" s="122"/>
      <c r="C1004" s="122"/>
      <c r="D1004" s="122"/>
      <c r="E1004" s="122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</row>
    <row r="1005" spans="2:17">
      <c r="B1005" s="122"/>
      <c r="C1005" s="122"/>
      <c r="D1005" s="122"/>
      <c r="E1005" s="122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</row>
    <row r="1006" spans="2:17">
      <c r="B1006" s="122"/>
      <c r="C1006" s="122"/>
      <c r="D1006" s="122"/>
      <c r="E1006" s="122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</row>
    <row r="1007" spans="2:17">
      <c r="B1007" s="122"/>
      <c r="C1007" s="122"/>
      <c r="D1007" s="122"/>
      <c r="E1007" s="122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</row>
    <row r="1008" spans="2:17">
      <c r="B1008" s="122"/>
      <c r="C1008" s="122"/>
      <c r="D1008" s="122"/>
      <c r="E1008" s="122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</row>
    <row r="1009" spans="2:17">
      <c r="B1009" s="122"/>
      <c r="C1009" s="122"/>
      <c r="D1009" s="122"/>
      <c r="E1009" s="122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</row>
    <row r="1010" spans="2:17">
      <c r="B1010" s="122"/>
      <c r="C1010" s="122"/>
      <c r="D1010" s="122"/>
      <c r="E1010" s="122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</row>
    <row r="1011" spans="2:17">
      <c r="B1011" s="122"/>
      <c r="C1011" s="122"/>
      <c r="D1011" s="122"/>
      <c r="E1011" s="122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</row>
    <row r="1012" spans="2:17">
      <c r="B1012" s="122"/>
      <c r="C1012" s="122"/>
      <c r="D1012" s="122"/>
      <c r="E1012" s="122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</row>
    <row r="1013" spans="2:17">
      <c r="B1013" s="122"/>
      <c r="C1013" s="122"/>
      <c r="D1013" s="122"/>
      <c r="E1013" s="122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</row>
    <row r="1014" spans="2:17">
      <c r="B1014" s="122"/>
      <c r="C1014" s="122"/>
      <c r="D1014" s="122"/>
      <c r="E1014" s="122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</row>
    <row r="1015" spans="2:17">
      <c r="B1015" s="122"/>
      <c r="C1015" s="122"/>
      <c r="D1015" s="122"/>
      <c r="E1015" s="122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</row>
    <row r="1016" spans="2:17">
      <c r="B1016" s="122"/>
      <c r="C1016" s="122"/>
      <c r="D1016" s="122"/>
      <c r="E1016" s="122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</row>
    <row r="1017" spans="2:17">
      <c r="B1017" s="122"/>
      <c r="C1017" s="122"/>
      <c r="D1017" s="122"/>
      <c r="E1017" s="122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</row>
    <row r="1018" spans="2:17">
      <c r="B1018" s="122"/>
      <c r="C1018" s="122"/>
      <c r="D1018" s="122"/>
      <c r="E1018" s="122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</row>
    <row r="1019" spans="2:17">
      <c r="B1019" s="122"/>
      <c r="C1019" s="122"/>
      <c r="D1019" s="122"/>
      <c r="E1019" s="122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</row>
    <row r="1020" spans="2:17">
      <c r="B1020" s="122"/>
      <c r="C1020" s="122"/>
      <c r="D1020" s="122"/>
      <c r="E1020" s="122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</row>
    <row r="1021" spans="2:17">
      <c r="B1021" s="122"/>
      <c r="C1021" s="122"/>
      <c r="D1021" s="122"/>
      <c r="E1021" s="122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</row>
    <row r="1022" spans="2:17">
      <c r="B1022" s="122"/>
      <c r="C1022" s="122"/>
      <c r="D1022" s="122"/>
      <c r="E1022" s="122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</row>
    <row r="1023" spans="2:17">
      <c r="B1023" s="122"/>
      <c r="C1023" s="122"/>
      <c r="D1023" s="122"/>
      <c r="E1023" s="122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</row>
    <row r="1024" spans="2:17">
      <c r="B1024" s="122"/>
      <c r="C1024" s="122"/>
      <c r="D1024" s="122"/>
      <c r="E1024" s="122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</row>
    <row r="1025" spans="2:17">
      <c r="B1025" s="122"/>
      <c r="C1025" s="122"/>
      <c r="D1025" s="122"/>
      <c r="E1025" s="122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</row>
    <row r="1026" spans="2:17">
      <c r="B1026" s="122"/>
      <c r="C1026" s="122"/>
      <c r="D1026" s="122"/>
      <c r="E1026" s="122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</row>
    <row r="1027" spans="2:17">
      <c r="B1027" s="122"/>
      <c r="C1027" s="122"/>
      <c r="D1027" s="122"/>
      <c r="E1027" s="122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</row>
    <row r="1028" spans="2:17">
      <c r="B1028" s="122"/>
      <c r="C1028" s="122"/>
      <c r="D1028" s="122"/>
      <c r="E1028" s="122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</row>
    <row r="1029" spans="2:17">
      <c r="B1029" s="122"/>
      <c r="C1029" s="122"/>
      <c r="D1029" s="122"/>
      <c r="E1029" s="122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</row>
    <row r="1030" spans="2:17">
      <c r="B1030" s="122"/>
      <c r="C1030" s="122"/>
      <c r="D1030" s="122"/>
      <c r="E1030" s="122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</row>
    <row r="1031" spans="2:17">
      <c r="B1031" s="122"/>
      <c r="C1031" s="122"/>
      <c r="D1031" s="122"/>
      <c r="E1031" s="122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</row>
    <row r="1032" spans="2:17">
      <c r="B1032" s="122"/>
      <c r="C1032" s="122"/>
      <c r="D1032" s="122"/>
      <c r="E1032" s="122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</row>
    <row r="1033" spans="2:17">
      <c r="B1033" s="122"/>
      <c r="C1033" s="122"/>
      <c r="D1033" s="122"/>
      <c r="E1033" s="122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</row>
    <row r="1034" spans="2:17">
      <c r="B1034" s="122"/>
      <c r="C1034" s="122"/>
      <c r="D1034" s="122"/>
      <c r="E1034" s="122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</row>
    <row r="1035" spans="2:17">
      <c r="B1035" s="122"/>
      <c r="C1035" s="122"/>
      <c r="D1035" s="122"/>
      <c r="E1035" s="122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</row>
    <row r="1036" spans="2:17">
      <c r="B1036" s="122"/>
      <c r="C1036" s="122"/>
      <c r="D1036" s="122"/>
      <c r="E1036" s="122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</row>
    <row r="1037" spans="2:17">
      <c r="B1037" s="122"/>
      <c r="C1037" s="122"/>
      <c r="D1037" s="122"/>
      <c r="E1037" s="122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</row>
    <row r="1038" spans="2:17">
      <c r="B1038" s="122"/>
      <c r="C1038" s="122"/>
      <c r="D1038" s="122"/>
      <c r="E1038" s="122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</row>
    <row r="1039" spans="2:17">
      <c r="B1039" s="122"/>
      <c r="C1039" s="122"/>
      <c r="D1039" s="122"/>
      <c r="E1039" s="122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</row>
    <row r="1040" spans="2:17">
      <c r="B1040" s="122"/>
      <c r="C1040" s="122"/>
      <c r="D1040" s="122"/>
      <c r="E1040" s="122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</row>
    <row r="1041" spans="2:17">
      <c r="B1041" s="122"/>
      <c r="C1041" s="122"/>
      <c r="D1041" s="122"/>
      <c r="E1041" s="122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</row>
    <row r="1042" spans="2:17">
      <c r="B1042" s="122"/>
      <c r="C1042" s="122"/>
      <c r="D1042" s="122"/>
      <c r="E1042" s="122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</row>
    <row r="1043" spans="2:17">
      <c r="B1043" s="122"/>
      <c r="C1043" s="122"/>
      <c r="D1043" s="122"/>
      <c r="E1043" s="122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</row>
    <row r="1044" spans="2:17">
      <c r="B1044" s="122"/>
      <c r="C1044" s="122"/>
      <c r="D1044" s="122"/>
      <c r="E1044" s="122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</row>
    <row r="1045" spans="2:17">
      <c r="B1045" s="122"/>
      <c r="C1045" s="122"/>
      <c r="D1045" s="122"/>
      <c r="E1045" s="122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</row>
    <row r="1046" spans="2:17">
      <c r="B1046" s="122"/>
      <c r="C1046" s="122"/>
      <c r="D1046" s="122"/>
      <c r="E1046" s="122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</row>
    <row r="1047" spans="2:17">
      <c r="B1047" s="122"/>
      <c r="C1047" s="122"/>
      <c r="D1047" s="122"/>
      <c r="E1047" s="122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</row>
    <row r="1048" spans="2:17">
      <c r="B1048" s="122"/>
      <c r="C1048" s="122"/>
      <c r="D1048" s="122"/>
      <c r="E1048" s="122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</row>
    <row r="1049" spans="2:17">
      <c r="B1049" s="122"/>
      <c r="C1049" s="122"/>
      <c r="D1049" s="122"/>
      <c r="E1049" s="122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</row>
    <row r="1050" spans="2:17">
      <c r="B1050" s="122"/>
      <c r="C1050" s="122"/>
      <c r="D1050" s="122"/>
      <c r="E1050" s="122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</row>
    <row r="1051" spans="2:17">
      <c r="B1051" s="122"/>
      <c r="C1051" s="122"/>
      <c r="D1051" s="122"/>
      <c r="E1051" s="122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</row>
    <row r="1052" spans="2:17">
      <c r="B1052" s="122"/>
      <c r="C1052" s="122"/>
      <c r="D1052" s="122"/>
      <c r="E1052" s="122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</row>
    <row r="1053" spans="2:17">
      <c r="B1053" s="122"/>
      <c r="C1053" s="122"/>
      <c r="D1053" s="122"/>
      <c r="E1053" s="122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</row>
    <row r="1054" spans="2:17">
      <c r="B1054" s="122"/>
      <c r="C1054" s="122"/>
      <c r="D1054" s="122"/>
      <c r="E1054" s="122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</row>
    <row r="1055" spans="2:17">
      <c r="B1055" s="122"/>
      <c r="C1055" s="122"/>
      <c r="D1055" s="122"/>
      <c r="E1055" s="122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</row>
    <row r="1056" spans="2:17">
      <c r="B1056" s="122"/>
      <c r="C1056" s="122"/>
      <c r="D1056" s="122"/>
      <c r="E1056" s="122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</row>
    <row r="1057" spans="2:17">
      <c r="B1057" s="122"/>
      <c r="C1057" s="122"/>
      <c r="D1057" s="122"/>
      <c r="E1057" s="122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</row>
    <row r="1058" spans="2:17">
      <c r="B1058" s="122"/>
      <c r="C1058" s="122"/>
      <c r="D1058" s="122"/>
      <c r="E1058" s="122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</row>
    <row r="1059" spans="2:17">
      <c r="B1059" s="122"/>
      <c r="C1059" s="122"/>
      <c r="D1059" s="122"/>
      <c r="E1059" s="122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</row>
    <row r="1060" spans="2:17">
      <c r="B1060" s="122"/>
      <c r="C1060" s="122"/>
      <c r="D1060" s="122"/>
      <c r="E1060" s="122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</row>
    <row r="1061" spans="2:17">
      <c r="B1061" s="122"/>
      <c r="C1061" s="122"/>
      <c r="D1061" s="122"/>
      <c r="E1061" s="122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</row>
    <row r="1062" spans="2:17">
      <c r="B1062" s="122"/>
      <c r="C1062" s="122"/>
      <c r="D1062" s="122"/>
      <c r="E1062" s="122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</row>
    <row r="1063" spans="2:17">
      <c r="B1063" s="122"/>
      <c r="C1063" s="122"/>
      <c r="D1063" s="122"/>
      <c r="E1063" s="122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</row>
    <row r="1064" spans="2:17">
      <c r="B1064" s="122"/>
      <c r="C1064" s="122"/>
      <c r="D1064" s="122"/>
      <c r="E1064" s="122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</row>
    <row r="1065" spans="2:17">
      <c r="B1065" s="122"/>
      <c r="C1065" s="122"/>
      <c r="D1065" s="122"/>
      <c r="E1065" s="122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</row>
    <row r="1066" spans="2:17">
      <c r="B1066" s="122"/>
      <c r="C1066" s="122"/>
      <c r="D1066" s="122"/>
      <c r="E1066" s="122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</row>
  </sheetData>
  <sheetProtection sheet="1" objects="1" scenarios="1"/>
  <mergeCells count="1">
    <mergeCell ref="B6:Q6"/>
  </mergeCells>
  <phoneticPr fontId="7" type="noConversion"/>
  <conditionalFormatting sqref="B231:B232">
    <cfRule type="cellIs" dxfId="72" priority="336" operator="equal">
      <formula>2958465</formula>
    </cfRule>
    <cfRule type="cellIs" dxfId="71" priority="337" operator="equal">
      <formula>"NR3"</formula>
    </cfRule>
    <cfRule type="cellIs" dxfId="70" priority="338" operator="equal">
      <formula>"דירוג פנימי"</formula>
    </cfRule>
  </conditionalFormatting>
  <conditionalFormatting sqref="B231:B232">
    <cfRule type="cellIs" dxfId="69" priority="335" operator="equal">
      <formula>2958465</formula>
    </cfRule>
  </conditionalFormatting>
  <conditionalFormatting sqref="B11:B16">
    <cfRule type="cellIs" dxfId="68" priority="334" operator="equal">
      <formula>"NR3"</formula>
    </cfRule>
  </conditionalFormatting>
  <conditionalFormatting sqref="B17:B35">
    <cfRule type="cellIs" dxfId="67" priority="88" operator="equal">
      <formula>"NR3"</formula>
    </cfRule>
  </conditionalFormatting>
  <conditionalFormatting sqref="B54:B126 B133:B196">
    <cfRule type="cellIs" dxfId="66" priority="67" operator="equal">
      <formula>"NR3"</formula>
    </cfRule>
  </conditionalFormatting>
  <conditionalFormatting sqref="B49">
    <cfRule type="cellIs" dxfId="65" priority="64" operator="equal">
      <formula>"NR3"</formula>
    </cfRule>
  </conditionalFormatting>
  <conditionalFormatting sqref="B198">
    <cfRule type="cellIs" dxfId="64" priority="59" operator="equal">
      <formula>"NR3"</formula>
    </cfRule>
  </conditionalFormatting>
  <conditionalFormatting sqref="B199">
    <cfRule type="cellIs" dxfId="63" priority="58" operator="equal">
      <formula>"NR3"</formula>
    </cfRule>
  </conditionalFormatting>
  <conditionalFormatting sqref="B42">
    <cfRule type="cellIs" dxfId="62" priority="57" operator="equal">
      <formula>"NR3"</formula>
    </cfRule>
  </conditionalFormatting>
  <conditionalFormatting sqref="B50">
    <cfRule type="cellIs" dxfId="61" priority="56" operator="equal">
      <formula>"NR3"</formula>
    </cfRule>
  </conditionalFormatting>
  <conditionalFormatting sqref="B200">
    <cfRule type="cellIs" dxfId="60" priority="55" operator="equal">
      <formula>"NR3"</formula>
    </cfRule>
  </conditionalFormatting>
  <conditionalFormatting sqref="B51">
    <cfRule type="cellIs" dxfId="59" priority="54" operator="equal">
      <formula>"NR3"</formula>
    </cfRule>
  </conditionalFormatting>
  <conditionalFormatting sqref="B52">
    <cfRule type="cellIs" dxfId="58" priority="53" operator="equal">
      <formula>"NR3"</formula>
    </cfRule>
  </conditionalFormatting>
  <conditionalFormatting sqref="B53">
    <cfRule type="cellIs" dxfId="57" priority="52" operator="equal">
      <formula>"NR3"</formula>
    </cfRule>
  </conditionalFormatting>
  <conditionalFormatting sqref="B227:B228">
    <cfRule type="cellIs" dxfId="56" priority="49" operator="equal">
      <formula>"NR3"</formula>
    </cfRule>
  </conditionalFormatting>
  <conditionalFormatting sqref="B43:B48 B222:B223 B229 B131:B132">
    <cfRule type="cellIs" dxfId="55" priority="66" operator="equal">
      <formula>"NR3"</formula>
    </cfRule>
  </conditionalFormatting>
  <conditionalFormatting sqref="B201:B220 B225:B226">
    <cfRule type="cellIs" dxfId="54" priority="65" operator="equal">
      <formula>"NR3"</formula>
    </cfRule>
  </conditionalFormatting>
  <conditionalFormatting sqref="B230">
    <cfRule type="cellIs" dxfId="53" priority="63" operator="equal">
      <formula>"NR3"</formula>
    </cfRule>
  </conditionalFormatting>
  <conditionalFormatting sqref="B39:B41">
    <cfRule type="cellIs" dxfId="52" priority="62" operator="equal">
      <formula>"NR3"</formula>
    </cfRule>
  </conditionalFormatting>
  <conditionalFormatting sqref="B38">
    <cfRule type="cellIs" dxfId="51" priority="61" operator="equal">
      <formula>"NR3"</formula>
    </cfRule>
  </conditionalFormatting>
  <conditionalFormatting sqref="B197">
    <cfRule type="cellIs" dxfId="50" priority="60" operator="equal">
      <formula>"NR3"</formula>
    </cfRule>
  </conditionalFormatting>
  <conditionalFormatting sqref="B221">
    <cfRule type="cellIs" dxfId="49" priority="51" operator="equal">
      <formula>"NR3"</formula>
    </cfRule>
  </conditionalFormatting>
  <conditionalFormatting sqref="B127:B128">
    <cfRule type="cellIs" dxfId="48" priority="50" operator="equal">
      <formula>"NR3"</formula>
    </cfRule>
  </conditionalFormatting>
  <conditionalFormatting sqref="B224">
    <cfRule type="cellIs" dxfId="47" priority="48" operator="equal">
      <formula>"NR3"</formula>
    </cfRule>
  </conditionalFormatting>
  <conditionalFormatting sqref="B130">
    <cfRule type="cellIs" dxfId="46" priority="47" operator="equal">
      <formula>"NR3"</formula>
    </cfRule>
  </conditionalFormatting>
  <conditionalFormatting sqref="B129">
    <cfRule type="cellIs" dxfId="45" priority="46" operator="equal">
      <formula>"NR3"</formula>
    </cfRule>
  </conditionalFormatting>
  <conditionalFormatting sqref="B241">
    <cfRule type="cellIs" dxfId="44" priority="43" operator="equal">
      <formula>"NR3"</formula>
    </cfRule>
  </conditionalFormatting>
  <conditionalFormatting sqref="B308">
    <cfRule type="cellIs" dxfId="43" priority="40" operator="equal">
      <formula>"NR3"</formula>
    </cfRule>
  </conditionalFormatting>
  <conditionalFormatting sqref="B310">
    <cfRule type="cellIs" dxfId="42" priority="39" operator="equal">
      <formula>"NR3"</formula>
    </cfRule>
  </conditionalFormatting>
  <conditionalFormatting sqref="B233">
    <cfRule type="cellIs" dxfId="41" priority="36" operator="equal">
      <formula>"NR3"</formula>
    </cfRule>
  </conditionalFormatting>
  <conditionalFormatting sqref="B338">
    <cfRule type="cellIs" dxfId="40" priority="35" operator="equal">
      <formula>"NR3"</formula>
    </cfRule>
  </conditionalFormatting>
  <conditionalFormatting sqref="B309">
    <cfRule type="cellIs" dxfId="39" priority="34" operator="equal">
      <formula>"NR3"</formula>
    </cfRule>
  </conditionalFormatting>
  <conditionalFormatting sqref="B259">
    <cfRule type="cellIs" dxfId="38" priority="33" operator="equal">
      <formula>"NR3"</formula>
    </cfRule>
  </conditionalFormatting>
  <conditionalFormatting sqref="B301">
    <cfRule type="cellIs" dxfId="37" priority="32" operator="equal">
      <formula>"NR3"</formula>
    </cfRule>
  </conditionalFormatting>
  <conditionalFormatting sqref="B330">
    <cfRule type="cellIs" dxfId="36" priority="31" operator="equal">
      <formula>"NR3"</formula>
    </cfRule>
  </conditionalFormatting>
  <conditionalFormatting sqref="B239">
    <cfRule type="cellIs" dxfId="35" priority="30" operator="equal">
      <formula>"NR3"</formula>
    </cfRule>
  </conditionalFormatting>
  <conditionalFormatting sqref="B324">
    <cfRule type="cellIs" dxfId="34" priority="27" operator="equal">
      <formula>"NR3"</formula>
    </cfRule>
  </conditionalFormatting>
  <conditionalFormatting sqref="B307">
    <cfRule type="cellIs" dxfId="33" priority="28" operator="equal">
      <formula>"NR3"</formula>
    </cfRule>
  </conditionalFormatting>
  <conditionalFormatting sqref="B234">
    <cfRule type="cellIs" dxfId="32" priority="26" operator="equal">
      <formula>"NR3"</formula>
    </cfRule>
  </conditionalFormatting>
  <conditionalFormatting sqref="B325:B326">
    <cfRule type="cellIs" dxfId="31" priority="25" operator="equal">
      <formula>"NR3"</formula>
    </cfRule>
  </conditionalFormatting>
  <conditionalFormatting sqref="B242">
    <cfRule type="cellIs" dxfId="30" priority="24" operator="equal">
      <formula>"NR3"</formula>
    </cfRule>
  </conditionalFormatting>
  <conditionalFormatting sqref="B235">
    <cfRule type="cellIs" dxfId="29" priority="23" operator="equal">
      <formula>"NR3"</formula>
    </cfRule>
  </conditionalFormatting>
  <conditionalFormatting sqref="B248">
    <cfRule type="cellIs" dxfId="28" priority="22" operator="equal">
      <formula>"NR3"</formula>
    </cfRule>
  </conditionalFormatting>
  <conditionalFormatting sqref="B311">
    <cfRule type="cellIs" dxfId="27" priority="21" operator="equal">
      <formula>"NR3"</formula>
    </cfRule>
  </conditionalFormatting>
  <conditionalFormatting sqref="B329">
    <cfRule type="cellIs" dxfId="26" priority="20" operator="equal">
      <formula>"NR3"</formula>
    </cfRule>
  </conditionalFormatting>
  <conditionalFormatting sqref="B312:B313">
    <cfRule type="cellIs" dxfId="25" priority="18" operator="equal">
      <formula>"NR3"</formula>
    </cfRule>
  </conditionalFormatting>
  <conditionalFormatting sqref="B320">
    <cfRule type="cellIs" dxfId="24" priority="17" operator="equal">
      <formula>"NR3"</formula>
    </cfRule>
  </conditionalFormatting>
  <conditionalFormatting sqref="B327:B328">
    <cfRule type="cellIs" dxfId="23" priority="16" operator="equal">
      <formula>"NR3"</formula>
    </cfRule>
  </conditionalFormatting>
  <conditionalFormatting sqref="B249">
    <cfRule type="cellIs" dxfId="22" priority="15" operator="equal">
      <formula>"NR3"</formula>
    </cfRule>
  </conditionalFormatting>
  <conditionalFormatting sqref="B258">
    <cfRule type="cellIs" dxfId="21" priority="14" operator="equal">
      <formula>"NR3"</formula>
    </cfRule>
  </conditionalFormatting>
  <conditionalFormatting sqref="B348">
    <cfRule type="cellIs" dxfId="20" priority="13" operator="equal">
      <formula>"NR3"</formula>
    </cfRule>
  </conditionalFormatting>
  <conditionalFormatting sqref="B349:B350">
    <cfRule type="cellIs" dxfId="19" priority="12" operator="equal">
      <formula>"NR3"</formula>
    </cfRule>
  </conditionalFormatting>
  <conditionalFormatting sqref="B314:B316">
    <cfRule type="cellIs" dxfId="18" priority="11" operator="equal">
      <formula>"NR3"</formula>
    </cfRule>
  </conditionalFormatting>
  <conditionalFormatting sqref="B321:B322">
    <cfRule type="cellIs" dxfId="17" priority="10" operator="equal">
      <formula>"NR3"</formula>
    </cfRule>
  </conditionalFormatting>
  <conditionalFormatting sqref="B250">
    <cfRule type="cellIs" dxfId="16" priority="9" operator="equal">
      <formula>"NR3"</formula>
    </cfRule>
  </conditionalFormatting>
  <conditionalFormatting sqref="B255:B257">
    <cfRule type="cellIs" dxfId="15" priority="8" operator="equal">
      <formula>"NR3"</formula>
    </cfRule>
  </conditionalFormatting>
  <conditionalFormatting sqref="B306">
    <cfRule type="cellIs" dxfId="14" priority="7" operator="equal">
      <formula>"NR3"</formula>
    </cfRule>
  </conditionalFormatting>
  <conditionalFormatting sqref="B317:B318">
    <cfRule type="cellIs" dxfId="13" priority="6" operator="equal">
      <formula>"NR3"</formula>
    </cfRule>
  </conditionalFormatting>
  <conditionalFormatting sqref="B319">
    <cfRule type="cellIs" dxfId="12" priority="5" operator="equal">
      <formula>"NR3"</formula>
    </cfRule>
  </conditionalFormatting>
  <conditionalFormatting sqref="B323">
    <cfRule type="cellIs" dxfId="11" priority="4" operator="equal">
      <formula>"NR3"</formula>
    </cfRule>
  </conditionalFormatting>
  <conditionalFormatting sqref="B243:B245 B260:B300 B302:B304 B331:B335 B342:B347">
    <cfRule type="cellIs" dxfId="10" priority="45" operator="equal">
      <formula>"NR3"</formula>
    </cfRule>
  </conditionalFormatting>
  <conditionalFormatting sqref="B236 B251:B254 B305">
    <cfRule type="cellIs" dxfId="9" priority="44" operator="equal">
      <formula>"NR3"</formula>
    </cfRule>
  </conditionalFormatting>
  <conditionalFormatting sqref="B351">
    <cfRule type="cellIs" dxfId="8" priority="42" operator="equal">
      <formula>"NR3"</formula>
    </cfRule>
  </conditionalFormatting>
  <conditionalFormatting sqref="B339">
    <cfRule type="cellIs" dxfId="7" priority="41" operator="equal">
      <formula>"NR3"</formula>
    </cfRule>
  </conditionalFormatting>
  <conditionalFormatting sqref="B336:B337">
    <cfRule type="cellIs" dxfId="6" priority="38" operator="equal">
      <formula>"NR3"</formula>
    </cfRule>
  </conditionalFormatting>
  <conditionalFormatting sqref="B238">
    <cfRule type="cellIs" dxfId="5" priority="37" operator="equal">
      <formula>"NR3"</formula>
    </cfRule>
  </conditionalFormatting>
  <conditionalFormatting sqref="B340:B341">
    <cfRule type="cellIs" dxfId="4" priority="29" operator="equal">
      <formula>"NR3"</formula>
    </cfRule>
  </conditionalFormatting>
  <conditionalFormatting sqref="B240">
    <cfRule type="cellIs" dxfId="3" priority="19" operator="equal">
      <formula>"NR3"</formula>
    </cfRule>
  </conditionalFormatting>
  <conditionalFormatting sqref="B237">
    <cfRule type="cellIs" dxfId="2" priority="3" operator="equal">
      <formula>"NR3"</formula>
    </cfRule>
  </conditionalFormatting>
  <conditionalFormatting sqref="B246">
    <cfRule type="cellIs" dxfId="1" priority="2" operator="equal">
      <formula>"NR3"</formula>
    </cfRule>
  </conditionalFormatting>
  <conditionalFormatting sqref="B247">
    <cfRule type="cellIs" dxfId="0" priority="1" operator="equal">
      <formula>"NR3"</formula>
    </cfRule>
  </conditionalFormatting>
  <dataValidations count="1">
    <dataValidation allowBlank="1" showInputMessage="1" showErrorMessage="1" sqref="D1:Q9 C5:C9 B1:B9 B17:B35 A352:A1048576 B357:Q1048576 B352:Q353 B38:B230 A1:A234 A235:B351 B233:B234 R1:XFD1048576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O30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1.7109375" style="2" bestFit="1" customWidth="1"/>
    <col min="4" max="4" width="10" style="2" bestFit="1" customWidth="1"/>
    <col min="5" max="5" width="5.7109375" style="1" bestFit="1" customWidth="1"/>
    <col min="6" max="6" width="11.140625" style="1" bestFit="1" customWidth="1"/>
    <col min="7" max="7" width="5.140625" style="1" bestFit="1" customWidth="1"/>
    <col min="8" max="8" width="9" style="1" bestFit="1" customWidth="1"/>
    <col min="9" max="9" width="7.28515625" style="1" bestFit="1" customWidth="1"/>
    <col min="10" max="10" width="7.5703125" style="1" bestFit="1" customWidth="1"/>
    <col min="11" max="11" width="14.28515625" style="1" bestFit="1" customWidth="1"/>
    <col min="12" max="12" width="7.28515625" style="1" bestFit="1" customWidth="1"/>
    <col min="13" max="13" width="11.28515625" style="1" bestFit="1" customWidth="1"/>
    <col min="14" max="14" width="9.140625" style="1" bestFit="1" customWidth="1"/>
    <col min="15" max="15" width="10.42578125" style="1" bestFit="1" customWidth="1"/>
    <col min="16" max="16384" width="9.140625" style="1"/>
  </cols>
  <sheetData>
    <row r="1" spans="2:15">
      <c r="B1" s="56" t="s">
        <v>154</v>
      </c>
      <c r="C1" s="77" t="s" vm="1">
        <v>240</v>
      </c>
    </row>
    <row r="2" spans="2:15">
      <c r="B2" s="56" t="s">
        <v>153</v>
      </c>
      <c r="C2" s="77" t="s">
        <v>241</v>
      </c>
    </row>
    <row r="3" spans="2:15">
      <c r="B3" s="56" t="s">
        <v>155</v>
      </c>
      <c r="C3" s="77" t="s">
        <v>242</v>
      </c>
    </row>
    <row r="4" spans="2:15">
      <c r="B4" s="56" t="s">
        <v>156</v>
      </c>
      <c r="C4" s="77" t="s">
        <v>243</v>
      </c>
    </row>
    <row r="6" spans="2:15" ht="26.25" customHeight="1">
      <c r="B6" s="178" t="s">
        <v>185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80"/>
    </row>
    <row r="7" spans="2:15" s="3" customFormat="1" ht="63">
      <c r="B7" s="59" t="s">
        <v>124</v>
      </c>
      <c r="C7" s="60" t="s">
        <v>49</v>
      </c>
      <c r="D7" s="60" t="s">
        <v>125</v>
      </c>
      <c r="E7" s="60" t="s">
        <v>15</v>
      </c>
      <c r="F7" s="60" t="s">
        <v>71</v>
      </c>
      <c r="G7" s="60" t="s">
        <v>18</v>
      </c>
      <c r="H7" s="60" t="s">
        <v>109</v>
      </c>
      <c r="I7" s="60" t="s">
        <v>57</v>
      </c>
      <c r="J7" s="60" t="s">
        <v>19</v>
      </c>
      <c r="K7" s="60" t="s">
        <v>216</v>
      </c>
      <c r="L7" s="60" t="s">
        <v>215</v>
      </c>
      <c r="M7" s="60" t="s">
        <v>118</v>
      </c>
      <c r="N7" s="60" t="s">
        <v>157</v>
      </c>
      <c r="O7" s="62" t="s">
        <v>159</v>
      </c>
    </row>
    <row r="8" spans="2:15" s="3" customFormat="1" ht="24.75" customHeight="1">
      <c r="B8" s="15"/>
      <c r="C8" s="32"/>
      <c r="D8" s="32"/>
      <c r="E8" s="32"/>
      <c r="F8" s="32"/>
      <c r="G8" s="32" t="s">
        <v>21</v>
      </c>
      <c r="H8" s="32"/>
      <c r="I8" s="32" t="s">
        <v>20</v>
      </c>
      <c r="J8" s="32" t="s">
        <v>20</v>
      </c>
      <c r="K8" s="32" t="s">
        <v>223</v>
      </c>
      <c r="L8" s="32"/>
      <c r="M8" s="32" t="s">
        <v>219</v>
      </c>
      <c r="N8" s="32" t="s">
        <v>20</v>
      </c>
      <c r="O8" s="17" t="s">
        <v>20</v>
      </c>
    </row>
    <row r="9" spans="2:1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</row>
    <row r="10" spans="2:15" s="4" customFormat="1" ht="18" customHeight="1">
      <c r="B10" s="98" t="s">
        <v>44</v>
      </c>
      <c r="C10" s="83"/>
      <c r="D10" s="83"/>
      <c r="E10" s="83"/>
      <c r="F10" s="83"/>
      <c r="G10" s="93">
        <v>3.1661631682533904</v>
      </c>
      <c r="H10" s="83"/>
      <c r="I10" s="83"/>
      <c r="J10" s="94">
        <v>-4.8847167786103072E-3</v>
      </c>
      <c r="K10" s="93"/>
      <c r="L10" s="95"/>
      <c r="M10" s="93">
        <v>195331.94036000001</v>
      </c>
      <c r="N10" s="94">
        <v>1</v>
      </c>
      <c r="O10" s="94">
        <f>M10/'סכום נכסי הקרן'!$C$42</f>
        <v>2.5349052895985236E-3</v>
      </c>
    </row>
    <row r="11" spans="2:15" ht="20.25" customHeight="1">
      <c r="B11" s="102" t="s">
        <v>210</v>
      </c>
      <c r="C11" s="83"/>
      <c r="D11" s="83"/>
      <c r="E11" s="83"/>
      <c r="F11" s="83"/>
      <c r="G11" s="93">
        <v>3.1661631682533904</v>
      </c>
      <c r="H11" s="83"/>
      <c r="I11" s="83"/>
      <c r="J11" s="94">
        <v>-4.8847167786103072E-3</v>
      </c>
      <c r="K11" s="93"/>
      <c r="L11" s="95"/>
      <c r="M11" s="93">
        <v>195331.94036000001</v>
      </c>
      <c r="N11" s="94">
        <v>1</v>
      </c>
      <c r="O11" s="94">
        <f>M11/'סכום נכסי הקרן'!$C$42</f>
        <v>2.5349052895985236E-3</v>
      </c>
    </row>
    <row r="12" spans="2:15">
      <c r="B12" s="99" t="s">
        <v>206</v>
      </c>
      <c r="C12" s="81"/>
      <c r="D12" s="81"/>
      <c r="E12" s="81"/>
      <c r="F12" s="81"/>
      <c r="G12" s="90">
        <v>3.1661631682533904</v>
      </c>
      <c r="H12" s="81"/>
      <c r="I12" s="81"/>
      <c r="J12" s="91">
        <v>-4.8847167786103072E-3</v>
      </c>
      <c r="K12" s="90"/>
      <c r="L12" s="92"/>
      <c r="M12" s="90">
        <v>195331.94036000001</v>
      </c>
      <c r="N12" s="91">
        <v>1</v>
      </c>
      <c r="O12" s="91">
        <f>M12/'סכום נכסי הקרן'!$C$42</f>
        <v>2.5349052895985236E-3</v>
      </c>
    </row>
    <row r="13" spans="2:15">
      <c r="B13" s="86" t="s">
        <v>4094</v>
      </c>
      <c r="C13" s="83" t="s">
        <v>4095</v>
      </c>
      <c r="D13" s="83">
        <v>20</v>
      </c>
      <c r="E13" s="83" t="s">
        <v>332</v>
      </c>
      <c r="F13" s="83" t="s">
        <v>333</v>
      </c>
      <c r="G13" s="93">
        <v>1.8</v>
      </c>
      <c r="H13" s="96" t="s">
        <v>141</v>
      </c>
      <c r="I13" s="97">
        <v>6.2E-2</v>
      </c>
      <c r="J13" s="94">
        <v>-9.2999999999999992E-3</v>
      </c>
      <c r="K13" s="93">
        <v>1095820.02</v>
      </c>
      <c r="L13" s="95">
        <v>141.26</v>
      </c>
      <c r="M13" s="93">
        <v>1547.9553100000001</v>
      </c>
      <c r="N13" s="94">
        <v>7.9247424007926857E-3</v>
      </c>
      <c r="O13" s="94">
        <f>M13/'סכום נכסי הקרן'!$C$42</f>
        <v>2.0088471430475083E-5</v>
      </c>
    </row>
    <row r="14" spans="2:15">
      <c r="B14" s="86" t="s">
        <v>4096</v>
      </c>
      <c r="C14" s="83" t="s">
        <v>4097</v>
      </c>
      <c r="D14" s="83">
        <v>20</v>
      </c>
      <c r="E14" s="83" t="s">
        <v>332</v>
      </c>
      <c r="F14" s="83" t="s">
        <v>333</v>
      </c>
      <c r="G14" s="93">
        <v>4.4300000000000006</v>
      </c>
      <c r="H14" s="96" t="s">
        <v>141</v>
      </c>
      <c r="I14" s="97">
        <v>5.6500000000000002E-2</v>
      </c>
      <c r="J14" s="94">
        <v>-2.9000000000000002E-3</v>
      </c>
      <c r="K14" s="93">
        <v>1737353.74</v>
      </c>
      <c r="L14" s="95">
        <v>161.97</v>
      </c>
      <c r="M14" s="93">
        <v>2813.9919199999999</v>
      </c>
      <c r="N14" s="94">
        <v>1.440620471395393E-2</v>
      </c>
      <c r="O14" s="94">
        <f>M14/'סכום נכסי הקרן'!$C$42</f>
        <v>3.6518364532441001E-5</v>
      </c>
    </row>
    <row r="15" spans="2:15">
      <c r="B15" s="86" t="s">
        <v>4098</v>
      </c>
      <c r="C15" s="83" t="s">
        <v>4099</v>
      </c>
      <c r="D15" s="83">
        <v>12</v>
      </c>
      <c r="E15" s="83" t="s">
        <v>332</v>
      </c>
      <c r="F15" s="83" t="s">
        <v>333</v>
      </c>
      <c r="G15" s="93">
        <v>1.8</v>
      </c>
      <c r="H15" s="96" t="s">
        <v>141</v>
      </c>
      <c r="I15" s="97">
        <v>0.06</v>
      </c>
      <c r="J15" s="94">
        <v>-5.8999999999999999E-3</v>
      </c>
      <c r="K15" s="93">
        <v>5504413.9500000002</v>
      </c>
      <c r="L15" s="95">
        <v>139.37</v>
      </c>
      <c r="M15" s="93">
        <v>7671.5015800000001</v>
      </c>
      <c r="N15" s="94">
        <v>3.9274178948211419E-2</v>
      </c>
      <c r="O15" s="94">
        <f>M15/'סכום נכסי הקרן'!$C$42</f>
        <v>9.9556323960460109E-5</v>
      </c>
    </row>
    <row r="16" spans="2:15">
      <c r="B16" s="86" t="s">
        <v>4100</v>
      </c>
      <c r="C16" s="83" t="s">
        <v>4101</v>
      </c>
      <c r="D16" s="83">
        <v>12</v>
      </c>
      <c r="E16" s="83" t="s">
        <v>332</v>
      </c>
      <c r="F16" s="83" t="s">
        <v>333</v>
      </c>
      <c r="G16" s="93">
        <v>2.95</v>
      </c>
      <c r="H16" s="96" t="s">
        <v>141</v>
      </c>
      <c r="I16" s="97">
        <v>5.0499999999999996E-2</v>
      </c>
      <c r="J16" s="94">
        <v>-4.899999999999999E-3</v>
      </c>
      <c r="K16" s="93">
        <v>10209048.4</v>
      </c>
      <c r="L16" s="95">
        <v>149.16999999999999</v>
      </c>
      <c r="M16" s="93">
        <v>15228.83807</v>
      </c>
      <c r="N16" s="94">
        <v>7.7963890810345701E-2</v>
      </c>
      <c r="O16" s="94">
        <f>M16/'סכום נכסי הקרן'!$C$42</f>
        <v>1.9763107921282706E-4</v>
      </c>
    </row>
    <row r="17" spans="2:15">
      <c r="B17" s="86" t="s">
        <v>4102</v>
      </c>
      <c r="C17" s="83">
        <v>3534</v>
      </c>
      <c r="D17" s="83">
        <v>20</v>
      </c>
      <c r="E17" s="83" t="s">
        <v>332</v>
      </c>
      <c r="F17" s="83" t="s">
        <v>333</v>
      </c>
      <c r="G17" s="93">
        <v>3.07</v>
      </c>
      <c r="H17" s="96" t="s">
        <v>141</v>
      </c>
      <c r="I17" s="97">
        <v>5.5099999999999996E-2</v>
      </c>
      <c r="J17" s="94">
        <v>-5.1999999999999998E-3</v>
      </c>
      <c r="K17" s="93">
        <v>50000000</v>
      </c>
      <c r="L17" s="95">
        <v>155.04</v>
      </c>
      <c r="M17" s="93">
        <v>77520.000390000001</v>
      </c>
      <c r="N17" s="94">
        <v>0.39686290038961042</v>
      </c>
      <c r="O17" s="94">
        <f>M17/'סכום נכסי הקרן'!$C$42</f>
        <v>1.0060098654430354E-3</v>
      </c>
    </row>
    <row r="18" spans="2:15">
      <c r="B18" s="86" t="s">
        <v>4103</v>
      </c>
      <c r="C18" s="83" t="s">
        <v>4104</v>
      </c>
      <c r="D18" s="83">
        <v>20</v>
      </c>
      <c r="E18" s="83" t="s">
        <v>332</v>
      </c>
      <c r="F18" s="83" t="s">
        <v>333</v>
      </c>
      <c r="G18" s="93">
        <v>4.99</v>
      </c>
      <c r="H18" s="96" t="s">
        <v>141</v>
      </c>
      <c r="I18" s="97">
        <v>5.7500000000000002E-2</v>
      </c>
      <c r="J18" s="94">
        <v>-3.0999999999999999E-3</v>
      </c>
      <c r="K18" s="93">
        <v>796072.82</v>
      </c>
      <c r="L18" s="95">
        <v>179.79</v>
      </c>
      <c r="M18" s="93">
        <v>1431.25926</v>
      </c>
      <c r="N18" s="94">
        <v>7.3273180892083779E-3</v>
      </c>
      <c r="O18" s="94">
        <f>M18/'סכום נכסי הקרן'!$C$42</f>
        <v>1.8574057382905263E-5</v>
      </c>
    </row>
    <row r="19" spans="2:15">
      <c r="B19" s="86" t="s">
        <v>4105</v>
      </c>
      <c r="C19" s="83" t="s">
        <v>4106</v>
      </c>
      <c r="D19" s="83">
        <v>12</v>
      </c>
      <c r="E19" s="83" t="s">
        <v>332</v>
      </c>
      <c r="F19" s="83" t="s">
        <v>333</v>
      </c>
      <c r="G19" s="93">
        <v>1.02</v>
      </c>
      <c r="H19" s="96" t="s">
        <v>141</v>
      </c>
      <c r="I19" s="97">
        <v>5.2499999999999998E-2</v>
      </c>
      <c r="J19" s="94">
        <v>-5.4000000000000003E-3</v>
      </c>
      <c r="K19" s="93">
        <v>455559.94</v>
      </c>
      <c r="L19" s="95">
        <v>143.52000000000001</v>
      </c>
      <c r="M19" s="93">
        <v>653.81958999999995</v>
      </c>
      <c r="N19" s="94">
        <v>3.3472231361394334E-3</v>
      </c>
      <c r="O19" s="94">
        <f>M19/'סכום נכסי הקרן'!$C$42</f>
        <v>8.4848936332664088E-6</v>
      </c>
    </row>
    <row r="20" spans="2:15">
      <c r="B20" s="86" t="s">
        <v>4107</v>
      </c>
      <c r="C20" s="83" t="s">
        <v>4108</v>
      </c>
      <c r="D20" s="83">
        <v>12</v>
      </c>
      <c r="E20" s="83" t="s">
        <v>332</v>
      </c>
      <c r="F20" s="83" t="s">
        <v>333</v>
      </c>
      <c r="G20" s="93">
        <v>4.4300000000000006</v>
      </c>
      <c r="H20" s="96" t="s">
        <v>141</v>
      </c>
      <c r="I20" s="97">
        <v>5.5999999999999994E-2</v>
      </c>
      <c r="J20" s="94">
        <v>-3.4000000000000002E-3</v>
      </c>
      <c r="K20" s="93">
        <v>6941723.4199999999</v>
      </c>
      <c r="L20" s="95">
        <v>162</v>
      </c>
      <c r="M20" s="93">
        <v>11245.591859999999</v>
      </c>
      <c r="N20" s="94">
        <v>5.7571699944587586E-2</v>
      </c>
      <c r="O20" s="94">
        <f>M20/'סכום נכסי הקרן'!$C$42</f>
        <v>1.4593880672071413E-4</v>
      </c>
    </row>
    <row r="21" spans="2:15">
      <c r="B21" s="86" t="s">
        <v>4109</v>
      </c>
      <c r="C21" s="83" t="s">
        <v>4110</v>
      </c>
      <c r="D21" s="83">
        <v>12</v>
      </c>
      <c r="E21" s="83" t="s">
        <v>332</v>
      </c>
      <c r="F21" s="83" t="s">
        <v>333</v>
      </c>
      <c r="G21" s="93">
        <v>2.44</v>
      </c>
      <c r="H21" s="96" t="s">
        <v>141</v>
      </c>
      <c r="I21" s="97">
        <v>5.0999999999999997E-2</v>
      </c>
      <c r="J21" s="94">
        <v>-5.1999999999999989E-3</v>
      </c>
      <c r="K21" s="93">
        <v>8734844.4600000009</v>
      </c>
      <c r="L21" s="95">
        <v>146.11000000000001</v>
      </c>
      <c r="M21" s="93">
        <v>12762.481019999999</v>
      </c>
      <c r="N21" s="94">
        <v>6.533739948765438E-2</v>
      </c>
      <c r="O21" s="94">
        <f>M21/'סכום נכסי הקרן'!$C$42</f>
        <v>1.6562411956986696E-4</v>
      </c>
    </row>
    <row r="22" spans="2:15">
      <c r="B22" s="86" t="s">
        <v>4111</v>
      </c>
      <c r="C22" s="83" t="s">
        <v>4112</v>
      </c>
      <c r="D22" s="83">
        <v>12</v>
      </c>
      <c r="E22" s="83" t="s">
        <v>332</v>
      </c>
      <c r="F22" s="83" t="s">
        <v>333</v>
      </c>
      <c r="G22" s="93">
        <v>3.1399999999999992</v>
      </c>
      <c r="H22" s="96" t="s">
        <v>141</v>
      </c>
      <c r="I22" s="97">
        <v>5.5E-2</v>
      </c>
      <c r="J22" s="94">
        <v>-5.1999999999999998E-3</v>
      </c>
      <c r="K22" s="93">
        <v>10000000</v>
      </c>
      <c r="L22" s="95">
        <v>152.18</v>
      </c>
      <c r="M22" s="93">
        <v>15217.999810000001</v>
      </c>
      <c r="N22" s="94">
        <v>7.7908404441961593E-2</v>
      </c>
      <c r="O22" s="94">
        <f>M22/'סכום נכסי הקרן'!$C$42</f>
        <v>1.9749042652410958E-4</v>
      </c>
    </row>
    <row r="23" spans="2:15">
      <c r="B23" s="86" t="s">
        <v>4113</v>
      </c>
      <c r="C23" s="83" t="s">
        <v>4114</v>
      </c>
      <c r="D23" s="83">
        <v>12</v>
      </c>
      <c r="E23" s="83" t="s">
        <v>332</v>
      </c>
      <c r="F23" s="83" t="s">
        <v>333</v>
      </c>
      <c r="G23" s="93">
        <v>3.45</v>
      </c>
      <c r="H23" s="96" t="s">
        <v>141</v>
      </c>
      <c r="I23" s="97">
        <v>5.0499999999999996E-2</v>
      </c>
      <c r="J23" s="94">
        <v>-4.5999999999999999E-3</v>
      </c>
      <c r="K23" s="93">
        <v>11636008.199999999</v>
      </c>
      <c r="L23" s="95">
        <v>147.33000000000001</v>
      </c>
      <c r="M23" s="93">
        <v>17143.330839999999</v>
      </c>
      <c r="N23" s="94">
        <v>8.7765118231071457E-2</v>
      </c>
      <c r="O23" s="94">
        <f>M23/'סכום נכסי הקרן'!$C$42</f>
        <v>2.2247626244618286E-4</v>
      </c>
    </row>
    <row r="24" spans="2:15">
      <c r="B24" s="86" t="s">
        <v>4115</v>
      </c>
      <c r="C24" s="83" t="s">
        <v>4116</v>
      </c>
      <c r="D24" s="83">
        <v>12</v>
      </c>
      <c r="E24" s="83" t="s">
        <v>332</v>
      </c>
      <c r="F24" s="83" t="s">
        <v>333</v>
      </c>
      <c r="G24" s="93">
        <v>3.97</v>
      </c>
      <c r="H24" s="96" t="s">
        <v>141</v>
      </c>
      <c r="I24" s="97">
        <v>5.0499999999999996E-2</v>
      </c>
      <c r="J24" s="94">
        <v>-4.1000000000000003E-3</v>
      </c>
      <c r="K24" s="93">
        <v>12994377.369999999</v>
      </c>
      <c r="L24" s="95">
        <v>152.81</v>
      </c>
      <c r="M24" s="93">
        <v>19856.708269999999</v>
      </c>
      <c r="N24" s="94">
        <v>0.10165622802601436</v>
      </c>
      <c r="O24" s="94">
        <f>M24/'סכום נכסי הקרן'!$C$42</f>
        <v>2.5768891014377751E-4</v>
      </c>
    </row>
    <row r="25" spans="2:15">
      <c r="B25" s="86" t="s">
        <v>4117</v>
      </c>
      <c r="C25" s="83" t="s">
        <v>4118</v>
      </c>
      <c r="D25" s="83">
        <v>68</v>
      </c>
      <c r="E25" s="83" t="s">
        <v>429</v>
      </c>
      <c r="F25" s="83" t="s">
        <v>333</v>
      </c>
      <c r="G25" s="93">
        <v>1.78</v>
      </c>
      <c r="H25" s="96" t="s">
        <v>141</v>
      </c>
      <c r="I25" s="97">
        <v>6.5000000000000002E-2</v>
      </c>
      <c r="J25" s="94">
        <v>-4.8000000000000004E-3</v>
      </c>
      <c r="K25" s="93">
        <v>1682562.59</v>
      </c>
      <c r="L25" s="95">
        <v>140.88999999999999</v>
      </c>
      <c r="M25" s="93">
        <v>2370.5624400000002</v>
      </c>
      <c r="N25" s="94">
        <v>1.2136071733230183E-2</v>
      </c>
      <c r="O25" s="94">
        <f>M25/'סכום נכסי הקרן'!$C$42</f>
        <v>3.0763792431512319E-5</v>
      </c>
    </row>
    <row r="26" spans="2:15">
      <c r="B26" s="86" t="s">
        <v>4119</v>
      </c>
      <c r="C26" s="83" t="s">
        <v>4120</v>
      </c>
      <c r="D26" s="83">
        <v>68</v>
      </c>
      <c r="E26" s="83" t="s">
        <v>429</v>
      </c>
      <c r="F26" s="83" t="s">
        <v>333</v>
      </c>
      <c r="G26" s="93">
        <v>3.0999999999999996</v>
      </c>
      <c r="H26" s="96" t="s">
        <v>141</v>
      </c>
      <c r="I26" s="97">
        <v>6.2E-2</v>
      </c>
      <c r="J26" s="94">
        <v>-4.4999999999999997E-3</v>
      </c>
      <c r="K26" s="93">
        <v>5000000</v>
      </c>
      <c r="L26" s="95">
        <v>155.34</v>
      </c>
      <c r="M26" s="93">
        <v>7766.9999600000001</v>
      </c>
      <c r="N26" s="94">
        <v>3.9763081991021493E-2</v>
      </c>
      <c r="O26" s="94">
        <f>M26/'סכום נכסי הקרן'!$C$42</f>
        <v>1.0079564686978018E-4</v>
      </c>
    </row>
    <row r="27" spans="2:15">
      <c r="B27" s="86" t="s">
        <v>4121</v>
      </c>
      <c r="C27" s="83" t="s">
        <v>4122</v>
      </c>
      <c r="D27" s="83">
        <v>54</v>
      </c>
      <c r="E27" s="83" t="s">
        <v>513</v>
      </c>
      <c r="F27" s="83" t="s">
        <v>333</v>
      </c>
      <c r="G27" s="93">
        <v>1.7399999999999998</v>
      </c>
      <c r="H27" s="96" t="s">
        <v>141</v>
      </c>
      <c r="I27" s="97">
        <v>6.3E-2</v>
      </c>
      <c r="J27" s="94">
        <v>-4.899999999999999E-3</v>
      </c>
      <c r="K27" s="93">
        <v>1500000</v>
      </c>
      <c r="L27" s="95">
        <v>140.06</v>
      </c>
      <c r="M27" s="93">
        <v>2100.90004</v>
      </c>
      <c r="N27" s="94">
        <v>1.0755537656196966E-2</v>
      </c>
      <c r="O27" s="94">
        <f>M27/'סכום נכסי הקרן'!$C$42</f>
        <v>2.7264269297169798E-5</v>
      </c>
    </row>
    <row r="28" spans="2:15">
      <c r="B28" s="82"/>
      <c r="C28" s="83"/>
      <c r="D28" s="83"/>
      <c r="E28" s="83"/>
      <c r="F28" s="83"/>
      <c r="G28" s="83"/>
      <c r="H28" s="83"/>
      <c r="I28" s="83"/>
      <c r="J28" s="94"/>
      <c r="K28" s="93"/>
      <c r="L28" s="95"/>
      <c r="M28" s="83"/>
      <c r="N28" s="94"/>
      <c r="O28" s="83"/>
    </row>
    <row r="29" spans="2:15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</row>
    <row r="30" spans="2:15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</row>
    <row r="31" spans="2:15">
      <c r="B31" s="123" t="s">
        <v>232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</row>
    <row r="32" spans="2:15">
      <c r="B32" s="123" t="s">
        <v>120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</row>
    <row r="33" spans="2:15">
      <c r="B33" s="123" t="s">
        <v>214</v>
      </c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</row>
    <row r="34" spans="2:15">
      <c r="B34" s="123" t="s">
        <v>222</v>
      </c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</row>
    <row r="35" spans="2:15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</row>
    <row r="36" spans="2:15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</row>
    <row r="37" spans="2:15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</row>
    <row r="38" spans="2:15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</row>
    <row r="39" spans="2:1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</row>
    <row r="40" spans="2:15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</row>
    <row r="41" spans="2:15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</row>
    <row r="42" spans="2:1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</row>
    <row r="43" spans="2:15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</row>
    <row r="44" spans="2:15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2:15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</row>
    <row r="46" spans="2:15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</row>
    <row r="47" spans="2:15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</row>
    <row r="48" spans="2:15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</row>
    <row r="49" spans="2:15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</row>
    <row r="50" spans="2:15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</row>
    <row r="51" spans="2:15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</row>
    <row r="52" spans="2:15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</row>
    <row r="53" spans="2:15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</row>
    <row r="54" spans="2:15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</row>
    <row r="55" spans="2:15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</row>
    <row r="56" spans="2:15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  <row r="57" spans="2:15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2:15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2:15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2:15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</row>
    <row r="61" spans="2:15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</row>
    <row r="62" spans="2:15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</row>
    <row r="63" spans="2:15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</row>
    <row r="64" spans="2:15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</row>
    <row r="65" spans="2:15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</row>
    <row r="66" spans="2:15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</row>
    <row r="67" spans="2:15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</row>
    <row r="68" spans="2:15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</row>
    <row r="69" spans="2:15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</row>
    <row r="70" spans="2:15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</row>
    <row r="71" spans="2:15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</row>
    <row r="72" spans="2:15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</row>
    <row r="73" spans="2:15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</row>
    <row r="74" spans="2:15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</row>
    <row r="75" spans="2:15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</row>
    <row r="76" spans="2:15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</row>
    <row r="77" spans="2:15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</row>
    <row r="78" spans="2:15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</row>
    <row r="79" spans="2:15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</row>
    <row r="80" spans="2:1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</row>
    <row r="81" spans="2:15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</row>
    <row r="82" spans="2:15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</row>
    <row r="83" spans="2:15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</row>
    <row r="84" spans="2:15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</row>
    <row r="85" spans="2:15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</row>
    <row r="86" spans="2:15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</row>
    <row r="87" spans="2:15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</row>
    <row r="88" spans="2:15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</row>
    <row r="89" spans="2:15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</row>
    <row r="90" spans="2:15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</row>
    <row r="91" spans="2:15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</row>
    <row r="92" spans="2:15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</row>
    <row r="93" spans="2:15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</row>
    <row r="94" spans="2:15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</row>
    <row r="95" spans="2:15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</row>
    <row r="99" spans="2:15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</row>
    <row r="100" spans="2:15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</row>
    <row r="101" spans="2:15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</row>
    <row r="102" spans="2:15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</row>
    <row r="103" spans="2:15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</row>
    <row r="104" spans="2:15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</row>
    <row r="105" spans="2:15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2:15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</row>
    <row r="107" spans="2:15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2:15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</row>
    <row r="109" spans="2:15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</row>
    <row r="110" spans="2:15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</row>
    <row r="111" spans="2:15"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2:15"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</row>
    <row r="113" spans="2:15"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</row>
    <row r="114" spans="2:15"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</row>
    <row r="115" spans="2:15"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</row>
    <row r="116" spans="2:15"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</row>
    <row r="117" spans="2:15"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</row>
    <row r="118" spans="2:15"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</row>
    <row r="119" spans="2:15"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</row>
    <row r="120" spans="2:15"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</row>
    <row r="121" spans="2:15"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</row>
    <row r="122" spans="2:15"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</row>
    <row r="123" spans="2:15"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</row>
    <row r="124" spans="2:15"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</row>
    <row r="125" spans="2:15"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</row>
    <row r="126" spans="2:15"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</row>
    <row r="127" spans="2:15"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</row>
    <row r="128" spans="2:15">
      <c r="B128" s="122"/>
      <c r="C128" s="122"/>
      <c r="D128" s="122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</row>
    <row r="129" spans="2:15">
      <c r="B129" s="122"/>
      <c r="C129" s="122"/>
      <c r="D129" s="122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</row>
    <row r="130" spans="2:15">
      <c r="B130" s="122"/>
      <c r="C130" s="122"/>
      <c r="D130" s="122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</row>
    <row r="131" spans="2:15">
      <c r="B131" s="122"/>
      <c r="C131" s="122"/>
      <c r="D131" s="122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</row>
    <row r="132" spans="2:15">
      <c r="B132" s="122"/>
      <c r="C132" s="122"/>
      <c r="D132" s="122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</row>
    <row r="133" spans="2:15">
      <c r="B133" s="122"/>
      <c r="C133" s="122"/>
      <c r="D133" s="122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</row>
    <row r="134" spans="2:15">
      <c r="B134" s="122"/>
      <c r="C134" s="122"/>
      <c r="D134" s="122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</row>
    <row r="135" spans="2:15">
      <c r="B135" s="122"/>
      <c r="C135" s="122"/>
      <c r="D135" s="122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</row>
    <row r="136" spans="2:15">
      <c r="B136" s="122"/>
      <c r="C136" s="122"/>
      <c r="D136" s="122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</row>
    <row r="137" spans="2:15">
      <c r="B137" s="122"/>
      <c r="C137" s="122"/>
      <c r="D137" s="122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</row>
    <row r="138" spans="2:15">
      <c r="B138" s="122"/>
      <c r="C138" s="122"/>
      <c r="D138" s="122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</row>
    <row r="139" spans="2:15">
      <c r="B139" s="122"/>
      <c r="C139" s="122"/>
      <c r="D139" s="122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</row>
    <row r="140" spans="2:15">
      <c r="B140" s="122"/>
      <c r="C140" s="122"/>
      <c r="D140" s="122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</row>
    <row r="141" spans="2:15">
      <c r="B141" s="122"/>
      <c r="C141" s="122"/>
      <c r="D141" s="122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</row>
    <row r="142" spans="2:15">
      <c r="B142" s="122"/>
      <c r="C142" s="122"/>
      <c r="D142" s="122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</row>
    <row r="143" spans="2:15">
      <c r="B143" s="122"/>
      <c r="C143" s="122"/>
      <c r="D143" s="122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</row>
    <row r="144" spans="2:15">
      <c r="B144" s="122"/>
      <c r="C144" s="122"/>
      <c r="D144" s="122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</row>
    <row r="145" spans="2:15">
      <c r="B145" s="122"/>
      <c r="C145" s="122"/>
      <c r="D145" s="122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</row>
    <row r="146" spans="2:15">
      <c r="B146" s="122"/>
      <c r="C146" s="122"/>
      <c r="D146" s="122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</row>
    <row r="147" spans="2:15">
      <c r="B147" s="122"/>
      <c r="C147" s="122"/>
      <c r="D147" s="122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</row>
    <row r="148" spans="2:15">
      <c r="B148" s="122"/>
      <c r="C148" s="122"/>
      <c r="D148" s="122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</row>
    <row r="149" spans="2:15">
      <c r="B149" s="122"/>
      <c r="C149" s="122"/>
      <c r="D149" s="122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</row>
    <row r="150" spans="2:15">
      <c r="B150" s="122"/>
      <c r="C150" s="122"/>
      <c r="D150" s="122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</row>
    <row r="151" spans="2:15">
      <c r="B151" s="122"/>
      <c r="C151" s="122"/>
      <c r="D151" s="122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</row>
    <row r="152" spans="2:15">
      <c r="B152" s="122"/>
      <c r="C152" s="122"/>
      <c r="D152" s="122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</row>
    <row r="153" spans="2:15">
      <c r="B153" s="122"/>
      <c r="C153" s="122"/>
      <c r="D153" s="122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</row>
    <row r="154" spans="2:15">
      <c r="B154" s="122"/>
      <c r="C154" s="122"/>
      <c r="D154" s="122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</row>
    <row r="155" spans="2:15">
      <c r="B155" s="122"/>
      <c r="C155" s="122"/>
      <c r="D155" s="122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</row>
    <row r="156" spans="2:15">
      <c r="B156" s="122"/>
      <c r="C156" s="122"/>
      <c r="D156" s="122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</row>
    <row r="157" spans="2:15">
      <c r="B157" s="122"/>
      <c r="C157" s="122"/>
      <c r="D157" s="122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</row>
    <row r="158" spans="2:15">
      <c r="B158" s="122"/>
      <c r="C158" s="122"/>
      <c r="D158" s="122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</row>
    <row r="159" spans="2:15">
      <c r="B159" s="122"/>
      <c r="C159" s="122"/>
      <c r="D159" s="122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</row>
    <row r="160" spans="2:15">
      <c r="B160" s="122"/>
      <c r="C160" s="122"/>
      <c r="D160" s="122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</row>
    <row r="161" spans="2:15">
      <c r="B161" s="122"/>
      <c r="C161" s="122"/>
      <c r="D161" s="122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</row>
    <row r="162" spans="2:15">
      <c r="B162" s="122"/>
      <c r="C162" s="122"/>
      <c r="D162" s="122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</row>
    <row r="163" spans="2:15">
      <c r="B163" s="122"/>
      <c r="C163" s="122"/>
      <c r="D163" s="122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</row>
    <row r="164" spans="2:15">
      <c r="B164" s="122"/>
      <c r="C164" s="122"/>
      <c r="D164" s="122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</row>
    <row r="165" spans="2:15">
      <c r="B165" s="122"/>
      <c r="C165" s="122"/>
      <c r="D165" s="122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</row>
    <row r="166" spans="2:15">
      <c r="B166" s="122"/>
      <c r="C166" s="122"/>
      <c r="D166" s="122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</row>
    <row r="167" spans="2:15">
      <c r="B167" s="122"/>
      <c r="C167" s="122"/>
      <c r="D167" s="122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</row>
    <row r="168" spans="2:15">
      <c r="B168" s="122"/>
      <c r="C168" s="122"/>
      <c r="D168" s="122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</row>
    <row r="169" spans="2:15">
      <c r="B169" s="122"/>
      <c r="C169" s="122"/>
      <c r="D169" s="122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</row>
    <row r="170" spans="2:15">
      <c r="B170" s="122"/>
      <c r="C170" s="122"/>
      <c r="D170" s="122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</row>
    <row r="171" spans="2:15">
      <c r="B171" s="122"/>
      <c r="C171" s="122"/>
      <c r="D171" s="122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</row>
    <row r="172" spans="2:15">
      <c r="B172" s="122"/>
      <c r="C172" s="122"/>
      <c r="D172" s="122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</row>
    <row r="173" spans="2:15">
      <c r="B173" s="122"/>
      <c r="C173" s="122"/>
      <c r="D173" s="122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</row>
    <row r="174" spans="2:15">
      <c r="B174" s="122"/>
      <c r="C174" s="122"/>
      <c r="D174" s="122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</row>
    <row r="175" spans="2:15">
      <c r="B175" s="122"/>
      <c r="C175" s="122"/>
      <c r="D175" s="122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</row>
    <row r="176" spans="2:15">
      <c r="B176" s="122"/>
      <c r="C176" s="122"/>
      <c r="D176" s="122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</row>
    <row r="177" spans="2:15">
      <c r="B177" s="122"/>
      <c r="C177" s="122"/>
      <c r="D177" s="122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</row>
    <row r="178" spans="2:15">
      <c r="B178" s="122"/>
      <c r="C178" s="122"/>
      <c r="D178" s="122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</row>
    <row r="179" spans="2:15">
      <c r="B179" s="122"/>
      <c r="C179" s="122"/>
      <c r="D179" s="122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</row>
    <row r="180" spans="2:15">
      <c r="B180" s="122"/>
      <c r="C180" s="122"/>
      <c r="D180" s="122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</row>
    <row r="181" spans="2:15">
      <c r="B181" s="122"/>
      <c r="C181" s="122"/>
      <c r="D181" s="122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</row>
    <row r="182" spans="2:15">
      <c r="B182" s="122"/>
      <c r="C182" s="122"/>
      <c r="D182" s="122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</row>
    <row r="183" spans="2:15">
      <c r="B183" s="122"/>
      <c r="C183" s="122"/>
      <c r="D183" s="122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</row>
    <row r="184" spans="2:15">
      <c r="B184" s="122"/>
      <c r="C184" s="122"/>
      <c r="D184" s="122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</row>
    <row r="185" spans="2:15">
      <c r="B185" s="122"/>
      <c r="C185" s="122"/>
      <c r="D185" s="122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</row>
    <row r="186" spans="2:15">
      <c r="B186" s="122"/>
      <c r="C186" s="122"/>
      <c r="D186" s="122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</row>
    <row r="187" spans="2:15">
      <c r="B187" s="122"/>
      <c r="C187" s="122"/>
      <c r="D187" s="122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</row>
    <row r="188" spans="2:15">
      <c r="B188" s="122"/>
      <c r="C188" s="122"/>
      <c r="D188" s="122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</row>
    <row r="189" spans="2:15">
      <c r="B189" s="122"/>
      <c r="C189" s="122"/>
      <c r="D189" s="122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</row>
    <row r="190" spans="2:15">
      <c r="B190" s="122"/>
      <c r="C190" s="122"/>
      <c r="D190" s="122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</row>
    <row r="191" spans="2:15">
      <c r="B191" s="122"/>
      <c r="C191" s="122"/>
      <c r="D191" s="122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</row>
    <row r="192" spans="2:15">
      <c r="B192" s="122"/>
      <c r="C192" s="122"/>
      <c r="D192" s="122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</row>
    <row r="193" spans="2:15">
      <c r="B193" s="122"/>
      <c r="C193" s="122"/>
      <c r="D193" s="122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</row>
    <row r="194" spans="2:15">
      <c r="B194" s="122"/>
      <c r="C194" s="122"/>
      <c r="D194" s="122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</row>
    <row r="195" spans="2:15">
      <c r="B195" s="122"/>
      <c r="C195" s="122"/>
      <c r="D195" s="122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</row>
    <row r="196" spans="2:15">
      <c r="B196" s="122"/>
      <c r="C196" s="122"/>
      <c r="D196" s="122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</row>
    <row r="197" spans="2:15">
      <c r="B197" s="122"/>
      <c r="C197" s="122"/>
      <c r="D197" s="122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</row>
    <row r="198" spans="2:15">
      <c r="B198" s="122"/>
      <c r="C198" s="122"/>
      <c r="D198" s="122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</row>
    <row r="199" spans="2:15">
      <c r="B199" s="122"/>
      <c r="C199" s="122"/>
      <c r="D199" s="122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</row>
    <row r="200" spans="2:15">
      <c r="B200" s="122"/>
      <c r="C200" s="122"/>
      <c r="D200" s="122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</row>
    <row r="201" spans="2:15">
      <c r="B201" s="122"/>
      <c r="C201" s="122"/>
      <c r="D201" s="122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</row>
    <row r="202" spans="2:15">
      <c r="B202" s="122"/>
      <c r="C202" s="122"/>
      <c r="D202" s="122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</row>
    <row r="203" spans="2:15">
      <c r="B203" s="122"/>
      <c r="C203" s="122"/>
      <c r="D203" s="122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</row>
    <row r="204" spans="2:15">
      <c r="B204" s="122"/>
      <c r="C204" s="122"/>
      <c r="D204" s="122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</row>
    <row r="205" spans="2:15">
      <c r="B205" s="122"/>
      <c r="C205" s="122"/>
      <c r="D205" s="122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</row>
    <row r="206" spans="2:15">
      <c r="B206" s="122"/>
      <c r="C206" s="122"/>
      <c r="D206" s="122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</row>
    <row r="207" spans="2:15">
      <c r="B207" s="122"/>
      <c r="C207" s="122"/>
      <c r="D207" s="122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</row>
    <row r="208" spans="2:15">
      <c r="B208" s="122"/>
      <c r="C208" s="122"/>
      <c r="D208" s="122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</row>
    <row r="209" spans="2:15">
      <c r="B209" s="122"/>
      <c r="C209" s="122"/>
      <c r="D209" s="122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</row>
    <row r="210" spans="2:15">
      <c r="B210" s="122"/>
      <c r="C210" s="122"/>
      <c r="D210" s="122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</row>
    <row r="211" spans="2:15">
      <c r="B211" s="122"/>
      <c r="C211" s="122"/>
      <c r="D211" s="122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</row>
    <row r="212" spans="2:15">
      <c r="B212" s="122"/>
      <c r="C212" s="122"/>
      <c r="D212" s="122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</row>
    <row r="213" spans="2:15">
      <c r="B213" s="122"/>
      <c r="C213" s="122"/>
      <c r="D213" s="122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</row>
    <row r="214" spans="2:15">
      <c r="B214" s="122"/>
      <c r="C214" s="122"/>
      <c r="D214" s="122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</row>
    <row r="215" spans="2:15">
      <c r="B215" s="122"/>
      <c r="C215" s="122"/>
      <c r="D215" s="122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</row>
    <row r="216" spans="2:15">
      <c r="B216" s="122"/>
      <c r="C216" s="122"/>
      <c r="D216" s="122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</row>
    <row r="217" spans="2:15">
      <c r="B217" s="122"/>
      <c r="C217" s="122"/>
      <c r="D217" s="122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</row>
    <row r="218" spans="2:15">
      <c r="B218" s="122"/>
      <c r="C218" s="122"/>
      <c r="D218" s="122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</row>
    <row r="219" spans="2:15">
      <c r="B219" s="122"/>
      <c r="C219" s="122"/>
      <c r="D219" s="122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</row>
    <row r="220" spans="2:15">
      <c r="B220" s="122"/>
      <c r="C220" s="122"/>
      <c r="D220" s="122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</row>
    <row r="221" spans="2:15">
      <c r="B221" s="122"/>
      <c r="C221" s="122"/>
      <c r="D221" s="122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</row>
    <row r="222" spans="2:15">
      <c r="B222" s="122"/>
      <c r="C222" s="122"/>
      <c r="D222" s="122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</row>
    <row r="223" spans="2:15">
      <c r="B223" s="122"/>
      <c r="C223" s="122"/>
      <c r="D223" s="122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</row>
    <row r="224" spans="2:15">
      <c r="B224" s="122"/>
      <c r="C224" s="122"/>
      <c r="D224" s="122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</row>
    <row r="225" spans="2:15">
      <c r="B225" s="122"/>
      <c r="C225" s="122"/>
      <c r="D225" s="122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</row>
    <row r="226" spans="2:15">
      <c r="B226" s="122"/>
      <c r="C226" s="122"/>
      <c r="D226" s="122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</row>
    <row r="227" spans="2:15">
      <c r="B227" s="122"/>
      <c r="C227" s="122"/>
      <c r="D227" s="122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</row>
    <row r="228" spans="2:15">
      <c r="B228" s="122"/>
      <c r="C228" s="122"/>
      <c r="D228" s="122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</row>
    <row r="229" spans="2:15">
      <c r="B229" s="122"/>
      <c r="C229" s="122"/>
      <c r="D229" s="122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</row>
    <row r="230" spans="2:15">
      <c r="B230" s="122"/>
      <c r="C230" s="122"/>
      <c r="D230" s="122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</row>
    <row r="231" spans="2:15">
      <c r="B231" s="122"/>
      <c r="C231" s="122"/>
      <c r="D231" s="122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</row>
    <row r="232" spans="2:15">
      <c r="B232" s="122"/>
      <c r="C232" s="122"/>
      <c r="D232" s="122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</row>
    <row r="233" spans="2:15">
      <c r="B233" s="122"/>
      <c r="C233" s="122"/>
      <c r="D233" s="122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</row>
    <row r="234" spans="2:15">
      <c r="B234" s="122"/>
      <c r="C234" s="122"/>
      <c r="D234" s="122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</row>
    <row r="235" spans="2:15">
      <c r="B235" s="122"/>
      <c r="C235" s="122"/>
      <c r="D235" s="122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</row>
    <row r="236" spans="2:15">
      <c r="B236" s="122"/>
      <c r="C236" s="122"/>
      <c r="D236" s="122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</row>
    <row r="237" spans="2:15">
      <c r="B237" s="122"/>
      <c r="C237" s="122"/>
      <c r="D237" s="122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</row>
    <row r="238" spans="2:15">
      <c r="B238" s="122"/>
      <c r="C238" s="122"/>
      <c r="D238" s="122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</row>
    <row r="239" spans="2:15">
      <c r="B239" s="122"/>
      <c r="C239" s="122"/>
      <c r="D239" s="122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</row>
    <row r="240" spans="2:15">
      <c r="B240" s="122"/>
      <c r="C240" s="122"/>
      <c r="D240" s="122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</row>
    <row r="241" spans="2:15">
      <c r="B241" s="122"/>
      <c r="C241" s="122"/>
      <c r="D241" s="122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</row>
    <row r="242" spans="2:15">
      <c r="B242" s="122"/>
      <c r="C242" s="122"/>
      <c r="D242" s="122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</row>
    <row r="243" spans="2:15">
      <c r="B243" s="122"/>
      <c r="C243" s="122"/>
      <c r="D243" s="122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</row>
    <row r="244" spans="2:15">
      <c r="B244" s="122"/>
      <c r="C244" s="122"/>
      <c r="D244" s="122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</row>
    <row r="245" spans="2:15">
      <c r="B245" s="122"/>
      <c r="C245" s="122"/>
      <c r="D245" s="122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</row>
    <row r="246" spans="2:15">
      <c r="B246" s="122"/>
      <c r="C246" s="122"/>
      <c r="D246" s="122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</row>
    <row r="247" spans="2:15">
      <c r="B247" s="122"/>
      <c r="C247" s="122"/>
      <c r="D247" s="122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</row>
    <row r="248" spans="2:15">
      <c r="B248" s="122"/>
      <c r="C248" s="122"/>
      <c r="D248" s="122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</row>
    <row r="249" spans="2:15">
      <c r="B249" s="122"/>
      <c r="C249" s="122"/>
      <c r="D249" s="122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</row>
    <row r="250" spans="2:15">
      <c r="B250" s="122"/>
      <c r="C250" s="122"/>
      <c r="D250" s="122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</row>
    <row r="251" spans="2:15">
      <c r="B251" s="122"/>
      <c r="C251" s="122"/>
      <c r="D251" s="122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</row>
    <row r="252" spans="2:15">
      <c r="B252" s="122"/>
      <c r="C252" s="122"/>
      <c r="D252" s="122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</row>
    <row r="253" spans="2:15">
      <c r="B253" s="122"/>
      <c r="C253" s="122"/>
      <c r="D253" s="122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</row>
    <row r="254" spans="2:15">
      <c r="B254" s="122"/>
      <c r="C254" s="122"/>
      <c r="D254" s="122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</row>
    <row r="255" spans="2:15">
      <c r="B255" s="122"/>
      <c r="C255" s="122"/>
      <c r="D255" s="122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</row>
    <row r="256" spans="2:15">
      <c r="B256" s="122"/>
      <c r="C256" s="122"/>
      <c r="D256" s="122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</row>
    <row r="257" spans="2:15">
      <c r="B257" s="122"/>
      <c r="C257" s="122"/>
      <c r="D257" s="122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</row>
    <row r="258" spans="2:15">
      <c r="B258" s="122"/>
      <c r="C258" s="122"/>
      <c r="D258" s="122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</row>
    <row r="259" spans="2:15">
      <c r="B259" s="122"/>
      <c r="C259" s="122"/>
      <c r="D259" s="122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</row>
    <row r="260" spans="2:15">
      <c r="B260" s="122"/>
      <c r="C260" s="122"/>
      <c r="D260" s="122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</row>
    <row r="261" spans="2:15">
      <c r="B261" s="122"/>
      <c r="C261" s="122"/>
      <c r="D261" s="122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</row>
    <row r="262" spans="2:15">
      <c r="B262" s="122"/>
      <c r="C262" s="122"/>
      <c r="D262" s="122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</row>
    <row r="263" spans="2:15">
      <c r="B263" s="122"/>
      <c r="C263" s="122"/>
      <c r="D263" s="122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</row>
    <row r="264" spans="2:15">
      <c r="B264" s="122"/>
      <c r="C264" s="122"/>
      <c r="D264" s="122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</row>
    <row r="265" spans="2:15">
      <c r="B265" s="122"/>
      <c r="C265" s="122"/>
      <c r="D265" s="122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</row>
    <row r="266" spans="2:15">
      <c r="B266" s="122"/>
      <c r="C266" s="122"/>
      <c r="D266" s="122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</row>
    <row r="267" spans="2:15">
      <c r="B267" s="122"/>
      <c r="C267" s="122"/>
      <c r="D267" s="122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</row>
    <row r="268" spans="2:15">
      <c r="B268" s="122"/>
      <c r="C268" s="122"/>
      <c r="D268" s="122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</row>
    <row r="269" spans="2:15">
      <c r="B269" s="122"/>
      <c r="C269" s="122"/>
      <c r="D269" s="122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</row>
    <row r="270" spans="2:15">
      <c r="B270" s="122"/>
      <c r="C270" s="122"/>
      <c r="D270" s="122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</row>
    <row r="271" spans="2:15">
      <c r="B271" s="122"/>
      <c r="C271" s="122"/>
      <c r="D271" s="122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</row>
    <row r="272" spans="2:15">
      <c r="B272" s="122"/>
      <c r="C272" s="122"/>
      <c r="D272" s="122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</row>
    <row r="273" spans="2:15">
      <c r="B273" s="122"/>
      <c r="C273" s="122"/>
      <c r="D273" s="122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</row>
    <row r="274" spans="2:15">
      <c r="B274" s="122"/>
      <c r="C274" s="122"/>
      <c r="D274" s="122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</row>
    <row r="275" spans="2:15">
      <c r="B275" s="122"/>
      <c r="C275" s="122"/>
      <c r="D275" s="122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</row>
    <row r="276" spans="2:15">
      <c r="B276" s="122"/>
      <c r="C276" s="122"/>
      <c r="D276" s="122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</row>
    <row r="277" spans="2:15">
      <c r="B277" s="122"/>
      <c r="C277" s="122"/>
      <c r="D277" s="122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</row>
    <row r="278" spans="2:15">
      <c r="B278" s="122"/>
      <c r="C278" s="122"/>
      <c r="D278" s="122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</row>
    <row r="279" spans="2:15">
      <c r="B279" s="122"/>
      <c r="C279" s="122"/>
      <c r="D279" s="122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</row>
    <row r="280" spans="2:15">
      <c r="B280" s="122"/>
      <c r="C280" s="122"/>
      <c r="D280" s="122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</row>
    <row r="281" spans="2:15">
      <c r="B281" s="122"/>
      <c r="C281" s="122"/>
      <c r="D281" s="122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</row>
    <row r="282" spans="2:15">
      <c r="B282" s="122"/>
      <c r="C282" s="122"/>
      <c r="D282" s="122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</row>
    <row r="283" spans="2:15">
      <c r="B283" s="122"/>
      <c r="C283" s="122"/>
      <c r="D283" s="122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</row>
    <row r="284" spans="2:15">
      <c r="B284" s="122"/>
      <c r="C284" s="122"/>
      <c r="D284" s="122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</row>
    <row r="285" spans="2:15">
      <c r="B285" s="122"/>
      <c r="C285" s="122"/>
      <c r="D285" s="122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</row>
    <row r="286" spans="2:15">
      <c r="B286" s="122"/>
      <c r="C286" s="122"/>
      <c r="D286" s="122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</row>
    <row r="287" spans="2:15">
      <c r="B287" s="122"/>
      <c r="C287" s="122"/>
      <c r="D287" s="122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</row>
    <row r="288" spans="2:15">
      <c r="B288" s="122"/>
      <c r="C288" s="122"/>
      <c r="D288" s="122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</row>
    <row r="289" spans="2:15">
      <c r="B289" s="122"/>
      <c r="C289" s="122"/>
      <c r="D289" s="122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</row>
    <row r="290" spans="2:15">
      <c r="B290" s="122"/>
      <c r="C290" s="122"/>
      <c r="D290" s="122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</row>
    <row r="291" spans="2:15">
      <c r="B291" s="122"/>
      <c r="C291" s="122"/>
      <c r="D291" s="122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</row>
    <row r="292" spans="2:15">
      <c r="B292" s="122"/>
      <c r="C292" s="122"/>
      <c r="D292" s="122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</row>
    <row r="293" spans="2:15">
      <c r="B293" s="122"/>
      <c r="C293" s="122"/>
      <c r="D293" s="122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</row>
    <row r="294" spans="2:15">
      <c r="B294" s="122"/>
      <c r="C294" s="122"/>
      <c r="D294" s="122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</row>
    <row r="295" spans="2:15">
      <c r="B295" s="122"/>
      <c r="C295" s="122"/>
      <c r="D295" s="122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</row>
    <row r="296" spans="2:15">
      <c r="B296" s="122"/>
      <c r="C296" s="122"/>
      <c r="D296" s="122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</row>
    <row r="297" spans="2:15">
      <c r="B297" s="122"/>
      <c r="C297" s="122"/>
      <c r="D297" s="122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</row>
    <row r="298" spans="2:15">
      <c r="B298" s="122"/>
      <c r="C298" s="122"/>
      <c r="D298" s="122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</row>
    <row r="299" spans="2:15">
      <c r="B299" s="122"/>
      <c r="C299" s="122"/>
      <c r="D299" s="122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</row>
    <row r="300" spans="2:15">
      <c r="B300" s="122"/>
      <c r="C300" s="122"/>
      <c r="D300" s="122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</row>
  </sheetData>
  <sheetProtection sheet="1" objects="1" scenarios="1"/>
  <mergeCells count="1">
    <mergeCell ref="B6:O6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J862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41.7109375" style="2" bestFit="1" customWidth="1"/>
    <col min="4" max="4" width="7.140625" style="1" bestFit="1" customWidth="1"/>
    <col min="5" max="5" width="7.5703125" style="1" bestFit="1" customWidth="1"/>
    <col min="6" max="6" width="9.7109375" style="1" bestFit="1" customWidth="1"/>
    <col min="7" max="7" width="13.140625" style="1" bestFit="1" customWidth="1"/>
    <col min="8" max="8" width="9.7109375" style="1" bestFit="1" customWidth="1"/>
    <col min="9" max="9" width="10.42578125" style="1" bestFit="1" customWidth="1"/>
    <col min="10" max="10" width="40.7109375" style="1" bestFit="1" customWidth="1"/>
    <col min="11" max="16384" width="9.140625" style="1"/>
  </cols>
  <sheetData>
    <row r="1" spans="2:10">
      <c r="B1" s="56" t="s">
        <v>154</v>
      </c>
      <c r="C1" s="77" t="s" vm="1">
        <v>240</v>
      </c>
    </row>
    <row r="2" spans="2:10">
      <c r="B2" s="56" t="s">
        <v>153</v>
      </c>
      <c r="C2" s="77" t="s">
        <v>241</v>
      </c>
    </row>
    <row r="3" spans="2:10">
      <c r="B3" s="56" t="s">
        <v>155</v>
      </c>
      <c r="C3" s="77" t="s">
        <v>242</v>
      </c>
    </row>
    <row r="4" spans="2:10">
      <c r="B4" s="56" t="s">
        <v>156</v>
      </c>
      <c r="C4" s="77" t="s">
        <v>243</v>
      </c>
    </row>
    <row r="6" spans="2:10" ht="26.25" customHeight="1">
      <c r="B6" s="178" t="s">
        <v>186</v>
      </c>
      <c r="C6" s="179"/>
      <c r="D6" s="179"/>
      <c r="E6" s="179"/>
      <c r="F6" s="179"/>
      <c r="G6" s="179"/>
      <c r="H6" s="179"/>
      <c r="I6" s="179"/>
      <c r="J6" s="180"/>
    </row>
    <row r="7" spans="2:10" s="3" customFormat="1" ht="78.75">
      <c r="B7" s="59" t="s">
        <v>124</v>
      </c>
      <c r="C7" s="61" t="s">
        <v>59</v>
      </c>
      <c r="D7" s="61" t="s">
        <v>92</v>
      </c>
      <c r="E7" s="61" t="s">
        <v>60</v>
      </c>
      <c r="F7" s="61" t="s">
        <v>109</v>
      </c>
      <c r="G7" s="61" t="s">
        <v>199</v>
      </c>
      <c r="H7" s="61" t="s">
        <v>157</v>
      </c>
      <c r="I7" s="63" t="s">
        <v>158</v>
      </c>
      <c r="J7" s="76" t="s">
        <v>226</v>
      </c>
    </row>
    <row r="8" spans="2:10" s="3" customFormat="1" ht="22.5" customHeight="1">
      <c r="B8" s="15"/>
      <c r="C8" s="16" t="s">
        <v>22</v>
      </c>
      <c r="D8" s="16"/>
      <c r="E8" s="16" t="s">
        <v>20</v>
      </c>
      <c r="F8" s="16"/>
      <c r="G8" s="16" t="s">
        <v>220</v>
      </c>
      <c r="H8" s="32" t="s">
        <v>20</v>
      </c>
      <c r="I8" s="17" t="s">
        <v>20</v>
      </c>
      <c r="J8" s="17"/>
    </row>
    <row r="9" spans="2:1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20" t="s">
        <v>8</v>
      </c>
    </row>
    <row r="10" spans="2:10" s="4" customFormat="1" ht="18" customHeight="1">
      <c r="B10" s="111" t="s">
        <v>45</v>
      </c>
      <c r="C10" s="111"/>
      <c r="D10" s="111"/>
      <c r="E10" s="91" t="e">
        <f>E11</f>
        <v>#REF!</v>
      </c>
      <c r="F10" s="112"/>
      <c r="G10" s="113">
        <v>1850335.8341200002</v>
      </c>
      <c r="H10" s="114">
        <v>1</v>
      </c>
      <c r="I10" s="114">
        <f>G10/'סכום נכסי הקרן'!$C$42</f>
        <v>2.4012591513707139E-2</v>
      </c>
      <c r="J10" s="112"/>
    </row>
    <row r="11" spans="2:10" ht="22.5" customHeight="1">
      <c r="B11" s="80" t="s">
        <v>213</v>
      </c>
      <c r="C11" s="103"/>
      <c r="D11" s="103"/>
      <c r="E11" s="91" t="e">
        <f>E12*H12</f>
        <v>#REF!</v>
      </c>
      <c r="F11" s="115" t="s">
        <v>141</v>
      </c>
      <c r="G11" s="90">
        <v>1850335.8341200002</v>
      </c>
      <c r="H11" s="91">
        <v>1</v>
      </c>
      <c r="I11" s="91">
        <f>G11/'סכום נכסי הקרן'!$C$42</f>
        <v>2.4012591513707139E-2</v>
      </c>
      <c r="J11" s="81"/>
    </row>
    <row r="12" spans="2:10">
      <c r="B12" s="99" t="s">
        <v>93</v>
      </c>
      <c r="C12" s="103"/>
      <c r="D12" s="103"/>
      <c r="E12" s="91" t="e">
        <f>#REF!</f>
        <v>#REF!</v>
      </c>
      <c r="F12" s="115" t="s">
        <v>141</v>
      </c>
      <c r="G12" s="90">
        <v>1474847.0346600001</v>
      </c>
      <c r="H12" s="91">
        <v>0.79706991966754048</v>
      </c>
      <c r="I12" s="91">
        <f>G12/'סכום נכסי הקרן'!$C$42</f>
        <v>1.9139714388840014E-2</v>
      </c>
      <c r="J12" s="81"/>
    </row>
    <row r="13" spans="2:10">
      <c r="B13" s="86" t="s">
        <v>4123</v>
      </c>
      <c r="C13" s="133">
        <v>43830</v>
      </c>
      <c r="D13" s="98" t="s">
        <v>4124</v>
      </c>
      <c r="E13" s="94">
        <v>5.9225546331594291E-2</v>
      </c>
      <c r="F13" s="96" t="s">
        <v>141</v>
      </c>
      <c r="G13" s="93">
        <v>13950.000199999999</v>
      </c>
      <c r="H13" s="94">
        <v>7.5391720479944489E-3</v>
      </c>
      <c r="I13" s="94">
        <f>G13/'סכום נכסי הקרן'!$C$42</f>
        <v>1.8103505874004957E-4</v>
      </c>
      <c r="J13" s="83" t="s">
        <v>4125</v>
      </c>
    </row>
    <row r="14" spans="2:10">
      <c r="B14" s="86" t="s">
        <v>4126</v>
      </c>
      <c r="C14" s="133">
        <v>43830</v>
      </c>
      <c r="D14" s="98" t="s">
        <v>4124</v>
      </c>
      <c r="E14" s="94">
        <v>7.2087173556377213E-2</v>
      </c>
      <c r="F14" s="96" t="s">
        <v>141</v>
      </c>
      <c r="G14" s="93">
        <v>39022.499250000001</v>
      </c>
      <c r="H14" s="94">
        <v>2.1089414435168565E-2</v>
      </c>
      <c r="I14" s="94">
        <f>G14/'סכום נכסי הקרן'!$C$42</f>
        <v>5.0641149409498152E-4</v>
      </c>
      <c r="J14" s="83" t="s">
        <v>4127</v>
      </c>
    </row>
    <row r="15" spans="2:10">
      <c r="B15" s="86" t="s">
        <v>4128</v>
      </c>
      <c r="C15" s="133">
        <v>43830</v>
      </c>
      <c r="D15" s="98" t="s">
        <v>4124</v>
      </c>
      <c r="E15" s="94">
        <v>5.5317992805870672E-2</v>
      </c>
      <c r="F15" s="96" t="s">
        <v>141</v>
      </c>
      <c r="G15" s="93">
        <v>94460.000440000003</v>
      </c>
      <c r="H15" s="94">
        <v>5.1050192455967952E-2</v>
      </c>
      <c r="I15" s="94">
        <f>G15/'סכום נכסי הקרן'!$C$42</f>
        <v>1.2258474181412922E-3</v>
      </c>
      <c r="J15" s="83" t="s">
        <v>4129</v>
      </c>
    </row>
    <row r="16" spans="2:10">
      <c r="B16" s="86" t="s">
        <v>4130</v>
      </c>
      <c r="C16" s="133">
        <v>43646</v>
      </c>
      <c r="D16" s="98" t="s">
        <v>4124</v>
      </c>
      <c r="E16" s="94">
        <v>6.5647412652199061E-2</v>
      </c>
      <c r="F16" s="96" t="s">
        <v>141</v>
      </c>
      <c r="G16" s="93">
        <v>31539.999800000001</v>
      </c>
      <c r="H16" s="94">
        <v>1.7045554227727577E-2</v>
      </c>
      <c r="I16" s="94">
        <f>G16/'סכום נכסי הקרן'!$C$42</f>
        <v>4.0930793079516607E-4</v>
      </c>
      <c r="J16" s="83" t="s">
        <v>4131</v>
      </c>
    </row>
    <row r="17" spans="2:10">
      <c r="B17" s="86" t="s">
        <v>4132</v>
      </c>
      <c r="C17" s="133">
        <v>43830</v>
      </c>
      <c r="D17" s="98" t="s">
        <v>4133</v>
      </c>
      <c r="E17" s="94">
        <v>5.9914839002906894E-2</v>
      </c>
      <c r="F17" s="96" t="s">
        <v>141</v>
      </c>
      <c r="G17" s="93">
        <v>67800.00056</v>
      </c>
      <c r="H17" s="94">
        <v>3.664199725788965E-2</v>
      </c>
      <c r="I17" s="94">
        <f>G17/'סכום נכסי הקרן'!$C$42</f>
        <v>8.798693124000812E-4</v>
      </c>
      <c r="J17" s="83" t="s">
        <v>4134</v>
      </c>
    </row>
    <row r="18" spans="2:10">
      <c r="B18" s="86" t="s">
        <v>4135</v>
      </c>
      <c r="C18" s="133">
        <v>43646</v>
      </c>
      <c r="D18" s="98" t="s">
        <v>4124</v>
      </c>
      <c r="E18" s="94">
        <v>6.7541980336401977E-2</v>
      </c>
      <c r="F18" s="96" t="s">
        <v>141</v>
      </c>
      <c r="G18" s="93">
        <v>84356.805269999997</v>
      </c>
      <c r="H18" s="94">
        <v>4.5589997077540891E-2</v>
      </c>
      <c r="I18" s="94">
        <f>G18/'סכום נכסי הקרן'!$C$42</f>
        <v>1.0947339769340916E-3</v>
      </c>
      <c r="J18" s="83" t="s">
        <v>4136</v>
      </c>
    </row>
    <row r="19" spans="2:10">
      <c r="B19" s="86" t="s">
        <v>4137</v>
      </c>
      <c r="C19" s="133">
        <v>43646</v>
      </c>
      <c r="D19" s="98" t="s">
        <v>4124</v>
      </c>
      <c r="E19" s="94">
        <v>5.9558454673708905E-2</v>
      </c>
      <c r="F19" s="96" t="s">
        <v>141</v>
      </c>
      <c r="G19" s="93">
        <v>40060.260999999999</v>
      </c>
      <c r="H19" s="94">
        <v>2.1650264920179869E-2</v>
      </c>
      <c r="I19" s="94">
        <f>G19/'סכום נכסי הקרן'!$C$42</f>
        <v>5.1987896769182249E-4</v>
      </c>
      <c r="J19" s="83" t="s">
        <v>4138</v>
      </c>
    </row>
    <row r="20" spans="2:10">
      <c r="B20" s="86" t="s">
        <v>4139</v>
      </c>
      <c r="C20" s="133">
        <v>43830</v>
      </c>
      <c r="D20" s="98" t="s">
        <v>4124</v>
      </c>
      <c r="E20" s="94">
        <v>4.8469270386685234E-2</v>
      </c>
      <c r="F20" s="96" t="s">
        <v>141</v>
      </c>
      <c r="G20" s="93">
        <v>65800</v>
      </c>
      <c r="H20" s="94">
        <v>3.5561112089305548E-2</v>
      </c>
      <c r="I20" s="94">
        <f>G20/'סכום נכסי הקרן'!$C$42</f>
        <v>8.5391445837364665E-4</v>
      </c>
      <c r="J20" s="83" t="s">
        <v>4140</v>
      </c>
    </row>
    <row r="21" spans="2:10">
      <c r="B21" s="86" t="s">
        <v>4141</v>
      </c>
      <c r="C21" s="133">
        <v>43646</v>
      </c>
      <c r="D21" s="98" t="s">
        <v>4124</v>
      </c>
      <c r="E21" s="94">
        <v>5.3328086925236225E-2</v>
      </c>
      <c r="F21" s="96" t="s">
        <v>141</v>
      </c>
      <c r="G21" s="93">
        <v>17575.259999999998</v>
      </c>
      <c r="H21" s="94">
        <v>9.4984162744481473E-3</v>
      </c>
      <c r="I21" s="94">
        <f>G21/'סכום נכסי הקרן'!$C$42</f>
        <v>2.2808159002547137E-4</v>
      </c>
      <c r="J21" s="83" t="s">
        <v>4142</v>
      </c>
    </row>
    <row r="22" spans="2:10">
      <c r="B22" s="86" t="s">
        <v>4143</v>
      </c>
      <c r="C22" s="133">
        <v>43646</v>
      </c>
      <c r="D22" s="98" t="s">
        <v>4124</v>
      </c>
      <c r="E22" s="94">
        <v>1.1744730860660905E-2</v>
      </c>
      <c r="F22" s="96" t="s">
        <v>141</v>
      </c>
      <c r="G22" s="93">
        <v>9080</v>
      </c>
      <c r="H22" s="94">
        <v>4.9072172913509782E-3</v>
      </c>
      <c r="I22" s="94">
        <f>G22/'סכום נכסי הקרן'!$C$42</f>
        <v>1.1783500428621143E-4</v>
      </c>
      <c r="J22" s="83" t="s">
        <v>4144</v>
      </c>
    </row>
    <row r="23" spans="2:10">
      <c r="B23" s="86" t="s">
        <v>4145</v>
      </c>
      <c r="C23" s="133">
        <v>43830</v>
      </c>
      <c r="D23" s="98" t="s">
        <v>4124</v>
      </c>
      <c r="E23" s="94">
        <v>3.7065487784715107E-2</v>
      </c>
      <c r="F23" s="96" t="s">
        <v>141</v>
      </c>
      <c r="G23" s="93">
        <v>17240</v>
      </c>
      <c r="H23" s="94">
        <v>9.3172275443712399E-3</v>
      </c>
      <c r="I23" s="94">
        <f>G23/'סכום נכסי הקרן'!$C$42</f>
        <v>2.2373077906324724E-4</v>
      </c>
      <c r="J23" s="83" t="s">
        <v>4146</v>
      </c>
    </row>
    <row r="24" spans="2:10">
      <c r="B24" s="86" t="s">
        <v>4147</v>
      </c>
      <c r="C24" s="133">
        <v>43830</v>
      </c>
      <c r="D24" s="98" t="s">
        <v>4124</v>
      </c>
      <c r="E24" s="94">
        <v>6.8640163806691024E-2</v>
      </c>
      <c r="F24" s="96" t="s">
        <v>141</v>
      </c>
      <c r="G24" s="93">
        <v>21260</v>
      </c>
      <c r="H24" s="94">
        <v>1.148980612490328E-2</v>
      </c>
      <c r="I24" s="94">
        <f>G24/'סכום נכסי הקרן'!$C$42</f>
        <v>2.7590002104899283E-4</v>
      </c>
      <c r="J24" s="83" t="s">
        <v>4148</v>
      </c>
    </row>
    <row r="25" spans="2:10">
      <c r="B25" s="86" t="s">
        <v>4149</v>
      </c>
      <c r="C25" s="133">
        <v>43646</v>
      </c>
      <c r="D25" s="98" t="s">
        <v>4124</v>
      </c>
      <c r="E25" s="94">
        <v>4.2152882312579125E-2</v>
      </c>
      <c r="F25" s="96" t="s">
        <v>141</v>
      </c>
      <c r="G25" s="93">
        <v>7965.1080000000002</v>
      </c>
      <c r="H25" s="94">
        <v>4.3046823463742294E-3</v>
      </c>
      <c r="I25" s="94">
        <f>G25/'סכום נכסי הקרן'!$C$42</f>
        <v>1.0336657877975077E-4</v>
      </c>
      <c r="J25" s="83" t="s">
        <v>4150</v>
      </c>
    </row>
    <row r="26" spans="2:10">
      <c r="B26" s="86" t="s">
        <v>4151</v>
      </c>
      <c r="C26" s="133">
        <v>43830</v>
      </c>
      <c r="D26" s="98" t="s">
        <v>4124</v>
      </c>
      <c r="E26" s="94">
        <v>7.3867439323852591E-2</v>
      </c>
      <c r="F26" s="96" t="s">
        <v>141</v>
      </c>
      <c r="G26" s="93">
        <v>39525.000100000005</v>
      </c>
      <c r="H26" s="94">
        <v>2.136098721711114E-2</v>
      </c>
      <c r="I26" s="94">
        <f>G26/'סכום נכסי הקרן'!$C$42</f>
        <v>5.1293266037400961E-4</v>
      </c>
      <c r="J26" s="83" t="s">
        <v>4152</v>
      </c>
    </row>
    <row r="27" spans="2:10">
      <c r="B27" s="86" t="s">
        <v>4153</v>
      </c>
      <c r="C27" s="133">
        <v>43799</v>
      </c>
      <c r="D27" s="98" t="s">
        <v>4124</v>
      </c>
      <c r="E27" s="94">
        <v>6.5699999999999995E-2</v>
      </c>
      <c r="F27" s="96" t="s">
        <v>141</v>
      </c>
      <c r="G27" s="93">
        <v>174125.00049000001</v>
      </c>
      <c r="H27" s="94">
        <v>9.4104538905399285E-2</v>
      </c>
      <c r="I27" s="94">
        <f>G27/'סכום נכסי הקרן'!$C$42</f>
        <v>2.2596938523211144E-3</v>
      </c>
      <c r="J27" s="83" t="s">
        <v>4154</v>
      </c>
    </row>
    <row r="28" spans="2:10">
      <c r="B28" s="86" t="s">
        <v>4155</v>
      </c>
      <c r="C28" s="133">
        <v>43830</v>
      </c>
      <c r="D28" s="98" t="s">
        <v>4124</v>
      </c>
      <c r="E28" s="94">
        <v>6.6900176728958205E-2</v>
      </c>
      <c r="F28" s="96" t="s">
        <v>141</v>
      </c>
      <c r="G28" s="93">
        <v>71025.000020000007</v>
      </c>
      <c r="H28" s="94">
        <v>3.838492381237308E-2</v>
      </c>
      <c r="I28" s="94">
        <f>G28/'סכום נכסי הקרן'!$C$42</f>
        <v>9.21721495791285E-4</v>
      </c>
      <c r="J28" s="83" t="s">
        <v>4156</v>
      </c>
    </row>
    <row r="29" spans="2:10">
      <c r="B29" s="86" t="s">
        <v>4157</v>
      </c>
      <c r="C29" s="133">
        <v>43646</v>
      </c>
      <c r="D29" s="98" t="s">
        <v>4124</v>
      </c>
      <c r="E29" s="94">
        <v>5.6930907457769679E-2</v>
      </c>
      <c r="F29" s="96" t="s">
        <v>141</v>
      </c>
      <c r="G29" s="93">
        <v>31624.000210000002</v>
      </c>
      <c r="H29" s="94">
        <v>1.7090951613678299E-2</v>
      </c>
      <c r="I29" s="94">
        <f>G29/'סכום נכסי הקרן'!$C$42</f>
        <v>4.1039803967979089E-4</v>
      </c>
      <c r="J29" s="83" t="s">
        <v>4158</v>
      </c>
    </row>
    <row r="30" spans="2:10">
      <c r="B30" s="86" t="s">
        <v>4159</v>
      </c>
      <c r="C30" s="133">
        <v>43646</v>
      </c>
      <c r="D30" s="98" t="s">
        <v>4124</v>
      </c>
      <c r="E30" s="94">
        <v>7.0795921275168233E-2</v>
      </c>
      <c r="F30" s="96" t="s">
        <v>141</v>
      </c>
      <c r="G30" s="93">
        <v>78775.000450000007</v>
      </c>
      <c r="H30" s="94">
        <v>4.2573352900266641E-2</v>
      </c>
      <c r="I30" s="94">
        <f>G30/'סכום נכסי הקרן'!$C$42</f>
        <v>1.022296532563002E-3</v>
      </c>
      <c r="J30" s="83" t="s">
        <v>4160</v>
      </c>
    </row>
    <row r="31" spans="2:10">
      <c r="B31" s="86" t="s">
        <v>4161</v>
      </c>
      <c r="C31" s="133">
        <v>43830</v>
      </c>
      <c r="D31" s="98" t="s">
        <v>4124</v>
      </c>
      <c r="E31" s="94">
        <v>5.6376362585671455E-2</v>
      </c>
      <c r="F31" s="96" t="s">
        <v>141</v>
      </c>
      <c r="G31" s="93">
        <v>35662.5</v>
      </c>
      <c r="H31" s="94">
        <v>1.9273528265727341E-2</v>
      </c>
      <c r="I31" s="94">
        <f>G31/'סכום נכסי הקרן'!$C$42</f>
        <v>4.6280736127279903E-4</v>
      </c>
      <c r="J31" s="83" t="s">
        <v>4162</v>
      </c>
    </row>
    <row r="32" spans="2:10">
      <c r="B32" s="86" t="s">
        <v>4163</v>
      </c>
      <c r="C32" s="133">
        <v>43646</v>
      </c>
      <c r="D32" s="98" t="s">
        <v>4124</v>
      </c>
      <c r="E32" s="94">
        <v>6.5682273791394463E-2</v>
      </c>
      <c r="F32" s="96" t="s">
        <v>141</v>
      </c>
      <c r="G32" s="93">
        <v>30800.000110000001</v>
      </c>
      <c r="H32" s="94">
        <v>1.6645626994868285E-2</v>
      </c>
      <c r="I32" s="94">
        <f>G32/'סכום נכסי הקרן'!$C$42</f>
        <v>3.9970464151730864E-4</v>
      </c>
      <c r="J32" s="83" t="s">
        <v>4164</v>
      </c>
    </row>
    <row r="33" spans="2:10">
      <c r="B33" s="86" t="s">
        <v>4165</v>
      </c>
      <c r="C33" s="133">
        <v>43830</v>
      </c>
      <c r="D33" s="98" t="s">
        <v>4124</v>
      </c>
      <c r="E33" s="94">
        <v>6.7261997225437561E-2</v>
      </c>
      <c r="F33" s="96" t="s">
        <v>141</v>
      </c>
      <c r="G33" s="93">
        <v>79970.999420000007</v>
      </c>
      <c r="H33" s="94">
        <v>4.3219721493440867E-2</v>
      </c>
      <c r="I33" s="94">
        <f>G33/'סכום נכסי הקרן'!$C$42</f>
        <v>1.0378175175581842E-3</v>
      </c>
      <c r="J33" s="83" t="s">
        <v>4166</v>
      </c>
    </row>
    <row r="34" spans="2:10">
      <c r="B34" s="86" t="s">
        <v>4167</v>
      </c>
      <c r="C34" s="133">
        <v>43830</v>
      </c>
      <c r="D34" s="98" t="s">
        <v>4124</v>
      </c>
      <c r="E34" s="94">
        <v>6.4238888462002652E-2</v>
      </c>
      <c r="F34" s="96" t="s">
        <v>141</v>
      </c>
      <c r="G34" s="93">
        <v>26978.99986</v>
      </c>
      <c r="H34" s="94">
        <v>1.4580596323386302E-2</v>
      </c>
      <c r="I34" s="94">
        <f>G34/'סכום נכסי הקרן'!$C$42</f>
        <v>3.5011790353973543E-4</v>
      </c>
      <c r="J34" s="83" t="s">
        <v>4168</v>
      </c>
    </row>
    <row r="35" spans="2:10">
      <c r="B35" s="86" t="s">
        <v>4169</v>
      </c>
      <c r="C35" s="133">
        <v>43830</v>
      </c>
      <c r="D35" s="98" t="s">
        <v>4124</v>
      </c>
      <c r="E35" s="94">
        <v>7.2372273145026034E-2</v>
      </c>
      <c r="F35" s="96" t="s">
        <v>141</v>
      </c>
      <c r="G35" s="93">
        <v>20176</v>
      </c>
      <c r="H35" s="94">
        <v>1.0903966527565786E-2</v>
      </c>
      <c r="I35" s="94">
        <f>G35/'סכום נכסי הקרן'!$C$42</f>
        <v>2.618324941055729E-4</v>
      </c>
      <c r="J35" s="83" t="s">
        <v>4170</v>
      </c>
    </row>
    <row r="36" spans="2:10">
      <c r="B36" s="86" t="s">
        <v>4171</v>
      </c>
      <c r="C36" s="133">
        <v>43646</v>
      </c>
      <c r="D36" s="98" t="s">
        <v>4124</v>
      </c>
      <c r="E36" s="94">
        <v>7.2767872361121894E-2</v>
      </c>
      <c r="F36" s="96" t="s">
        <v>141</v>
      </c>
      <c r="G36" s="93">
        <v>41850.000999999997</v>
      </c>
      <c r="H36" s="94">
        <v>2.2617516360160319E-2</v>
      </c>
      <c r="I36" s="94">
        <f>G36/'סכום נכסי הקרן'!$C$42</f>
        <v>5.4310518141111811E-4</v>
      </c>
      <c r="J36" s="83" t="s">
        <v>4172</v>
      </c>
    </row>
    <row r="37" spans="2:10">
      <c r="B37" s="86" t="s">
        <v>4173</v>
      </c>
      <c r="C37" s="133">
        <v>43830</v>
      </c>
      <c r="D37" s="98" t="s">
        <v>4124</v>
      </c>
      <c r="E37" s="94">
        <v>7.013331027149719E-2</v>
      </c>
      <c r="F37" s="96" t="s">
        <v>141</v>
      </c>
      <c r="G37" s="93">
        <v>50596</v>
      </c>
      <c r="H37" s="94">
        <v>2.7344225338457498E-2</v>
      </c>
      <c r="I37" s="94">
        <f>G37/'סכום נכסי הקרן'!$C$42</f>
        <v>6.5660571331114029E-4</v>
      </c>
      <c r="J37" s="83" t="s">
        <v>4174</v>
      </c>
    </row>
    <row r="38" spans="2:10">
      <c r="B38" s="86" t="s">
        <v>4175</v>
      </c>
      <c r="C38" s="133">
        <v>43830</v>
      </c>
      <c r="D38" s="98" t="s">
        <v>4124</v>
      </c>
      <c r="E38" s="94">
        <v>6.3900323407995424E-2</v>
      </c>
      <c r="F38" s="96" t="s">
        <v>141</v>
      </c>
      <c r="G38" s="93">
        <v>15825</v>
      </c>
      <c r="H38" s="94">
        <v>8.5525015017212797E-3</v>
      </c>
      <c r="I38" s="94">
        <f>G38/'סכום נכסי הקרן'!$C$42</f>
        <v>2.0536772498119999E-4</v>
      </c>
      <c r="J38" s="83" t="s">
        <v>4152</v>
      </c>
    </row>
    <row r="39" spans="2:10">
      <c r="B39" s="86" t="s">
        <v>4176</v>
      </c>
      <c r="C39" s="133">
        <v>43830</v>
      </c>
      <c r="D39" s="98" t="s">
        <v>4124</v>
      </c>
      <c r="E39" s="94">
        <v>7.6899999999999996E-2</v>
      </c>
      <c r="F39" s="96" t="s">
        <v>141</v>
      </c>
      <c r="G39" s="93">
        <v>29250</v>
      </c>
      <c r="H39" s="94">
        <v>1.5807941164318953E-2</v>
      </c>
      <c r="I39" s="94">
        <f>G39/'סכום נכסי הקרן'!$C$42</f>
        <v>3.7958963385150709E-4</v>
      </c>
      <c r="J39" s="83" t="s">
        <v>4174</v>
      </c>
    </row>
    <row r="40" spans="2:10">
      <c r="B40" s="86" t="s">
        <v>4177</v>
      </c>
      <c r="C40" s="133">
        <v>43830</v>
      </c>
      <c r="D40" s="98" t="s">
        <v>4133</v>
      </c>
      <c r="E40" s="94">
        <v>7.1900000000000006E-2</v>
      </c>
      <c r="F40" s="96" t="s">
        <v>141</v>
      </c>
      <c r="G40" s="93">
        <v>90285.046480000005</v>
      </c>
      <c r="H40" s="94">
        <v>4.8793870180295462E-2</v>
      </c>
      <c r="I40" s="94">
        <f>G40/'סכום נכסי הקרן'!$C$42</f>
        <v>1.1716672730122907E-3</v>
      </c>
      <c r="J40" s="83" t="s">
        <v>4178</v>
      </c>
    </row>
    <row r="41" spans="2:10">
      <c r="B41" s="86" t="s">
        <v>4179</v>
      </c>
      <c r="C41" s="104">
        <v>43738</v>
      </c>
      <c r="D41" s="98" t="s">
        <v>4124</v>
      </c>
      <c r="E41" s="94">
        <v>7.1999999999999995E-2</v>
      </c>
      <c r="F41" s="96" t="s">
        <v>141</v>
      </c>
      <c r="G41" s="93">
        <v>148268.552</v>
      </c>
      <c r="H41" s="94">
        <v>8.0130616975547533E-2</v>
      </c>
      <c r="I41" s="94">
        <f>G41/'סכום נכסי הקרן'!$C$42</f>
        <v>1.9241437731751499E-3</v>
      </c>
      <c r="J41" s="83" t="s">
        <v>4180</v>
      </c>
    </row>
    <row r="42" spans="2:10">
      <c r="B42" s="102"/>
      <c r="C42" s="98"/>
      <c r="D42" s="98"/>
      <c r="E42" s="83"/>
      <c r="F42" s="83"/>
      <c r="G42" s="83"/>
      <c r="H42" s="94"/>
      <c r="I42" s="83"/>
      <c r="J42" s="83"/>
    </row>
    <row r="43" spans="2:10">
      <c r="B43" s="99" t="s">
        <v>94</v>
      </c>
      <c r="C43" s="103"/>
      <c r="D43" s="103"/>
      <c r="E43" s="127">
        <v>0</v>
      </c>
      <c r="F43" s="115" t="s">
        <v>141</v>
      </c>
      <c r="G43" s="90">
        <v>375488.79946000013</v>
      </c>
      <c r="H43" s="91">
        <v>0.20293008033245952</v>
      </c>
      <c r="I43" s="91">
        <f>G43/'סכום נכסי הקרן'!$C$42</f>
        <v>4.8728771248671256E-3</v>
      </c>
      <c r="J43" s="81"/>
    </row>
    <row r="44" spans="2:10">
      <c r="B44" s="86" t="s">
        <v>4181</v>
      </c>
      <c r="C44" s="133">
        <v>43830</v>
      </c>
      <c r="D44" s="98" t="s">
        <v>30</v>
      </c>
      <c r="E44" s="94">
        <v>0</v>
      </c>
      <c r="F44" s="96" t="s">
        <v>141</v>
      </c>
      <c r="G44" s="93">
        <v>7380</v>
      </c>
      <c r="H44" s="94">
        <v>3.98846515530509E-3</v>
      </c>
      <c r="I44" s="94">
        <f>G44/'סכום נכסי הקרן'!$C$42</f>
        <v>9.5773384540995637E-5</v>
      </c>
      <c r="J44" s="83" t="s">
        <v>4182</v>
      </c>
    </row>
    <row r="45" spans="2:10">
      <c r="B45" s="86" t="s">
        <v>4183</v>
      </c>
      <c r="C45" s="133">
        <v>43830</v>
      </c>
      <c r="D45" s="98" t="s">
        <v>30</v>
      </c>
      <c r="E45" s="94">
        <v>0</v>
      </c>
      <c r="F45" s="96" t="s">
        <v>141</v>
      </c>
      <c r="G45" s="93">
        <v>5175</v>
      </c>
      <c r="H45" s="94">
        <v>2.7967895906102764E-3</v>
      </c>
      <c r="I45" s="94">
        <f>G45/'סכום נכסי הקרן'!$C$42</f>
        <v>6.7158165989112791E-5</v>
      </c>
      <c r="J45" s="83" t="s">
        <v>4162</v>
      </c>
    </row>
    <row r="46" spans="2:10">
      <c r="B46" s="86" t="s">
        <v>4184</v>
      </c>
      <c r="C46" s="104">
        <v>43738</v>
      </c>
      <c r="D46" s="98" t="s">
        <v>30</v>
      </c>
      <c r="E46" s="94">
        <v>0</v>
      </c>
      <c r="F46" s="96" t="s">
        <v>141</v>
      </c>
      <c r="G46" s="93">
        <v>98437.239520000003</v>
      </c>
      <c r="H46" s="94">
        <v>5.3199661220859236E-2</v>
      </c>
      <c r="I46" s="94">
        <f>G46/'סכום נכסי הקרן'!$C$42</f>
        <v>1.2774617335640994E-3</v>
      </c>
      <c r="J46" s="83" t="s">
        <v>4185</v>
      </c>
    </row>
    <row r="47" spans="2:10">
      <c r="B47" s="86" t="s">
        <v>4186</v>
      </c>
      <c r="C47" s="133">
        <v>43646</v>
      </c>
      <c r="D47" s="98" t="s">
        <v>30</v>
      </c>
      <c r="E47" s="94">
        <v>0</v>
      </c>
      <c r="F47" s="96" t="s">
        <v>141</v>
      </c>
      <c r="G47" s="93">
        <v>23081.922559999995</v>
      </c>
      <c r="H47" s="94">
        <v>1.2474450385909275E-2</v>
      </c>
      <c r="I47" s="94">
        <f>G47/'סכום נכסי הקרן'!$C$42</f>
        <v>2.9954388147484579E-4</v>
      </c>
      <c r="J47" s="83" t="s">
        <v>4187</v>
      </c>
    </row>
    <row r="48" spans="2:10">
      <c r="B48" s="86" t="s">
        <v>4188</v>
      </c>
      <c r="C48" s="104">
        <v>43738</v>
      </c>
      <c r="D48" s="98" t="s">
        <v>30</v>
      </c>
      <c r="E48" s="94">
        <v>0</v>
      </c>
      <c r="F48" s="96" t="s">
        <v>141</v>
      </c>
      <c r="G48" s="93">
        <v>149543.29937999995</v>
      </c>
      <c r="H48" s="94">
        <v>8.0819544551014505E-2</v>
      </c>
      <c r="I48" s="94">
        <f>G48/'סכום נכסי הקרן'!$C$42</f>
        <v>1.9406867096273671E-3</v>
      </c>
      <c r="J48" s="83" t="s">
        <v>4189</v>
      </c>
    </row>
    <row r="49" spans="2:10">
      <c r="B49" s="86" t="s">
        <v>4190</v>
      </c>
      <c r="C49" s="104">
        <v>43738</v>
      </c>
      <c r="D49" s="98" t="s">
        <v>30</v>
      </c>
      <c r="E49" s="94">
        <v>0</v>
      </c>
      <c r="F49" s="96" t="s">
        <v>141</v>
      </c>
      <c r="G49" s="93">
        <v>91871.338000000003</v>
      </c>
      <c r="H49" s="94">
        <v>4.9651169428761036E-2</v>
      </c>
      <c r="I49" s="94">
        <f>G49/'סכום נכסי הקרן'!$C$42</f>
        <v>1.1922532496707026E-3</v>
      </c>
      <c r="J49" s="83" t="s">
        <v>4191</v>
      </c>
    </row>
    <row r="50" spans="2:10">
      <c r="B50" s="122"/>
      <c r="C50" s="122"/>
      <c r="D50" s="121"/>
      <c r="E50" s="121"/>
      <c r="F50" s="125"/>
      <c r="G50" s="125"/>
      <c r="H50" s="125"/>
      <c r="I50" s="125"/>
      <c r="J50" s="121"/>
    </row>
    <row r="51" spans="2:10">
      <c r="B51" s="122"/>
      <c r="C51" s="122"/>
      <c r="D51" s="121"/>
      <c r="E51" s="121"/>
      <c r="F51" s="125"/>
      <c r="G51" s="125"/>
      <c r="H51" s="125"/>
      <c r="I51" s="125"/>
      <c r="J51" s="121"/>
    </row>
    <row r="52" spans="2:10">
      <c r="B52" s="122"/>
      <c r="C52" s="122"/>
      <c r="D52" s="121"/>
      <c r="E52" s="121"/>
      <c r="F52" s="125"/>
      <c r="G52" s="125"/>
      <c r="H52" s="125"/>
      <c r="I52" s="125"/>
      <c r="J52" s="121"/>
    </row>
    <row r="53" spans="2:10">
      <c r="B53" s="141"/>
      <c r="C53" s="122"/>
      <c r="D53" s="121"/>
      <c r="E53" s="121"/>
      <c r="F53" s="125"/>
      <c r="G53" s="125"/>
      <c r="H53" s="125"/>
      <c r="I53" s="125"/>
      <c r="J53" s="121"/>
    </row>
    <row r="54" spans="2:10">
      <c r="B54" s="141"/>
      <c r="C54" s="122"/>
      <c r="D54" s="121"/>
      <c r="E54" s="121"/>
      <c r="F54" s="125"/>
      <c r="G54" s="125"/>
      <c r="H54" s="125"/>
      <c r="I54" s="125"/>
      <c r="J54" s="121"/>
    </row>
    <row r="55" spans="2:10">
      <c r="B55" s="122"/>
      <c r="C55" s="122"/>
      <c r="D55" s="121"/>
      <c r="E55" s="121"/>
      <c r="F55" s="125"/>
      <c r="G55" s="125"/>
      <c r="H55" s="125"/>
      <c r="I55" s="125"/>
      <c r="J55" s="121"/>
    </row>
    <row r="56" spans="2:10">
      <c r="B56" s="122"/>
      <c r="C56" s="122"/>
      <c r="D56" s="121"/>
      <c r="E56" s="121"/>
      <c r="F56" s="125"/>
      <c r="G56" s="125"/>
      <c r="H56" s="125"/>
      <c r="I56" s="125"/>
      <c r="J56" s="121"/>
    </row>
    <row r="57" spans="2:10">
      <c r="B57" s="122"/>
      <c r="C57" s="122"/>
      <c r="D57" s="121"/>
      <c r="E57" s="121"/>
      <c r="F57" s="125"/>
      <c r="G57" s="125"/>
      <c r="H57" s="125"/>
      <c r="I57" s="125"/>
      <c r="J57" s="121"/>
    </row>
    <row r="58" spans="2:10">
      <c r="B58" s="122"/>
      <c r="C58" s="122"/>
      <c r="D58" s="121"/>
      <c r="E58" s="121"/>
      <c r="F58" s="125"/>
      <c r="G58" s="125"/>
      <c r="H58" s="125"/>
      <c r="I58" s="125"/>
      <c r="J58" s="121"/>
    </row>
    <row r="59" spans="2:10">
      <c r="B59" s="122"/>
      <c r="C59" s="122"/>
      <c r="D59" s="121"/>
      <c r="E59" s="121"/>
      <c r="F59" s="125"/>
      <c r="G59" s="125"/>
      <c r="H59" s="125"/>
      <c r="I59" s="125"/>
      <c r="J59" s="121"/>
    </row>
    <row r="60" spans="2:10">
      <c r="B60" s="122"/>
      <c r="C60" s="122"/>
      <c r="D60" s="121"/>
      <c r="E60" s="121"/>
      <c r="F60" s="125"/>
      <c r="G60" s="125"/>
      <c r="H60" s="125"/>
      <c r="I60" s="125"/>
      <c r="J60" s="121"/>
    </row>
    <row r="61" spans="2:10">
      <c r="B61" s="122"/>
      <c r="C61" s="122"/>
      <c r="D61" s="121"/>
      <c r="E61" s="121"/>
      <c r="F61" s="125"/>
      <c r="G61" s="125"/>
      <c r="H61" s="125"/>
      <c r="I61" s="125"/>
      <c r="J61" s="121"/>
    </row>
    <row r="62" spans="2:10">
      <c r="B62" s="122"/>
      <c r="C62" s="122"/>
      <c r="D62" s="121"/>
      <c r="E62" s="121"/>
      <c r="F62" s="125"/>
      <c r="G62" s="125"/>
      <c r="H62" s="125"/>
      <c r="I62" s="125"/>
      <c r="J62" s="121"/>
    </row>
    <row r="63" spans="2:10">
      <c r="B63" s="122"/>
      <c r="C63" s="122"/>
      <c r="D63" s="121"/>
      <c r="E63" s="121"/>
      <c r="F63" s="125"/>
      <c r="G63" s="125"/>
      <c r="H63" s="125"/>
      <c r="I63" s="125"/>
      <c r="J63" s="121"/>
    </row>
    <row r="64" spans="2:10">
      <c r="B64" s="122"/>
      <c r="C64" s="122"/>
      <c r="D64" s="121"/>
      <c r="E64" s="121"/>
      <c r="F64" s="125"/>
      <c r="G64" s="125"/>
      <c r="H64" s="125"/>
      <c r="I64" s="125"/>
      <c r="J64" s="121"/>
    </row>
    <row r="65" spans="2:10">
      <c r="B65" s="122"/>
      <c r="C65" s="122"/>
      <c r="D65" s="121"/>
      <c r="E65" s="121"/>
      <c r="F65" s="125"/>
      <c r="G65" s="125"/>
      <c r="H65" s="125"/>
      <c r="I65" s="125"/>
      <c r="J65" s="121"/>
    </row>
    <row r="66" spans="2:10">
      <c r="B66" s="122"/>
      <c r="C66" s="122"/>
      <c r="D66" s="121"/>
      <c r="E66" s="121"/>
      <c r="F66" s="125"/>
      <c r="G66" s="125"/>
      <c r="H66" s="125"/>
      <c r="I66" s="125"/>
      <c r="J66" s="121"/>
    </row>
    <row r="67" spans="2:10">
      <c r="B67" s="122"/>
      <c r="C67" s="122"/>
      <c r="D67" s="121"/>
      <c r="E67" s="121"/>
      <c r="F67" s="125"/>
      <c r="G67" s="125"/>
      <c r="H67" s="125"/>
      <c r="I67" s="125"/>
      <c r="J67" s="121"/>
    </row>
    <row r="68" spans="2:10">
      <c r="B68" s="122"/>
      <c r="C68" s="122"/>
      <c r="D68" s="121"/>
      <c r="E68" s="121"/>
      <c r="F68" s="125"/>
      <c r="G68" s="125"/>
      <c r="H68" s="125"/>
      <c r="I68" s="125"/>
      <c r="J68" s="121"/>
    </row>
    <row r="69" spans="2:10">
      <c r="B69" s="122"/>
      <c r="C69" s="122"/>
      <c r="D69" s="121"/>
      <c r="E69" s="121"/>
      <c r="F69" s="125"/>
      <c r="G69" s="125"/>
      <c r="H69" s="125"/>
      <c r="I69" s="125"/>
      <c r="J69" s="121"/>
    </row>
    <row r="70" spans="2:10">
      <c r="B70" s="122"/>
      <c r="C70" s="122"/>
      <c r="D70" s="121"/>
      <c r="E70" s="121"/>
      <c r="F70" s="125"/>
      <c r="G70" s="125"/>
      <c r="H70" s="125"/>
      <c r="I70" s="125"/>
      <c r="J70" s="121"/>
    </row>
    <row r="71" spans="2:10">
      <c r="B71" s="122"/>
      <c r="C71" s="122"/>
      <c r="D71" s="121"/>
      <c r="E71" s="121"/>
      <c r="F71" s="125"/>
      <c r="G71" s="125"/>
      <c r="H71" s="125"/>
      <c r="I71" s="125"/>
      <c r="J71" s="121"/>
    </row>
    <row r="72" spans="2:10">
      <c r="B72" s="122"/>
      <c r="C72" s="122"/>
      <c r="D72" s="121"/>
      <c r="E72" s="121"/>
      <c r="F72" s="125"/>
      <c r="G72" s="125"/>
      <c r="H72" s="125"/>
      <c r="I72" s="125"/>
      <c r="J72" s="121"/>
    </row>
    <row r="73" spans="2:10">
      <c r="B73" s="122"/>
      <c r="C73" s="122"/>
      <c r="D73" s="121"/>
      <c r="E73" s="121"/>
      <c r="F73" s="125"/>
      <c r="G73" s="125"/>
      <c r="H73" s="125"/>
      <c r="I73" s="125"/>
      <c r="J73" s="121"/>
    </row>
    <row r="74" spans="2:10">
      <c r="B74" s="122"/>
      <c r="C74" s="122"/>
      <c r="D74" s="121"/>
      <c r="E74" s="121"/>
      <c r="F74" s="125"/>
      <c r="G74" s="125"/>
      <c r="H74" s="125"/>
      <c r="I74" s="125"/>
      <c r="J74" s="121"/>
    </row>
    <row r="75" spans="2:10">
      <c r="B75" s="122"/>
      <c r="C75" s="122"/>
      <c r="D75" s="121"/>
      <c r="E75" s="121"/>
      <c r="F75" s="125"/>
      <c r="G75" s="125"/>
      <c r="H75" s="125"/>
      <c r="I75" s="125"/>
      <c r="J75" s="121"/>
    </row>
    <row r="76" spans="2:10">
      <c r="B76" s="122"/>
      <c r="C76" s="122"/>
      <c r="D76" s="121"/>
      <c r="E76" s="121"/>
      <c r="F76" s="125"/>
      <c r="G76" s="125"/>
      <c r="H76" s="125"/>
      <c r="I76" s="125"/>
      <c r="J76" s="121"/>
    </row>
    <row r="77" spans="2:10">
      <c r="B77" s="122"/>
      <c r="C77" s="122"/>
      <c r="D77" s="121"/>
      <c r="E77" s="121"/>
      <c r="F77" s="125"/>
      <c r="G77" s="125"/>
      <c r="H77" s="125"/>
      <c r="I77" s="125"/>
      <c r="J77" s="121"/>
    </row>
    <row r="78" spans="2:10">
      <c r="B78" s="122"/>
      <c r="C78" s="122"/>
      <c r="D78" s="121"/>
      <c r="E78" s="121"/>
      <c r="F78" s="125"/>
      <c r="G78" s="125"/>
      <c r="H78" s="125"/>
      <c r="I78" s="125"/>
      <c r="J78" s="121"/>
    </row>
    <row r="79" spans="2:10">
      <c r="B79" s="122"/>
      <c r="C79" s="122"/>
      <c r="D79" s="121"/>
      <c r="E79" s="121"/>
      <c r="F79" s="125"/>
      <c r="G79" s="125"/>
      <c r="H79" s="125"/>
      <c r="I79" s="125"/>
      <c r="J79" s="121"/>
    </row>
    <row r="80" spans="2:10">
      <c r="B80" s="122"/>
      <c r="C80" s="122"/>
      <c r="D80" s="121"/>
      <c r="E80" s="121"/>
      <c r="F80" s="125"/>
      <c r="G80" s="125"/>
      <c r="H80" s="125"/>
      <c r="I80" s="125"/>
      <c r="J80" s="121"/>
    </row>
    <row r="81" spans="2:10">
      <c r="B81" s="122"/>
      <c r="C81" s="122"/>
      <c r="D81" s="121"/>
      <c r="E81" s="121"/>
      <c r="F81" s="125"/>
      <c r="G81" s="125"/>
      <c r="H81" s="125"/>
      <c r="I81" s="125"/>
      <c r="J81" s="121"/>
    </row>
    <row r="82" spans="2:10">
      <c r="B82" s="122"/>
      <c r="C82" s="122"/>
      <c r="D82" s="121"/>
      <c r="E82" s="121"/>
      <c r="F82" s="125"/>
      <c r="G82" s="125"/>
      <c r="H82" s="125"/>
      <c r="I82" s="125"/>
      <c r="J82" s="121"/>
    </row>
    <row r="83" spans="2:10">
      <c r="B83" s="122"/>
      <c r="C83" s="122"/>
      <c r="D83" s="121"/>
      <c r="E83" s="121"/>
      <c r="F83" s="125"/>
      <c r="G83" s="125"/>
      <c r="H83" s="125"/>
      <c r="I83" s="125"/>
      <c r="J83" s="121"/>
    </row>
    <row r="84" spans="2:10">
      <c r="B84" s="122"/>
      <c r="C84" s="122"/>
      <c r="D84" s="121"/>
      <c r="E84" s="121"/>
      <c r="F84" s="125"/>
      <c r="G84" s="125"/>
      <c r="H84" s="125"/>
      <c r="I84" s="125"/>
      <c r="J84" s="121"/>
    </row>
    <row r="85" spans="2:10">
      <c r="B85" s="122"/>
      <c r="C85" s="122"/>
      <c r="D85" s="121"/>
      <c r="E85" s="121"/>
      <c r="F85" s="125"/>
      <c r="G85" s="125"/>
      <c r="H85" s="125"/>
      <c r="I85" s="125"/>
      <c r="J85" s="121"/>
    </row>
    <row r="86" spans="2:10">
      <c r="B86" s="122"/>
      <c r="C86" s="122"/>
      <c r="D86" s="121"/>
      <c r="E86" s="121"/>
      <c r="F86" s="125"/>
      <c r="G86" s="125"/>
      <c r="H86" s="125"/>
      <c r="I86" s="125"/>
      <c r="J86" s="121"/>
    </row>
    <row r="87" spans="2:10">
      <c r="B87" s="122"/>
      <c r="C87" s="122"/>
      <c r="D87" s="121"/>
      <c r="E87" s="121"/>
      <c r="F87" s="125"/>
      <c r="G87" s="125"/>
      <c r="H87" s="125"/>
      <c r="I87" s="125"/>
      <c r="J87" s="121"/>
    </row>
    <row r="88" spans="2:10">
      <c r="B88" s="122"/>
      <c r="C88" s="122"/>
      <c r="D88" s="121"/>
      <c r="E88" s="121"/>
      <c r="F88" s="125"/>
      <c r="G88" s="125"/>
      <c r="H88" s="125"/>
      <c r="I88" s="125"/>
      <c r="J88" s="121"/>
    </row>
    <row r="89" spans="2:10">
      <c r="B89" s="122"/>
      <c r="C89" s="122"/>
      <c r="D89" s="121"/>
      <c r="E89" s="121"/>
      <c r="F89" s="125"/>
      <c r="G89" s="125"/>
      <c r="H89" s="125"/>
      <c r="I89" s="125"/>
      <c r="J89" s="121"/>
    </row>
    <row r="90" spans="2:10">
      <c r="B90" s="122"/>
      <c r="C90" s="122"/>
      <c r="D90" s="121"/>
      <c r="E90" s="121"/>
      <c r="F90" s="125"/>
      <c r="G90" s="125"/>
      <c r="H90" s="125"/>
      <c r="I90" s="125"/>
      <c r="J90" s="121"/>
    </row>
    <row r="91" spans="2:10">
      <c r="B91" s="122"/>
      <c r="C91" s="122"/>
      <c r="D91" s="121"/>
      <c r="E91" s="121"/>
      <c r="F91" s="125"/>
      <c r="G91" s="125"/>
      <c r="H91" s="125"/>
      <c r="I91" s="125"/>
      <c r="J91" s="121"/>
    </row>
    <row r="92" spans="2:10">
      <c r="B92" s="122"/>
      <c r="C92" s="122"/>
      <c r="D92" s="121"/>
      <c r="E92" s="121"/>
      <c r="F92" s="125"/>
      <c r="G92" s="125"/>
      <c r="H92" s="125"/>
      <c r="I92" s="125"/>
      <c r="J92" s="121"/>
    </row>
    <row r="93" spans="2:10">
      <c r="B93" s="122"/>
      <c r="C93" s="122"/>
      <c r="D93" s="121"/>
      <c r="E93" s="121"/>
      <c r="F93" s="125"/>
      <c r="G93" s="125"/>
      <c r="H93" s="125"/>
      <c r="I93" s="125"/>
      <c r="J93" s="121"/>
    </row>
    <row r="94" spans="2:10">
      <c r="B94" s="122"/>
      <c r="C94" s="122"/>
      <c r="D94" s="121"/>
      <c r="E94" s="121"/>
      <c r="F94" s="125"/>
      <c r="G94" s="125"/>
      <c r="H94" s="125"/>
      <c r="I94" s="125"/>
      <c r="J94" s="121"/>
    </row>
    <row r="95" spans="2:10">
      <c r="B95" s="122"/>
      <c r="C95" s="122"/>
      <c r="D95" s="121"/>
      <c r="E95" s="121"/>
      <c r="F95" s="125"/>
      <c r="G95" s="125"/>
      <c r="H95" s="125"/>
      <c r="I95" s="125"/>
      <c r="J95" s="121"/>
    </row>
    <row r="96" spans="2:10">
      <c r="B96" s="122"/>
      <c r="C96" s="122"/>
      <c r="D96" s="121"/>
      <c r="E96" s="121"/>
      <c r="F96" s="125"/>
      <c r="G96" s="125"/>
      <c r="H96" s="125"/>
      <c r="I96" s="125"/>
      <c r="J96" s="121"/>
    </row>
    <row r="97" spans="2:10">
      <c r="B97" s="122"/>
      <c r="C97" s="122"/>
      <c r="D97" s="121"/>
      <c r="E97" s="121"/>
      <c r="F97" s="125"/>
      <c r="G97" s="125"/>
      <c r="H97" s="125"/>
      <c r="I97" s="125"/>
      <c r="J97" s="121"/>
    </row>
    <row r="98" spans="2:10">
      <c r="B98" s="122"/>
      <c r="C98" s="122"/>
      <c r="D98" s="121"/>
      <c r="E98" s="121"/>
      <c r="F98" s="125"/>
      <c r="G98" s="125"/>
      <c r="H98" s="125"/>
      <c r="I98" s="125"/>
      <c r="J98" s="121"/>
    </row>
    <row r="99" spans="2:10">
      <c r="B99" s="122"/>
      <c r="C99" s="122"/>
      <c r="D99" s="121"/>
      <c r="E99" s="121"/>
      <c r="F99" s="125"/>
      <c r="G99" s="125"/>
      <c r="H99" s="125"/>
      <c r="I99" s="125"/>
      <c r="J99" s="121"/>
    </row>
    <row r="100" spans="2:10">
      <c r="B100" s="122"/>
      <c r="C100" s="122"/>
      <c r="D100" s="121"/>
      <c r="E100" s="121"/>
      <c r="F100" s="125"/>
      <c r="G100" s="125"/>
      <c r="H100" s="125"/>
      <c r="I100" s="125"/>
      <c r="J100" s="121"/>
    </row>
    <row r="101" spans="2:10">
      <c r="B101" s="122"/>
      <c r="C101" s="122"/>
      <c r="D101" s="121"/>
      <c r="E101" s="121"/>
      <c r="F101" s="125"/>
      <c r="G101" s="125"/>
      <c r="H101" s="125"/>
      <c r="I101" s="125"/>
      <c r="J101" s="121"/>
    </row>
    <row r="102" spans="2:10">
      <c r="B102" s="122"/>
      <c r="C102" s="122"/>
      <c r="D102" s="121"/>
      <c r="E102" s="121"/>
      <c r="F102" s="125"/>
      <c r="G102" s="125"/>
      <c r="H102" s="125"/>
      <c r="I102" s="125"/>
      <c r="J102" s="121"/>
    </row>
    <row r="103" spans="2:10">
      <c r="B103" s="122"/>
      <c r="C103" s="122"/>
      <c r="D103" s="121"/>
      <c r="E103" s="121"/>
      <c r="F103" s="125"/>
      <c r="G103" s="125"/>
      <c r="H103" s="125"/>
      <c r="I103" s="125"/>
      <c r="J103" s="121"/>
    </row>
    <row r="104" spans="2:10">
      <c r="B104" s="122"/>
      <c r="C104" s="122"/>
      <c r="D104" s="121"/>
      <c r="E104" s="121"/>
      <c r="F104" s="125"/>
      <c r="G104" s="125"/>
      <c r="H104" s="125"/>
      <c r="I104" s="125"/>
      <c r="J104" s="121"/>
    </row>
    <row r="105" spans="2:10">
      <c r="B105" s="122"/>
      <c r="C105" s="122"/>
      <c r="D105" s="121"/>
      <c r="E105" s="121"/>
      <c r="F105" s="125"/>
      <c r="G105" s="125"/>
      <c r="H105" s="125"/>
      <c r="I105" s="125"/>
      <c r="J105" s="121"/>
    </row>
    <row r="106" spans="2:10">
      <c r="B106" s="122"/>
      <c r="C106" s="122"/>
      <c r="D106" s="121"/>
      <c r="E106" s="121"/>
      <c r="F106" s="125"/>
      <c r="G106" s="125"/>
      <c r="H106" s="125"/>
      <c r="I106" s="125"/>
      <c r="J106" s="121"/>
    </row>
    <row r="107" spans="2:10">
      <c r="B107" s="122"/>
      <c r="C107" s="122"/>
      <c r="D107" s="121"/>
      <c r="E107" s="121"/>
      <c r="F107" s="125"/>
      <c r="G107" s="125"/>
      <c r="H107" s="125"/>
      <c r="I107" s="125"/>
      <c r="J107" s="121"/>
    </row>
    <row r="108" spans="2:10">
      <c r="B108" s="122"/>
      <c r="C108" s="122"/>
      <c r="D108" s="121"/>
      <c r="E108" s="121"/>
      <c r="F108" s="125"/>
      <c r="G108" s="125"/>
      <c r="H108" s="125"/>
      <c r="I108" s="125"/>
      <c r="J108" s="121"/>
    </row>
    <row r="109" spans="2:10">
      <c r="B109" s="122"/>
      <c r="C109" s="122"/>
      <c r="D109" s="121"/>
      <c r="E109" s="121"/>
      <c r="F109" s="125"/>
      <c r="G109" s="125"/>
      <c r="H109" s="125"/>
      <c r="I109" s="125"/>
      <c r="J109" s="121"/>
    </row>
    <row r="110" spans="2:10">
      <c r="B110" s="122"/>
      <c r="C110" s="122"/>
      <c r="D110" s="121"/>
      <c r="E110" s="121"/>
      <c r="F110" s="125"/>
      <c r="G110" s="125"/>
      <c r="H110" s="125"/>
      <c r="I110" s="125"/>
      <c r="J110" s="121"/>
    </row>
    <row r="111" spans="2:10">
      <c r="B111" s="122"/>
      <c r="C111" s="122"/>
      <c r="D111" s="121"/>
      <c r="E111" s="121"/>
      <c r="F111" s="125"/>
      <c r="G111" s="125"/>
      <c r="H111" s="125"/>
      <c r="I111" s="125"/>
      <c r="J111" s="121"/>
    </row>
    <row r="112" spans="2:10">
      <c r="B112" s="122"/>
      <c r="C112" s="122"/>
      <c r="D112" s="121"/>
      <c r="E112" s="121"/>
      <c r="F112" s="125"/>
      <c r="G112" s="125"/>
      <c r="H112" s="125"/>
      <c r="I112" s="125"/>
      <c r="J112" s="121"/>
    </row>
    <row r="113" spans="2:10">
      <c r="B113" s="122"/>
      <c r="C113" s="122"/>
      <c r="D113" s="121"/>
      <c r="E113" s="121"/>
      <c r="F113" s="125"/>
      <c r="G113" s="125"/>
      <c r="H113" s="125"/>
      <c r="I113" s="125"/>
      <c r="J113" s="121"/>
    </row>
    <row r="114" spans="2:10">
      <c r="B114" s="122"/>
      <c r="C114" s="122"/>
      <c r="D114" s="121"/>
      <c r="E114" s="121"/>
      <c r="F114" s="125"/>
      <c r="G114" s="125"/>
      <c r="H114" s="125"/>
      <c r="I114" s="125"/>
      <c r="J114" s="121"/>
    </row>
    <row r="115" spans="2:10">
      <c r="B115" s="122"/>
      <c r="C115" s="122"/>
      <c r="D115" s="121"/>
      <c r="E115" s="121"/>
      <c r="F115" s="125"/>
      <c r="G115" s="125"/>
      <c r="H115" s="125"/>
      <c r="I115" s="125"/>
      <c r="J115" s="121"/>
    </row>
    <row r="116" spans="2:10">
      <c r="B116" s="122"/>
      <c r="C116" s="122"/>
      <c r="D116" s="121"/>
      <c r="E116" s="121"/>
      <c r="F116" s="125"/>
      <c r="G116" s="125"/>
      <c r="H116" s="125"/>
      <c r="I116" s="125"/>
      <c r="J116" s="121"/>
    </row>
    <row r="117" spans="2:10">
      <c r="B117" s="122"/>
      <c r="C117" s="122"/>
      <c r="D117" s="121"/>
      <c r="E117" s="121"/>
      <c r="F117" s="125"/>
      <c r="G117" s="125"/>
      <c r="H117" s="125"/>
      <c r="I117" s="125"/>
      <c r="J117" s="121"/>
    </row>
    <row r="118" spans="2:10">
      <c r="B118" s="122"/>
      <c r="C118" s="122"/>
      <c r="D118" s="121"/>
      <c r="E118" s="121"/>
      <c r="F118" s="125"/>
      <c r="G118" s="125"/>
      <c r="H118" s="125"/>
      <c r="I118" s="125"/>
      <c r="J118" s="121"/>
    </row>
    <row r="119" spans="2:10">
      <c r="B119" s="122"/>
      <c r="C119" s="122"/>
      <c r="D119" s="121"/>
      <c r="E119" s="121"/>
      <c r="F119" s="125"/>
      <c r="G119" s="125"/>
      <c r="H119" s="125"/>
      <c r="I119" s="125"/>
      <c r="J119" s="121"/>
    </row>
    <row r="120" spans="2:10">
      <c r="B120" s="122"/>
      <c r="C120" s="122"/>
      <c r="D120" s="121"/>
      <c r="E120" s="121"/>
      <c r="F120" s="125"/>
      <c r="G120" s="125"/>
      <c r="H120" s="125"/>
      <c r="I120" s="125"/>
      <c r="J120" s="121"/>
    </row>
    <row r="121" spans="2:10">
      <c r="B121" s="122"/>
      <c r="C121" s="122"/>
      <c r="D121" s="121"/>
      <c r="E121" s="121"/>
      <c r="F121" s="125"/>
      <c r="G121" s="125"/>
      <c r="H121" s="125"/>
      <c r="I121" s="125"/>
      <c r="J121" s="121"/>
    </row>
    <row r="122" spans="2:10">
      <c r="B122" s="122"/>
      <c r="C122" s="122"/>
      <c r="D122" s="121"/>
      <c r="E122" s="121"/>
      <c r="F122" s="125"/>
      <c r="G122" s="125"/>
      <c r="H122" s="125"/>
      <c r="I122" s="125"/>
      <c r="J122" s="121"/>
    </row>
    <row r="123" spans="2:10">
      <c r="B123" s="122"/>
      <c r="C123" s="122"/>
      <c r="D123" s="121"/>
      <c r="E123" s="121"/>
      <c r="F123" s="125"/>
      <c r="G123" s="125"/>
      <c r="H123" s="125"/>
      <c r="I123" s="125"/>
      <c r="J123" s="121"/>
    </row>
    <row r="124" spans="2:10">
      <c r="B124" s="122"/>
      <c r="C124" s="122"/>
      <c r="D124" s="121"/>
      <c r="E124" s="121"/>
      <c r="F124" s="125"/>
      <c r="G124" s="125"/>
      <c r="H124" s="125"/>
      <c r="I124" s="125"/>
      <c r="J124" s="121"/>
    </row>
    <row r="125" spans="2:10">
      <c r="B125" s="122"/>
      <c r="C125" s="122"/>
      <c r="D125" s="121"/>
      <c r="E125" s="121"/>
      <c r="F125" s="125"/>
      <c r="G125" s="125"/>
      <c r="H125" s="125"/>
      <c r="I125" s="125"/>
      <c r="J125" s="121"/>
    </row>
    <row r="126" spans="2:10">
      <c r="B126" s="122"/>
      <c r="C126" s="122"/>
      <c r="D126" s="121"/>
      <c r="E126" s="121"/>
      <c r="F126" s="125"/>
      <c r="G126" s="125"/>
      <c r="H126" s="125"/>
      <c r="I126" s="125"/>
      <c r="J126" s="121"/>
    </row>
    <row r="127" spans="2:10">
      <c r="B127" s="122"/>
      <c r="C127" s="122"/>
      <c r="D127" s="121"/>
      <c r="E127" s="121"/>
      <c r="F127" s="125"/>
      <c r="G127" s="125"/>
      <c r="H127" s="125"/>
      <c r="I127" s="125"/>
      <c r="J127" s="121"/>
    </row>
    <row r="128" spans="2:10">
      <c r="B128" s="122"/>
      <c r="C128" s="122"/>
      <c r="D128" s="121"/>
      <c r="E128" s="121"/>
      <c r="F128" s="125"/>
      <c r="G128" s="125"/>
      <c r="H128" s="125"/>
      <c r="I128" s="125"/>
      <c r="J128" s="121"/>
    </row>
    <row r="129" spans="2:10">
      <c r="B129" s="122"/>
      <c r="C129" s="122"/>
      <c r="D129" s="121"/>
      <c r="E129" s="121"/>
      <c r="F129" s="125"/>
      <c r="G129" s="125"/>
      <c r="H129" s="125"/>
      <c r="I129" s="125"/>
      <c r="J129" s="121"/>
    </row>
    <row r="130" spans="2:10">
      <c r="B130" s="122"/>
      <c r="C130" s="122"/>
      <c r="D130" s="121"/>
      <c r="E130" s="121"/>
      <c r="F130" s="125"/>
      <c r="G130" s="125"/>
      <c r="H130" s="125"/>
      <c r="I130" s="125"/>
      <c r="J130" s="121"/>
    </row>
    <row r="131" spans="2:10">
      <c r="B131" s="122"/>
      <c r="C131" s="122"/>
      <c r="D131" s="121"/>
      <c r="E131" s="121"/>
      <c r="F131" s="125"/>
      <c r="G131" s="125"/>
      <c r="H131" s="125"/>
      <c r="I131" s="125"/>
      <c r="J131" s="121"/>
    </row>
    <row r="132" spans="2:10">
      <c r="B132" s="122"/>
      <c r="C132" s="122"/>
      <c r="D132" s="121"/>
      <c r="E132" s="121"/>
      <c r="F132" s="125"/>
      <c r="G132" s="125"/>
      <c r="H132" s="125"/>
      <c r="I132" s="125"/>
      <c r="J132" s="121"/>
    </row>
    <row r="133" spans="2:10">
      <c r="B133" s="122"/>
      <c r="C133" s="122"/>
      <c r="D133" s="121"/>
      <c r="E133" s="121"/>
      <c r="F133" s="125"/>
      <c r="G133" s="125"/>
      <c r="H133" s="125"/>
      <c r="I133" s="125"/>
      <c r="J133" s="121"/>
    </row>
    <row r="134" spans="2:10">
      <c r="B134" s="122"/>
      <c r="C134" s="122"/>
      <c r="D134" s="121"/>
      <c r="E134" s="121"/>
      <c r="F134" s="125"/>
      <c r="G134" s="125"/>
      <c r="H134" s="125"/>
      <c r="I134" s="125"/>
      <c r="J134" s="121"/>
    </row>
    <row r="135" spans="2:10">
      <c r="B135" s="122"/>
      <c r="C135" s="122"/>
      <c r="D135" s="121"/>
      <c r="E135" s="121"/>
      <c r="F135" s="125"/>
      <c r="G135" s="125"/>
      <c r="H135" s="125"/>
      <c r="I135" s="125"/>
      <c r="J135" s="121"/>
    </row>
    <row r="136" spans="2:10">
      <c r="B136" s="122"/>
      <c r="C136" s="122"/>
      <c r="D136" s="121"/>
      <c r="E136" s="121"/>
      <c r="F136" s="125"/>
      <c r="G136" s="125"/>
      <c r="H136" s="125"/>
      <c r="I136" s="125"/>
      <c r="J136" s="121"/>
    </row>
    <row r="137" spans="2:10">
      <c r="B137" s="122"/>
      <c r="C137" s="122"/>
      <c r="D137" s="121"/>
      <c r="E137" s="121"/>
      <c r="F137" s="125"/>
      <c r="G137" s="125"/>
      <c r="H137" s="125"/>
      <c r="I137" s="125"/>
      <c r="J137" s="121"/>
    </row>
    <row r="138" spans="2:10">
      <c r="B138" s="122"/>
      <c r="C138" s="122"/>
      <c r="D138" s="121"/>
      <c r="E138" s="121"/>
      <c r="F138" s="125"/>
      <c r="G138" s="125"/>
      <c r="H138" s="125"/>
      <c r="I138" s="125"/>
      <c r="J138" s="121"/>
    </row>
    <row r="139" spans="2:10">
      <c r="B139" s="122"/>
      <c r="C139" s="122"/>
      <c r="D139" s="121"/>
      <c r="E139" s="121"/>
      <c r="F139" s="125"/>
      <c r="G139" s="125"/>
      <c r="H139" s="125"/>
      <c r="I139" s="125"/>
      <c r="J139" s="121"/>
    </row>
    <row r="140" spans="2:10">
      <c r="B140" s="122"/>
      <c r="C140" s="122"/>
      <c r="D140" s="121"/>
      <c r="E140" s="121"/>
      <c r="F140" s="125"/>
      <c r="G140" s="125"/>
      <c r="H140" s="125"/>
      <c r="I140" s="125"/>
      <c r="J140" s="121"/>
    </row>
    <row r="141" spans="2:10">
      <c r="B141" s="122"/>
      <c r="C141" s="122"/>
      <c r="D141" s="121"/>
      <c r="E141" s="121"/>
      <c r="F141" s="125"/>
      <c r="G141" s="125"/>
      <c r="H141" s="125"/>
      <c r="I141" s="125"/>
      <c r="J141" s="121"/>
    </row>
    <row r="142" spans="2:10">
      <c r="B142" s="122"/>
      <c r="C142" s="122"/>
      <c r="D142" s="121"/>
      <c r="E142" s="121"/>
      <c r="F142" s="125"/>
      <c r="G142" s="125"/>
      <c r="H142" s="125"/>
      <c r="I142" s="125"/>
      <c r="J142" s="121"/>
    </row>
    <row r="143" spans="2:10">
      <c r="B143" s="122"/>
      <c r="C143" s="122"/>
      <c r="D143" s="121"/>
      <c r="E143" s="121"/>
      <c r="F143" s="125"/>
      <c r="G143" s="125"/>
      <c r="H143" s="125"/>
      <c r="I143" s="125"/>
      <c r="J143" s="121"/>
    </row>
    <row r="144" spans="2:10">
      <c r="B144" s="122"/>
      <c r="C144" s="122"/>
      <c r="D144" s="121"/>
      <c r="E144" s="121"/>
      <c r="F144" s="125"/>
      <c r="G144" s="125"/>
      <c r="H144" s="125"/>
      <c r="I144" s="125"/>
      <c r="J144" s="121"/>
    </row>
    <row r="145" spans="2:10">
      <c r="B145" s="122"/>
      <c r="C145" s="122"/>
      <c r="D145" s="121"/>
      <c r="E145" s="121"/>
      <c r="F145" s="125"/>
      <c r="G145" s="125"/>
      <c r="H145" s="125"/>
      <c r="I145" s="125"/>
      <c r="J145" s="121"/>
    </row>
    <row r="146" spans="2:10">
      <c r="B146" s="122"/>
      <c r="C146" s="122"/>
      <c r="D146" s="121"/>
      <c r="E146" s="121"/>
      <c r="F146" s="125"/>
      <c r="G146" s="125"/>
      <c r="H146" s="125"/>
      <c r="I146" s="125"/>
      <c r="J146" s="121"/>
    </row>
    <row r="147" spans="2:10">
      <c r="B147" s="122"/>
      <c r="C147" s="122"/>
      <c r="D147" s="121"/>
      <c r="E147" s="121"/>
      <c r="F147" s="125"/>
      <c r="G147" s="125"/>
      <c r="H147" s="125"/>
      <c r="I147" s="125"/>
      <c r="J147" s="121"/>
    </row>
    <row r="148" spans="2:10">
      <c r="B148" s="122"/>
      <c r="C148" s="122"/>
      <c r="D148" s="121"/>
      <c r="E148" s="121"/>
      <c r="F148" s="125"/>
      <c r="G148" s="125"/>
      <c r="H148" s="125"/>
      <c r="I148" s="125"/>
      <c r="J148" s="121"/>
    </row>
    <row r="149" spans="2:10">
      <c r="B149" s="122"/>
      <c r="C149" s="122"/>
      <c r="D149" s="121"/>
      <c r="E149" s="121"/>
      <c r="F149" s="125"/>
      <c r="G149" s="125"/>
      <c r="H149" s="125"/>
      <c r="I149" s="125"/>
      <c r="J149" s="121"/>
    </row>
    <row r="150" spans="2:10">
      <c r="B150" s="122"/>
      <c r="C150" s="122"/>
      <c r="D150" s="121"/>
      <c r="E150" s="121"/>
      <c r="F150" s="125"/>
      <c r="G150" s="125"/>
      <c r="H150" s="125"/>
      <c r="I150" s="125"/>
      <c r="J150" s="121"/>
    </row>
    <row r="151" spans="2:10">
      <c r="B151" s="122"/>
      <c r="C151" s="122"/>
      <c r="D151" s="121"/>
      <c r="E151" s="121"/>
      <c r="F151" s="125"/>
      <c r="G151" s="125"/>
      <c r="H151" s="125"/>
      <c r="I151" s="125"/>
      <c r="J151" s="121"/>
    </row>
    <row r="152" spans="2:10">
      <c r="B152" s="122"/>
      <c r="C152" s="122"/>
      <c r="D152" s="121"/>
      <c r="E152" s="121"/>
      <c r="F152" s="125"/>
      <c r="G152" s="125"/>
      <c r="H152" s="125"/>
      <c r="I152" s="125"/>
      <c r="J152" s="121"/>
    </row>
    <row r="153" spans="2:10">
      <c r="B153" s="122"/>
      <c r="C153" s="122"/>
      <c r="D153" s="121"/>
      <c r="E153" s="121"/>
      <c r="F153" s="125"/>
      <c r="G153" s="125"/>
      <c r="H153" s="125"/>
      <c r="I153" s="125"/>
      <c r="J153" s="121"/>
    </row>
    <row r="154" spans="2:10">
      <c r="B154" s="122"/>
      <c r="C154" s="122"/>
      <c r="D154" s="121"/>
      <c r="E154" s="121"/>
      <c r="F154" s="125"/>
      <c r="G154" s="125"/>
      <c r="H154" s="125"/>
      <c r="I154" s="125"/>
      <c r="J154" s="121"/>
    </row>
    <row r="155" spans="2:10">
      <c r="B155" s="122"/>
      <c r="C155" s="122"/>
      <c r="D155" s="121"/>
      <c r="E155" s="121"/>
      <c r="F155" s="125"/>
      <c r="G155" s="125"/>
      <c r="H155" s="125"/>
      <c r="I155" s="125"/>
      <c r="J155" s="121"/>
    </row>
    <row r="156" spans="2:10">
      <c r="B156" s="122"/>
      <c r="C156" s="122"/>
      <c r="D156" s="121"/>
      <c r="E156" s="121"/>
      <c r="F156" s="125"/>
      <c r="G156" s="125"/>
      <c r="H156" s="125"/>
      <c r="I156" s="125"/>
      <c r="J156" s="121"/>
    </row>
    <row r="157" spans="2:10">
      <c r="B157" s="122"/>
      <c r="C157" s="122"/>
      <c r="D157" s="121"/>
      <c r="E157" s="121"/>
      <c r="F157" s="125"/>
      <c r="G157" s="125"/>
      <c r="H157" s="125"/>
      <c r="I157" s="125"/>
      <c r="J157" s="121"/>
    </row>
    <row r="158" spans="2:10">
      <c r="B158" s="122"/>
      <c r="C158" s="122"/>
      <c r="D158" s="121"/>
      <c r="E158" s="121"/>
      <c r="F158" s="125"/>
      <c r="G158" s="125"/>
      <c r="H158" s="125"/>
      <c r="I158" s="125"/>
      <c r="J158" s="121"/>
    </row>
    <row r="159" spans="2:10">
      <c r="B159" s="122"/>
      <c r="C159" s="122"/>
      <c r="D159" s="121"/>
      <c r="E159" s="121"/>
      <c r="F159" s="125"/>
      <c r="G159" s="125"/>
      <c r="H159" s="125"/>
      <c r="I159" s="125"/>
      <c r="J159" s="121"/>
    </row>
    <row r="160" spans="2:10">
      <c r="B160" s="122"/>
      <c r="C160" s="122"/>
      <c r="D160" s="121"/>
      <c r="E160" s="121"/>
      <c r="F160" s="125"/>
      <c r="G160" s="125"/>
      <c r="H160" s="125"/>
      <c r="I160" s="125"/>
      <c r="J160" s="121"/>
    </row>
    <row r="161" spans="2:10">
      <c r="B161" s="122"/>
      <c r="C161" s="122"/>
      <c r="D161" s="121"/>
      <c r="E161" s="121"/>
      <c r="F161" s="125"/>
      <c r="G161" s="125"/>
      <c r="H161" s="125"/>
      <c r="I161" s="125"/>
      <c r="J161" s="121"/>
    </row>
    <row r="162" spans="2:10">
      <c r="B162" s="122"/>
      <c r="C162" s="122"/>
      <c r="D162" s="121"/>
      <c r="E162" s="121"/>
      <c r="F162" s="125"/>
      <c r="G162" s="125"/>
      <c r="H162" s="125"/>
      <c r="I162" s="125"/>
      <c r="J162" s="121"/>
    </row>
    <row r="163" spans="2:10">
      <c r="B163" s="122"/>
      <c r="C163" s="122"/>
      <c r="D163" s="121"/>
      <c r="E163" s="121"/>
      <c r="F163" s="125"/>
      <c r="G163" s="125"/>
      <c r="H163" s="125"/>
      <c r="I163" s="125"/>
      <c r="J163" s="121"/>
    </row>
    <row r="164" spans="2:10">
      <c r="B164" s="122"/>
      <c r="C164" s="122"/>
      <c r="D164" s="121"/>
      <c r="E164" s="121"/>
      <c r="F164" s="125"/>
      <c r="G164" s="125"/>
      <c r="H164" s="125"/>
      <c r="I164" s="125"/>
      <c r="J164" s="121"/>
    </row>
    <row r="165" spans="2:10">
      <c r="B165" s="122"/>
      <c r="C165" s="122"/>
      <c r="D165" s="121"/>
      <c r="E165" s="121"/>
      <c r="F165" s="125"/>
      <c r="G165" s="125"/>
      <c r="H165" s="125"/>
      <c r="I165" s="125"/>
      <c r="J165" s="121"/>
    </row>
    <row r="166" spans="2:10">
      <c r="B166" s="122"/>
      <c r="C166" s="122"/>
      <c r="D166" s="121"/>
      <c r="E166" s="121"/>
      <c r="F166" s="125"/>
      <c r="G166" s="125"/>
      <c r="H166" s="125"/>
      <c r="I166" s="125"/>
      <c r="J166" s="121"/>
    </row>
    <row r="167" spans="2:10">
      <c r="B167" s="122"/>
      <c r="C167" s="122"/>
      <c r="D167" s="121"/>
      <c r="E167" s="121"/>
      <c r="F167" s="125"/>
      <c r="G167" s="125"/>
      <c r="H167" s="125"/>
      <c r="I167" s="125"/>
      <c r="J167" s="121"/>
    </row>
    <row r="168" spans="2:10">
      <c r="B168" s="122"/>
      <c r="C168" s="122"/>
      <c r="D168" s="121"/>
      <c r="E168" s="121"/>
      <c r="F168" s="125"/>
      <c r="G168" s="125"/>
      <c r="H168" s="125"/>
      <c r="I168" s="125"/>
      <c r="J168" s="121"/>
    </row>
    <row r="169" spans="2:10">
      <c r="B169" s="122"/>
      <c r="C169" s="122"/>
      <c r="D169" s="121"/>
      <c r="E169" s="121"/>
      <c r="F169" s="125"/>
      <c r="G169" s="125"/>
      <c r="H169" s="125"/>
      <c r="I169" s="125"/>
      <c r="J169" s="121"/>
    </row>
    <row r="170" spans="2:10">
      <c r="B170" s="122"/>
      <c r="C170" s="122"/>
      <c r="D170" s="121"/>
      <c r="E170" s="121"/>
      <c r="F170" s="125"/>
      <c r="G170" s="125"/>
      <c r="H170" s="125"/>
      <c r="I170" s="125"/>
      <c r="J170" s="121"/>
    </row>
    <row r="171" spans="2:10">
      <c r="B171" s="122"/>
      <c r="C171" s="122"/>
      <c r="D171" s="121"/>
      <c r="E171" s="121"/>
      <c r="F171" s="125"/>
      <c r="G171" s="125"/>
      <c r="H171" s="125"/>
      <c r="I171" s="125"/>
      <c r="J171" s="121"/>
    </row>
    <row r="172" spans="2:10">
      <c r="B172" s="122"/>
      <c r="C172" s="122"/>
      <c r="D172" s="121"/>
      <c r="E172" s="121"/>
      <c r="F172" s="125"/>
      <c r="G172" s="125"/>
      <c r="H172" s="125"/>
      <c r="I172" s="125"/>
      <c r="J172" s="121"/>
    </row>
    <row r="173" spans="2:10">
      <c r="B173" s="122"/>
      <c r="C173" s="122"/>
      <c r="D173" s="121"/>
      <c r="E173" s="121"/>
      <c r="F173" s="125"/>
      <c r="G173" s="125"/>
      <c r="H173" s="125"/>
      <c r="I173" s="125"/>
      <c r="J173" s="121"/>
    </row>
    <row r="174" spans="2:10">
      <c r="B174" s="122"/>
      <c r="C174" s="122"/>
      <c r="D174" s="121"/>
      <c r="E174" s="121"/>
      <c r="F174" s="125"/>
      <c r="G174" s="125"/>
      <c r="H174" s="125"/>
      <c r="I174" s="125"/>
      <c r="J174" s="121"/>
    </row>
    <row r="175" spans="2:10">
      <c r="B175" s="122"/>
      <c r="C175" s="122"/>
      <c r="D175" s="121"/>
      <c r="E175" s="121"/>
      <c r="F175" s="125"/>
      <c r="G175" s="125"/>
      <c r="H175" s="125"/>
      <c r="I175" s="125"/>
      <c r="J175" s="121"/>
    </row>
    <row r="176" spans="2:10">
      <c r="B176" s="122"/>
      <c r="C176" s="122"/>
      <c r="D176" s="121"/>
      <c r="E176" s="121"/>
      <c r="F176" s="125"/>
      <c r="G176" s="125"/>
      <c r="H176" s="125"/>
      <c r="I176" s="125"/>
      <c r="J176" s="121"/>
    </row>
    <row r="177" spans="2:10">
      <c r="B177" s="122"/>
      <c r="C177" s="122"/>
      <c r="D177" s="121"/>
      <c r="E177" s="121"/>
      <c r="F177" s="125"/>
      <c r="G177" s="125"/>
      <c r="H177" s="125"/>
      <c r="I177" s="125"/>
      <c r="J177" s="121"/>
    </row>
    <row r="178" spans="2:10">
      <c r="B178" s="122"/>
      <c r="C178" s="122"/>
      <c r="D178" s="121"/>
      <c r="E178" s="121"/>
      <c r="F178" s="125"/>
      <c r="G178" s="125"/>
      <c r="H178" s="125"/>
      <c r="I178" s="125"/>
      <c r="J178" s="121"/>
    </row>
    <row r="179" spans="2:10">
      <c r="B179" s="122"/>
      <c r="C179" s="122"/>
      <c r="D179" s="121"/>
      <c r="E179" s="121"/>
      <c r="F179" s="125"/>
      <c r="G179" s="125"/>
      <c r="H179" s="125"/>
      <c r="I179" s="125"/>
      <c r="J179" s="121"/>
    </row>
    <row r="180" spans="2:10">
      <c r="B180" s="122"/>
      <c r="C180" s="122"/>
      <c r="D180" s="121"/>
      <c r="E180" s="121"/>
      <c r="F180" s="125"/>
      <c r="G180" s="125"/>
      <c r="H180" s="125"/>
      <c r="I180" s="125"/>
      <c r="J180" s="121"/>
    </row>
    <row r="181" spans="2:10">
      <c r="B181" s="122"/>
      <c r="C181" s="122"/>
      <c r="D181" s="121"/>
      <c r="E181" s="121"/>
      <c r="F181" s="125"/>
      <c r="G181" s="125"/>
      <c r="H181" s="125"/>
      <c r="I181" s="125"/>
      <c r="J181" s="121"/>
    </row>
    <row r="182" spans="2:10">
      <c r="B182" s="122"/>
      <c r="C182" s="122"/>
      <c r="D182" s="121"/>
      <c r="E182" s="121"/>
      <c r="F182" s="125"/>
      <c r="G182" s="125"/>
      <c r="H182" s="125"/>
      <c r="I182" s="125"/>
      <c r="J182" s="121"/>
    </row>
    <row r="183" spans="2:10">
      <c r="B183" s="122"/>
      <c r="C183" s="122"/>
      <c r="D183" s="121"/>
      <c r="E183" s="121"/>
      <c r="F183" s="125"/>
      <c r="G183" s="125"/>
      <c r="H183" s="125"/>
      <c r="I183" s="125"/>
      <c r="J183" s="121"/>
    </row>
    <row r="184" spans="2:10">
      <c r="B184" s="122"/>
      <c r="C184" s="122"/>
      <c r="D184" s="121"/>
      <c r="E184" s="121"/>
      <c r="F184" s="125"/>
      <c r="G184" s="125"/>
      <c r="H184" s="125"/>
      <c r="I184" s="125"/>
      <c r="J184" s="121"/>
    </row>
    <row r="185" spans="2:10">
      <c r="B185" s="122"/>
      <c r="C185" s="122"/>
      <c r="D185" s="121"/>
      <c r="E185" s="121"/>
      <c r="F185" s="125"/>
      <c r="G185" s="125"/>
      <c r="H185" s="125"/>
      <c r="I185" s="125"/>
      <c r="J185" s="121"/>
    </row>
    <row r="186" spans="2:10">
      <c r="B186" s="122"/>
      <c r="C186" s="122"/>
      <c r="D186" s="121"/>
      <c r="E186" s="121"/>
      <c r="F186" s="125"/>
      <c r="G186" s="125"/>
      <c r="H186" s="125"/>
      <c r="I186" s="125"/>
      <c r="J186" s="121"/>
    </row>
    <row r="187" spans="2:10">
      <c r="B187" s="122"/>
      <c r="C187" s="122"/>
      <c r="D187" s="121"/>
      <c r="E187" s="121"/>
      <c r="F187" s="125"/>
      <c r="G187" s="125"/>
      <c r="H187" s="125"/>
      <c r="I187" s="125"/>
      <c r="J187" s="121"/>
    </row>
    <row r="188" spans="2:10">
      <c r="B188" s="122"/>
      <c r="C188" s="122"/>
      <c r="D188" s="121"/>
      <c r="E188" s="121"/>
      <c r="F188" s="125"/>
      <c r="G188" s="125"/>
      <c r="H188" s="125"/>
      <c r="I188" s="125"/>
      <c r="J188" s="121"/>
    </row>
    <row r="189" spans="2:10">
      <c r="B189" s="122"/>
      <c r="C189" s="122"/>
      <c r="D189" s="121"/>
      <c r="E189" s="121"/>
      <c r="F189" s="125"/>
      <c r="G189" s="125"/>
      <c r="H189" s="125"/>
      <c r="I189" s="125"/>
      <c r="J189" s="121"/>
    </row>
    <row r="190" spans="2:10">
      <c r="B190" s="122"/>
      <c r="C190" s="122"/>
      <c r="D190" s="121"/>
      <c r="E190" s="121"/>
      <c r="F190" s="125"/>
      <c r="G190" s="125"/>
      <c r="H190" s="125"/>
      <c r="I190" s="125"/>
      <c r="J190" s="121"/>
    </row>
    <row r="191" spans="2:10">
      <c r="B191" s="122"/>
      <c r="C191" s="122"/>
      <c r="D191" s="121"/>
      <c r="E191" s="121"/>
      <c r="F191" s="125"/>
      <c r="G191" s="125"/>
      <c r="H191" s="125"/>
      <c r="I191" s="125"/>
      <c r="J191" s="121"/>
    </row>
    <row r="192" spans="2:10">
      <c r="B192" s="122"/>
      <c r="C192" s="122"/>
      <c r="D192" s="121"/>
      <c r="E192" s="121"/>
      <c r="F192" s="125"/>
      <c r="G192" s="125"/>
      <c r="H192" s="125"/>
      <c r="I192" s="125"/>
      <c r="J192" s="121"/>
    </row>
    <row r="193" spans="2:10">
      <c r="B193" s="122"/>
      <c r="C193" s="122"/>
      <c r="D193" s="121"/>
      <c r="E193" s="121"/>
      <c r="F193" s="125"/>
      <c r="G193" s="125"/>
      <c r="H193" s="125"/>
      <c r="I193" s="125"/>
      <c r="J193" s="121"/>
    </row>
    <row r="194" spans="2:10">
      <c r="B194" s="122"/>
      <c r="C194" s="122"/>
      <c r="D194" s="121"/>
      <c r="E194" s="121"/>
      <c r="F194" s="125"/>
      <c r="G194" s="125"/>
      <c r="H194" s="125"/>
      <c r="I194" s="125"/>
      <c r="J194" s="121"/>
    </row>
    <row r="195" spans="2:10">
      <c r="B195" s="122"/>
      <c r="C195" s="122"/>
      <c r="D195" s="121"/>
      <c r="E195" s="121"/>
      <c r="F195" s="125"/>
      <c r="G195" s="125"/>
      <c r="H195" s="125"/>
      <c r="I195" s="125"/>
      <c r="J195" s="121"/>
    </row>
    <row r="196" spans="2:10">
      <c r="B196" s="122"/>
      <c r="C196" s="122"/>
      <c r="D196" s="121"/>
      <c r="E196" s="121"/>
      <c r="F196" s="125"/>
      <c r="G196" s="125"/>
      <c r="H196" s="125"/>
      <c r="I196" s="125"/>
      <c r="J196" s="121"/>
    </row>
    <row r="197" spans="2:10">
      <c r="B197" s="122"/>
      <c r="C197" s="122"/>
      <c r="D197" s="121"/>
      <c r="E197" s="121"/>
      <c r="F197" s="125"/>
      <c r="G197" s="125"/>
      <c r="H197" s="125"/>
      <c r="I197" s="125"/>
      <c r="J197" s="121"/>
    </row>
    <row r="198" spans="2:10">
      <c r="B198" s="122"/>
      <c r="C198" s="122"/>
      <c r="D198" s="121"/>
      <c r="E198" s="121"/>
      <c r="F198" s="125"/>
      <c r="G198" s="125"/>
      <c r="H198" s="125"/>
      <c r="I198" s="125"/>
      <c r="J198" s="121"/>
    </row>
    <row r="199" spans="2:10">
      <c r="B199" s="122"/>
      <c r="C199" s="122"/>
      <c r="D199" s="121"/>
      <c r="E199" s="121"/>
      <c r="F199" s="125"/>
      <c r="G199" s="125"/>
      <c r="H199" s="125"/>
      <c r="I199" s="125"/>
      <c r="J199" s="121"/>
    </row>
    <row r="200" spans="2:10">
      <c r="B200" s="122"/>
      <c r="C200" s="122"/>
      <c r="D200" s="121"/>
      <c r="E200" s="121"/>
      <c r="F200" s="125"/>
      <c r="G200" s="125"/>
      <c r="H200" s="125"/>
      <c r="I200" s="125"/>
      <c r="J200" s="121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7" type="noConversion"/>
  <dataValidations count="1">
    <dataValidation allowBlank="1" showInputMessage="1" showErrorMessage="1" sqref="D1:J9 C5:C9 A1:A1048576 B1:B9 B50:J1048576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K613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4.5703125" style="1" bestFit="1" customWidth="1"/>
    <col min="5" max="5" width="9" style="1" bestFit="1" customWidth="1"/>
    <col min="6" max="6" width="6.28515625" style="1" bestFit="1" customWidth="1"/>
    <col min="7" max="7" width="5.28515625" style="1" bestFit="1" customWidth="1"/>
    <col min="8" max="8" width="8.140625" style="1" bestFit="1" customWidth="1"/>
    <col min="9" max="9" width="8" style="1" bestFit="1" customWidth="1"/>
    <col min="10" max="10" width="10" style="1" bestFit="1" customWidth="1"/>
    <col min="11" max="11" width="8.28515625" style="1" bestFit="1" customWidth="1"/>
    <col min="12" max="16384" width="9.140625" style="1"/>
  </cols>
  <sheetData>
    <row r="1" spans="2:11">
      <c r="B1" s="56" t="s">
        <v>154</v>
      </c>
      <c r="C1" s="77" t="s" vm="1">
        <v>240</v>
      </c>
    </row>
    <row r="2" spans="2:11">
      <c r="B2" s="56" t="s">
        <v>153</v>
      </c>
      <c r="C2" s="77" t="s">
        <v>241</v>
      </c>
    </row>
    <row r="3" spans="2:11">
      <c r="B3" s="56" t="s">
        <v>155</v>
      </c>
      <c r="C3" s="77" t="s">
        <v>242</v>
      </c>
    </row>
    <row r="4" spans="2:11">
      <c r="B4" s="56" t="s">
        <v>156</v>
      </c>
      <c r="C4" s="77" t="s">
        <v>243</v>
      </c>
    </row>
    <row r="6" spans="2:11" ht="26.25" customHeight="1">
      <c r="B6" s="178" t="s">
        <v>187</v>
      </c>
      <c r="C6" s="179"/>
      <c r="D6" s="179"/>
      <c r="E6" s="179"/>
      <c r="F6" s="179"/>
      <c r="G6" s="179"/>
      <c r="H6" s="179"/>
      <c r="I6" s="179"/>
      <c r="J6" s="179"/>
      <c r="K6" s="180"/>
    </row>
    <row r="7" spans="2:11" s="3" customFormat="1" ht="66">
      <c r="B7" s="59" t="s">
        <v>124</v>
      </c>
      <c r="C7" s="59" t="s">
        <v>125</v>
      </c>
      <c r="D7" s="59" t="s">
        <v>15</v>
      </c>
      <c r="E7" s="59" t="s">
        <v>16</v>
      </c>
      <c r="F7" s="59" t="s">
        <v>62</v>
      </c>
      <c r="G7" s="59" t="s">
        <v>109</v>
      </c>
      <c r="H7" s="59" t="s">
        <v>58</v>
      </c>
      <c r="I7" s="59" t="s">
        <v>118</v>
      </c>
      <c r="J7" s="59" t="s">
        <v>157</v>
      </c>
      <c r="K7" s="59" t="s">
        <v>158</v>
      </c>
    </row>
    <row r="8" spans="2:11" s="3" customFormat="1" ht="21.75" customHeight="1">
      <c r="B8" s="15"/>
      <c r="C8" s="69"/>
      <c r="D8" s="16"/>
      <c r="E8" s="16"/>
      <c r="F8" s="16" t="s">
        <v>20</v>
      </c>
      <c r="G8" s="16"/>
      <c r="H8" s="16" t="s">
        <v>20</v>
      </c>
      <c r="I8" s="16" t="s">
        <v>219</v>
      </c>
      <c r="J8" s="32" t="s">
        <v>20</v>
      </c>
      <c r="K8" s="17" t="s">
        <v>20</v>
      </c>
    </row>
    <row r="9" spans="2:11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</row>
    <row r="10" spans="2:11" s="4" customFormat="1" ht="18" customHeight="1">
      <c r="B10" s="98"/>
      <c r="C10" s="98"/>
      <c r="D10" s="98"/>
      <c r="E10" s="98"/>
      <c r="F10" s="98"/>
      <c r="G10" s="98"/>
      <c r="H10" s="98"/>
      <c r="I10" s="98"/>
      <c r="J10" s="98"/>
      <c r="K10" s="98"/>
    </row>
    <row r="11" spans="2:11" ht="21" customHeight="1">
      <c r="B11" s="141"/>
      <c r="C11" s="98"/>
      <c r="D11" s="98"/>
      <c r="E11" s="98"/>
      <c r="F11" s="98"/>
      <c r="G11" s="98"/>
      <c r="H11" s="98"/>
      <c r="I11" s="98"/>
      <c r="J11" s="98"/>
      <c r="K11" s="98"/>
    </row>
    <row r="12" spans="2:11">
      <c r="B12" s="141"/>
      <c r="C12" s="98"/>
      <c r="D12" s="98"/>
      <c r="E12" s="98"/>
      <c r="F12" s="98"/>
      <c r="G12" s="98"/>
      <c r="H12" s="98"/>
      <c r="I12" s="98"/>
      <c r="J12" s="98"/>
      <c r="K12" s="98"/>
    </row>
    <row r="13" spans="2:11">
      <c r="B13" s="98"/>
      <c r="C13" s="98"/>
      <c r="D13" s="98"/>
      <c r="E13" s="98"/>
      <c r="F13" s="98"/>
      <c r="G13" s="98"/>
      <c r="H13" s="98"/>
      <c r="I13" s="98"/>
      <c r="J13" s="98"/>
      <c r="K13" s="98"/>
    </row>
    <row r="14" spans="2:11">
      <c r="B14" s="98"/>
      <c r="C14" s="98"/>
      <c r="D14" s="98"/>
      <c r="E14" s="98"/>
      <c r="F14" s="98"/>
      <c r="G14" s="98"/>
      <c r="H14" s="98"/>
      <c r="I14" s="98"/>
      <c r="J14" s="98"/>
      <c r="K14" s="98"/>
    </row>
    <row r="15" spans="2:11">
      <c r="B15" s="98"/>
      <c r="C15" s="98"/>
      <c r="D15" s="98"/>
      <c r="E15" s="98"/>
      <c r="F15" s="98"/>
      <c r="G15" s="98"/>
      <c r="H15" s="98"/>
      <c r="I15" s="98"/>
      <c r="J15" s="98"/>
      <c r="K15" s="98"/>
    </row>
    <row r="16" spans="2:11">
      <c r="B16" s="98"/>
      <c r="C16" s="98"/>
      <c r="D16" s="98"/>
      <c r="E16" s="98"/>
      <c r="F16" s="98"/>
      <c r="G16" s="98"/>
      <c r="H16" s="98"/>
      <c r="I16" s="98"/>
      <c r="J16" s="98"/>
      <c r="K16" s="98"/>
    </row>
    <row r="17" spans="2:11">
      <c r="B17" s="98"/>
      <c r="C17" s="98"/>
      <c r="D17" s="98"/>
      <c r="E17" s="98"/>
      <c r="F17" s="98"/>
      <c r="G17" s="98"/>
      <c r="H17" s="98"/>
      <c r="I17" s="98"/>
      <c r="J17" s="98"/>
      <c r="K17" s="98"/>
    </row>
    <row r="18" spans="2:11">
      <c r="B18" s="98"/>
      <c r="C18" s="98"/>
      <c r="D18" s="98"/>
      <c r="E18" s="98"/>
      <c r="F18" s="98"/>
      <c r="G18" s="98"/>
      <c r="H18" s="98"/>
      <c r="I18" s="98"/>
      <c r="J18" s="98"/>
      <c r="K18" s="98"/>
    </row>
    <row r="19" spans="2:11">
      <c r="B19" s="98"/>
      <c r="C19" s="98"/>
      <c r="D19" s="98"/>
      <c r="E19" s="98"/>
      <c r="F19" s="98"/>
      <c r="G19" s="98"/>
      <c r="H19" s="98"/>
      <c r="I19" s="98"/>
      <c r="J19" s="98"/>
      <c r="K19" s="98"/>
    </row>
    <row r="20" spans="2:11">
      <c r="B20" s="98"/>
      <c r="C20" s="98"/>
      <c r="D20" s="98"/>
      <c r="E20" s="98"/>
      <c r="F20" s="98"/>
      <c r="G20" s="98"/>
      <c r="H20" s="98"/>
      <c r="I20" s="98"/>
      <c r="J20" s="98"/>
      <c r="K20" s="98"/>
    </row>
    <row r="21" spans="2:11">
      <c r="B21" s="98"/>
      <c r="C21" s="98"/>
      <c r="D21" s="98"/>
      <c r="E21" s="98"/>
      <c r="F21" s="98"/>
      <c r="G21" s="98"/>
      <c r="H21" s="98"/>
      <c r="I21" s="98"/>
      <c r="J21" s="98"/>
      <c r="K21" s="98"/>
    </row>
    <row r="22" spans="2:11">
      <c r="B22" s="98"/>
      <c r="C22" s="98"/>
      <c r="D22" s="98"/>
      <c r="E22" s="98"/>
      <c r="F22" s="98"/>
      <c r="G22" s="98"/>
      <c r="H22" s="98"/>
      <c r="I22" s="98"/>
      <c r="J22" s="98"/>
      <c r="K22" s="98"/>
    </row>
    <row r="23" spans="2:11">
      <c r="B23" s="98"/>
      <c r="C23" s="98"/>
      <c r="D23" s="98"/>
      <c r="E23" s="98"/>
      <c r="F23" s="98"/>
      <c r="G23" s="98"/>
      <c r="H23" s="98"/>
      <c r="I23" s="98"/>
      <c r="J23" s="98"/>
      <c r="K23" s="98"/>
    </row>
    <row r="24" spans="2:11">
      <c r="B24" s="98"/>
      <c r="C24" s="98"/>
      <c r="D24" s="98"/>
      <c r="E24" s="98"/>
      <c r="F24" s="98"/>
      <c r="G24" s="98"/>
      <c r="H24" s="98"/>
      <c r="I24" s="98"/>
      <c r="J24" s="98"/>
      <c r="K24" s="98"/>
    </row>
    <row r="25" spans="2:11">
      <c r="B25" s="98"/>
      <c r="C25" s="98"/>
      <c r="D25" s="98"/>
      <c r="E25" s="98"/>
      <c r="F25" s="98"/>
      <c r="G25" s="98"/>
      <c r="H25" s="98"/>
      <c r="I25" s="98"/>
      <c r="J25" s="98"/>
      <c r="K25" s="98"/>
    </row>
    <row r="26" spans="2:11">
      <c r="B26" s="98"/>
      <c r="C26" s="98"/>
      <c r="D26" s="98"/>
      <c r="E26" s="98"/>
      <c r="F26" s="98"/>
      <c r="G26" s="98"/>
      <c r="H26" s="98"/>
      <c r="I26" s="98"/>
      <c r="J26" s="98"/>
      <c r="K26" s="98"/>
    </row>
    <row r="27" spans="2:11">
      <c r="B27" s="98"/>
      <c r="C27" s="98"/>
      <c r="D27" s="98"/>
      <c r="E27" s="98"/>
      <c r="F27" s="98"/>
      <c r="G27" s="98"/>
      <c r="H27" s="98"/>
      <c r="I27" s="98"/>
      <c r="J27" s="98"/>
      <c r="K27" s="98"/>
    </row>
    <row r="28" spans="2:11">
      <c r="B28" s="98"/>
      <c r="C28" s="98"/>
      <c r="D28" s="98"/>
      <c r="E28" s="98"/>
      <c r="F28" s="98"/>
      <c r="G28" s="98"/>
      <c r="H28" s="98"/>
      <c r="I28" s="98"/>
      <c r="J28" s="98"/>
      <c r="K28" s="98"/>
    </row>
    <row r="29" spans="2:11">
      <c r="B29" s="98"/>
      <c r="C29" s="98"/>
      <c r="D29" s="98"/>
      <c r="E29" s="98"/>
      <c r="F29" s="98"/>
      <c r="G29" s="98"/>
      <c r="H29" s="98"/>
      <c r="I29" s="98"/>
      <c r="J29" s="98"/>
      <c r="K29" s="98"/>
    </row>
    <row r="30" spans="2:11">
      <c r="B30" s="98"/>
      <c r="C30" s="98"/>
      <c r="D30" s="98"/>
      <c r="E30" s="98"/>
      <c r="F30" s="98"/>
      <c r="G30" s="98"/>
      <c r="H30" s="98"/>
      <c r="I30" s="98"/>
      <c r="J30" s="98"/>
      <c r="K30" s="98"/>
    </row>
    <row r="31" spans="2:11">
      <c r="B31" s="98"/>
      <c r="C31" s="98"/>
      <c r="D31" s="98"/>
      <c r="E31" s="98"/>
      <c r="F31" s="98"/>
      <c r="G31" s="98"/>
      <c r="H31" s="98"/>
      <c r="I31" s="98"/>
      <c r="J31" s="98"/>
      <c r="K31" s="98"/>
    </row>
    <row r="32" spans="2:11">
      <c r="B32" s="98"/>
      <c r="C32" s="98"/>
      <c r="D32" s="98"/>
      <c r="E32" s="98"/>
      <c r="F32" s="98"/>
      <c r="G32" s="98"/>
      <c r="H32" s="98"/>
      <c r="I32" s="98"/>
      <c r="J32" s="98"/>
      <c r="K32" s="98"/>
    </row>
    <row r="33" spans="2:11">
      <c r="B33" s="98"/>
      <c r="C33" s="98"/>
      <c r="D33" s="98"/>
      <c r="E33" s="98"/>
      <c r="F33" s="98"/>
      <c r="G33" s="98"/>
      <c r="H33" s="98"/>
      <c r="I33" s="98"/>
      <c r="J33" s="98"/>
      <c r="K33" s="98"/>
    </row>
    <row r="34" spans="2:11">
      <c r="B34" s="98"/>
      <c r="C34" s="98"/>
      <c r="D34" s="98"/>
      <c r="E34" s="98"/>
      <c r="F34" s="98"/>
      <c r="G34" s="98"/>
      <c r="H34" s="98"/>
      <c r="I34" s="98"/>
      <c r="J34" s="98"/>
      <c r="K34" s="98"/>
    </row>
    <row r="35" spans="2:11">
      <c r="B35" s="98"/>
      <c r="C35" s="98"/>
      <c r="D35" s="98"/>
      <c r="E35" s="98"/>
      <c r="F35" s="98"/>
      <c r="G35" s="98"/>
      <c r="H35" s="98"/>
      <c r="I35" s="98"/>
      <c r="J35" s="98"/>
      <c r="K35" s="98"/>
    </row>
    <row r="36" spans="2:11">
      <c r="B36" s="98"/>
      <c r="C36" s="98"/>
      <c r="D36" s="98"/>
      <c r="E36" s="98"/>
      <c r="F36" s="98"/>
      <c r="G36" s="98"/>
      <c r="H36" s="98"/>
      <c r="I36" s="98"/>
      <c r="J36" s="98"/>
      <c r="K36" s="98"/>
    </row>
    <row r="37" spans="2:11">
      <c r="B37" s="98"/>
      <c r="C37" s="98"/>
      <c r="D37" s="98"/>
      <c r="E37" s="98"/>
      <c r="F37" s="98"/>
      <c r="G37" s="98"/>
      <c r="H37" s="98"/>
      <c r="I37" s="98"/>
      <c r="J37" s="98"/>
      <c r="K37" s="98"/>
    </row>
    <row r="38" spans="2:11">
      <c r="B38" s="98"/>
      <c r="C38" s="98"/>
      <c r="D38" s="98"/>
      <c r="E38" s="98"/>
      <c r="F38" s="98"/>
      <c r="G38" s="98"/>
      <c r="H38" s="98"/>
      <c r="I38" s="98"/>
      <c r="J38" s="98"/>
      <c r="K38" s="98"/>
    </row>
    <row r="39" spans="2:11">
      <c r="B39" s="98"/>
      <c r="C39" s="98"/>
      <c r="D39" s="98"/>
      <c r="E39" s="98"/>
      <c r="F39" s="98"/>
      <c r="G39" s="98"/>
      <c r="H39" s="98"/>
      <c r="I39" s="98"/>
      <c r="J39" s="98"/>
      <c r="K39" s="98"/>
    </row>
    <row r="40" spans="2:11">
      <c r="B40" s="98"/>
      <c r="C40" s="98"/>
      <c r="D40" s="98"/>
      <c r="E40" s="98"/>
      <c r="F40" s="98"/>
      <c r="G40" s="98"/>
      <c r="H40" s="98"/>
      <c r="I40" s="98"/>
      <c r="J40" s="98"/>
      <c r="K40" s="98"/>
    </row>
    <row r="41" spans="2:11">
      <c r="B41" s="98"/>
      <c r="C41" s="98"/>
      <c r="D41" s="98"/>
      <c r="E41" s="98"/>
      <c r="F41" s="98"/>
      <c r="G41" s="98"/>
      <c r="H41" s="98"/>
      <c r="I41" s="98"/>
      <c r="J41" s="98"/>
      <c r="K41" s="98"/>
    </row>
    <row r="42" spans="2:11">
      <c r="B42" s="98"/>
      <c r="C42" s="98"/>
      <c r="D42" s="98"/>
      <c r="E42" s="98"/>
      <c r="F42" s="98"/>
      <c r="G42" s="98"/>
      <c r="H42" s="98"/>
      <c r="I42" s="98"/>
      <c r="J42" s="98"/>
      <c r="K42" s="98"/>
    </row>
    <row r="43" spans="2:11">
      <c r="B43" s="98"/>
      <c r="C43" s="98"/>
      <c r="D43" s="98"/>
      <c r="E43" s="98"/>
      <c r="F43" s="98"/>
      <c r="G43" s="98"/>
      <c r="H43" s="98"/>
      <c r="I43" s="98"/>
      <c r="J43" s="98"/>
      <c r="K43" s="98"/>
    </row>
    <row r="44" spans="2:11">
      <c r="B44" s="98"/>
      <c r="C44" s="98"/>
      <c r="D44" s="98"/>
      <c r="E44" s="98"/>
      <c r="F44" s="98"/>
      <c r="G44" s="98"/>
      <c r="H44" s="98"/>
      <c r="I44" s="98"/>
      <c r="J44" s="98"/>
      <c r="K44" s="98"/>
    </row>
    <row r="45" spans="2:11">
      <c r="B45" s="98"/>
      <c r="C45" s="98"/>
      <c r="D45" s="98"/>
      <c r="E45" s="98"/>
      <c r="F45" s="98"/>
      <c r="G45" s="98"/>
      <c r="H45" s="98"/>
      <c r="I45" s="98"/>
      <c r="J45" s="98"/>
      <c r="K45" s="98"/>
    </row>
    <row r="46" spans="2:11">
      <c r="B46" s="98"/>
      <c r="C46" s="98"/>
      <c r="D46" s="98"/>
      <c r="E46" s="98"/>
      <c r="F46" s="98"/>
      <c r="G46" s="98"/>
      <c r="H46" s="98"/>
      <c r="I46" s="98"/>
      <c r="J46" s="98"/>
      <c r="K46" s="98"/>
    </row>
    <row r="47" spans="2:11">
      <c r="B47" s="98"/>
      <c r="C47" s="98"/>
      <c r="D47" s="98"/>
      <c r="E47" s="98"/>
      <c r="F47" s="98"/>
      <c r="G47" s="98"/>
      <c r="H47" s="98"/>
      <c r="I47" s="98"/>
      <c r="J47" s="98"/>
      <c r="K47" s="98"/>
    </row>
    <row r="48" spans="2:11">
      <c r="B48" s="98"/>
      <c r="C48" s="98"/>
      <c r="D48" s="98"/>
      <c r="E48" s="98"/>
      <c r="F48" s="98"/>
      <c r="G48" s="98"/>
      <c r="H48" s="98"/>
      <c r="I48" s="98"/>
      <c r="J48" s="98"/>
      <c r="K48" s="98"/>
    </row>
    <row r="49" spans="2:11">
      <c r="B49" s="98"/>
      <c r="C49" s="98"/>
      <c r="D49" s="98"/>
      <c r="E49" s="98"/>
      <c r="F49" s="98"/>
      <c r="G49" s="98"/>
      <c r="H49" s="98"/>
      <c r="I49" s="98"/>
      <c r="J49" s="98"/>
      <c r="K49" s="98"/>
    </row>
    <row r="50" spans="2:11">
      <c r="B50" s="98"/>
      <c r="C50" s="98"/>
      <c r="D50" s="98"/>
      <c r="E50" s="98"/>
      <c r="F50" s="98"/>
      <c r="G50" s="98"/>
      <c r="H50" s="98"/>
      <c r="I50" s="98"/>
      <c r="J50" s="98"/>
      <c r="K50" s="98"/>
    </row>
    <row r="51" spans="2:11">
      <c r="B51" s="98"/>
      <c r="C51" s="98"/>
      <c r="D51" s="98"/>
      <c r="E51" s="98"/>
      <c r="F51" s="98"/>
      <c r="G51" s="98"/>
      <c r="H51" s="98"/>
      <c r="I51" s="98"/>
      <c r="J51" s="98"/>
      <c r="K51" s="98"/>
    </row>
    <row r="52" spans="2:11">
      <c r="B52" s="98"/>
      <c r="C52" s="98"/>
      <c r="D52" s="98"/>
      <c r="E52" s="98"/>
      <c r="F52" s="98"/>
      <c r="G52" s="98"/>
      <c r="H52" s="98"/>
      <c r="I52" s="98"/>
      <c r="J52" s="98"/>
      <c r="K52" s="98"/>
    </row>
    <row r="53" spans="2:11">
      <c r="B53" s="98"/>
      <c r="C53" s="98"/>
      <c r="D53" s="98"/>
      <c r="E53" s="98"/>
      <c r="F53" s="98"/>
      <c r="G53" s="98"/>
      <c r="H53" s="98"/>
      <c r="I53" s="98"/>
      <c r="J53" s="98"/>
      <c r="K53" s="98"/>
    </row>
    <row r="54" spans="2:11">
      <c r="B54" s="98"/>
      <c r="C54" s="98"/>
      <c r="D54" s="98"/>
      <c r="E54" s="98"/>
      <c r="F54" s="98"/>
      <c r="G54" s="98"/>
      <c r="H54" s="98"/>
      <c r="I54" s="98"/>
      <c r="J54" s="98"/>
      <c r="K54" s="98"/>
    </row>
    <row r="55" spans="2:11">
      <c r="B55" s="98"/>
      <c r="C55" s="98"/>
      <c r="D55" s="98"/>
      <c r="E55" s="98"/>
      <c r="F55" s="98"/>
      <c r="G55" s="98"/>
      <c r="H55" s="98"/>
      <c r="I55" s="98"/>
      <c r="J55" s="98"/>
      <c r="K55" s="98"/>
    </row>
    <row r="56" spans="2:11">
      <c r="B56" s="98"/>
      <c r="C56" s="98"/>
      <c r="D56" s="98"/>
      <c r="E56" s="98"/>
      <c r="F56" s="98"/>
      <c r="G56" s="98"/>
      <c r="H56" s="98"/>
      <c r="I56" s="98"/>
      <c r="J56" s="98"/>
      <c r="K56" s="98"/>
    </row>
    <row r="57" spans="2:11">
      <c r="B57" s="98"/>
      <c r="C57" s="98"/>
      <c r="D57" s="98"/>
      <c r="E57" s="98"/>
      <c r="F57" s="98"/>
      <c r="G57" s="98"/>
      <c r="H57" s="98"/>
      <c r="I57" s="98"/>
      <c r="J57" s="98"/>
      <c r="K57" s="98"/>
    </row>
    <row r="58" spans="2:11">
      <c r="B58" s="98"/>
      <c r="C58" s="98"/>
      <c r="D58" s="98"/>
      <c r="E58" s="98"/>
      <c r="F58" s="98"/>
      <c r="G58" s="98"/>
      <c r="H58" s="98"/>
      <c r="I58" s="98"/>
      <c r="J58" s="98"/>
      <c r="K58" s="98"/>
    </row>
    <row r="59" spans="2:11">
      <c r="B59" s="98"/>
      <c r="C59" s="98"/>
      <c r="D59" s="98"/>
      <c r="E59" s="98"/>
      <c r="F59" s="98"/>
      <c r="G59" s="98"/>
      <c r="H59" s="98"/>
      <c r="I59" s="98"/>
      <c r="J59" s="98"/>
      <c r="K59" s="98"/>
    </row>
    <row r="60" spans="2:11">
      <c r="B60" s="98"/>
      <c r="C60" s="98"/>
      <c r="D60" s="98"/>
      <c r="E60" s="98"/>
      <c r="F60" s="98"/>
      <c r="G60" s="98"/>
      <c r="H60" s="98"/>
      <c r="I60" s="98"/>
      <c r="J60" s="98"/>
      <c r="K60" s="98"/>
    </row>
    <row r="61" spans="2:11">
      <c r="B61" s="98"/>
      <c r="C61" s="98"/>
      <c r="D61" s="98"/>
      <c r="E61" s="98"/>
      <c r="F61" s="98"/>
      <c r="G61" s="98"/>
      <c r="H61" s="98"/>
      <c r="I61" s="98"/>
      <c r="J61" s="98"/>
      <c r="K61" s="98"/>
    </row>
    <row r="62" spans="2:11">
      <c r="B62" s="98"/>
      <c r="C62" s="98"/>
      <c r="D62" s="98"/>
      <c r="E62" s="98"/>
      <c r="F62" s="98"/>
      <c r="G62" s="98"/>
      <c r="H62" s="98"/>
      <c r="I62" s="98"/>
      <c r="J62" s="98"/>
      <c r="K62" s="98"/>
    </row>
    <row r="63" spans="2:11">
      <c r="B63" s="98"/>
      <c r="C63" s="98"/>
      <c r="D63" s="98"/>
      <c r="E63" s="98"/>
      <c r="F63" s="98"/>
      <c r="G63" s="98"/>
      <c r="H63" s="98"/>
      <c r="I63" s="98"/>
      <c r="J63" s="98"/>
      <c r="K63" s="98"/>
    </row>
    <row r="64" spans="2:11">
      <c r="B64" s="98"/>
      <c r="C64" s="98"/>
      <c r="D64" s="98"/>
      <c r="E64" s="98"/>
      <c r="F64" s="98"/>
      <c r="G64" s="98"/>
      <c r="H64" s="98"/>
      <c r="I64" s="98"/>
      <c r="J64" s="98"/>
      <c r="K64" s="98"/>
    </row>
    <row r="65" spans="2:11">
      <c r="B65" s="98"/>
      <c r="C65" s="98"/>
      <c r="D65" s="98"/>
      <c r="E65" s="98"/>
      <c r="F65" s="98"/>
      <c r="G65" s="98"/>
      <c r="H65" s="98"/>
      <c r="I65" s="98"/>
      <c r="J65" s="98"/>
      <c r="K65" s="98"/>
    </row>
    <row r="66" spans="2:11">
      <c r="B66" s="98"/>
      <c r="C66" s="98"/>
      <c r="D66" s="98"/>
      <c r="E66" s="98"/>
      <c r="F66" s="98"/>
      <c r="G66" s="98"/>
      <c r="H66" s="98"/>
      <c r="I66" s="98"/>
      <c r="J66" s="98"/>
      <c r="K66" s="98"/>
    </row>
    <row r="67" spans="2:11">
      <c r="B67" s="98"/>
      <c r="C67" s="98"/>
      <c r="D67" s="98"/>
      <c r="E67" s="98"/>
      <c r="F67" s="98"/>
      <c r="G67" s="98"/>
      <c r="H67" s="98"/>
      <c r="I67" s="98"/>
      <c r="J67" s="98"/>
      <c r="K67" s="98"/>
    </row>
    <row r="68" spans="2:11">
      <c r="B68" s="98"/>
      <c r="C68" s="98"/>
      <c r="D68" s="98"/>
      <c r="E68" s="98"/>
      <c r="F68" s="98"/>
      <c r="G68" s="98"/>
      <c r="H68" s="98"/>
      <c r="I68" s="98"/>
      <c r="J68" s="98"/>
      <c r="K68" s="98"/>
    </row>
    <row r="69" spans="2:11">
      <c r="B69" s="98"/>
      <c r="C69" s="98"/>
      <c r="D69" s="98"/>
      <c r="E69" s="98"/>
      <c r="F69" s="98"/>
      <c r="G69" s="98"/>
      <c r="H69" s="98"/>
      <c r="I69" s="98"/>
      <c r="J69" s="98"/>
      <c r="K69" s="98"/>
    </row>
    <row r="70" spans="2:11">
      <c r="B70" s="98"/>
      <c r="C70" s="98"/>
      <c r="D70" s="98"/>
      <c r="E70" s="98"/>
      <c r="F70" s="98"/>
      <c r="G70" s="98"/>
      <c r="H70" s="98"/>
      <c r="I70" s="98"/>
      <c r="J70" s="98"/>
      <c r="K70" s="98"/>
    </row>
    <row r="71" spans="2:11">
      <c r="B71" s="98"/>
      <c r="C71" s="98"/>
      <c r="D71" s="98"/>
      <c r="E71" s="98"/>
      <c r="F71" s="98"/>
      <c r="G71" s="98"/>
      <c r="H71" s="98"/>
      <c r="I71" s="98"/>
      <c r="J71" s="98"/>
      <c r="K71" s="98"/>
    </row>
    <row r="72" spans="2:11">
      <c r="B72" s="98"/>
      <c r="C72" s="98"/>
      <c r="D72" s="98"/>
      <c r="E72" s="98"/>
      <c r="F72" s="98"/>
      <c r="G72" s="98"/>
      <c r="H72" s="98"/>
      <c r="I72" s="98"/>
      <c r="J72" s="98"/>
      <c r="K72" s="98"/>
    </row>
    <row r="73" spans="2:11">
      <c r="B73" s="98"/>
      <c r="C73" s="98"/>
      <c r="D73" s="98"/>
      <c r="E73" s="98"/>
      <c r="F73" s="98"/>
      <c r="G73" s="98"/>
      <c r="H73" s="98"/>
      <c r="I73" s="98"/>
      <c r="J73" s="98"/>
      <c r="K73" s="98"/>
    </row>
    <row r="74" spans="2:11">
      <c r="B74" s="98"/>
      <c r="C74" s="98"/>
      <c r="D74" s="98"/>
      <c r="E74" s="98"/>
      <c r="F74" s="98"/>
      <c r="G74" s="98"/>
      <c r="H74" s="98"/>
      <c r="I74" s="98"/>
      <c r="J74" s="98"/>
      <c r="K74" s="98"/>
    </row>
    <row r="75" spans="2:11">
      <c r="B75" s="98"/>
      <c r="C75" s="98"/>
      <c r="D75" s="98"/>
      <c r="E75" s="98"/>
      <c r="F75" s="98"/>
      <c r="G75" s="98"/>
      <c r="H75" s="98"/>
      <c r="I75" s="98"/>
      <c r="J75" s="98"/>
      <c r="K75" s="98"/>
    </row>
    <row r="76" spans="2:11">
      <c r="B76" s="98"/>
      <c r="C76" s="98"/>
      <c r="D76" s="98"/>
      <c r="E76" s="98"/>
      <c r="F76" s="98"/>
      <c r="G76" s="98"/>
      <c r="H76" s="98"/>
      <c r="I76" s="98"/>
      <c r="J76" s="98"/>
      <c r="K76" s="98"/>
    </row>
    <row r="77" spans="2:11">
      <c r="B77" s="98"/>
      <c r="C77" s="98"/>
      <c r="D77" s="98"/>
      <c r="E77" s="98"/>
      <c r="F77" s="98"/>
      <c r="G77" s="98"/>
      <c r="H77" s="98"/>
      <c r="I77" s="98"/>
      <c r="J77" s="98"/>
      <c r="K77" s="98"/>
    </row>
    <row r="78" spans="2:11">
      <c r="B78" s="98"/>
      <c r="C78" s="98"/>
      <c r="D78" s="98"/>
      <c r="E78" s="98"/>
      <c r="F78" s="98"/>
      <c r="G78" s="98"/>
      <c r="H78" s="98"/>
      <c r="I78" s="98"/>
      <c r="J78" s="98"/>
      <c r="K78" s="98"/>
    </row>
    <row r="79" spans="2:11">
      <c r="B79" s="98"/>
      <c r="C79" s="98"/>
      <c r="D79" s="98"/>
      <c r="E79" s="98"/>
      <c r="F79" s="98"/>
      <c r="G79" s="98"/>
      <c r="H79" s="98"/>
      <c r="I79" s="98"/>
      <c r="J79" s="98"/>
      <c r="K79" s="98"/>
    </row>
    <row r="80" spans="2:11">
      <c r="B80" s="98"/>
      <c r="C80" s="98"/>
      <c r="D80" s="98"/>
      <c r="E80" s="98"/>
      <c r="F80" s="98"/>
      <c r="G80" s="98"/>
      <c r="H80" s="98"/>
      <c r="I80" s="98"/>
      <c r="J80" s="98"/>
      <c r="K80" s="98"/>
    </row>
    <row r="81" spans="2:11">
      <c r="B81" s="98"/>
      <c r="C81" s="98"/>
      <c r="D81" s="98"/>
      <c r="E81" s="98"/>
      <c r="F81" s="98"/>
      <c r="G81" s="98"/>
      <c r="H81" s="98"/>
      <c r="I81" s="98"/>
      <c r="J81" s="98"/>
      <c r="K81" s="98"/>
    </row>
    <row r="82" spans="2:11">
      <c r="B82" s="98"/>
      <c r="C82" s="98"/>
      <c r="D82" s="98"/>
      <c r="E82" s="98"/>
      <c r="F82" s="98"/>
      <c r="G82" s="98"/>
      <c r="H82" s="98"/>
      <c r="I82" s="98"/>
      <c r="J82" s="98"/>
      <c r="K82" s="98"/>
    </row>
    <row r="83" spans="2:11">
      <c r="B83" s="98"/>
      <c r="C83" s="98"/>
      <c r="D83" s="98"/>
      <c r="E83" s="98"/>
      <c r="F83" s="98"/>
      <c r="G83" s="98"/>
      <c r="H83" s="98"/>
      <c r="I83" s="98"/>
      <c r="J83" s="98"/>
      <c r="K83" s="98"/>
    </row>
    <row r="84" spans="2:11">
      <c r="B84" s="98"/>
      <c r="C84" s="98"/>
      <c r="D84" s="98"/>
      <c r="E84" s="98"/>
      <c r="F84" s="98"/>
      <c r="G84" s="98"/>
      <c r="H84" s="98"/>
      <c r="I84" s="98"/>
      <c r="J84" s="98"/>
      <c r="K84" s="98"/>
    </row>
    <row r="85" spans="2:11">
      <c r="B85" s="98"/>
      <c r="C85" s="98"/>
      <c r="D85" s="98"/>
      <c r="E85" s="98"/>
      <c r="F85" s="98"/>
      <c r="G85" s="98"/>
      <c r="H85" s="98"/>
      <c r="I85" s="98"/>
      <c r="J85" s="98"/>
      <c r="K85" s="98"/>
    </row>
    <row r="86" spans="2:11">
      <c r="B86" s="98"/>
      <c r="C86" s="98"/>
      <c r="D86" s="98"/>
      <c r="E86" s="98"/>
      <c r="F86" s="98"/>
      <c r="G86" s="98"/>
      <c r="H86" s="98"/>
      <c r="I86" s="98"/>
      <c r="J86" s="98"/>
      <c r="K86" s="98"/>
    </row>
    <row r="87" spans="2:11">
      <c r="B87" s="98"/>
      <c r="C87" s="98"/>
      <c r="D87" s="98"/>
      <c r="E87" s="98"/>
      <c r="F87" s="98"/>
      <c r="G87" s="98"/>
      <c r="H87" s="98"/>
      <c r="I87" s="98"/>
      <c r="J87" s="98"/>
      <c r="K87" s="98"/>
    </row>
    <row r="88" spans="2:11">
      <c r="B88" s="98"/>
      <c r="C88" s="98"/>
      <c r="D88" s="98"/>
      <c r="E88" s="98"/>
      <c r="F88" s="98"/>
      <c r="G88" s="98"/>
      <c r="H88" s="98"/>
      <c r="I88" s="98"/>
      <c r="J88" s="98"/>
      <c r="K88" s="98"/>
    </row>
    <row r="89" spans="2:11">
      <c r="B89" s="98"/>
      <c r="C89" s="98"/>
      <c r="D89" s="98"/>
      <c r="E89" s="98"/>
      <c r="F89" s="98"/>
      <c r="G89" s="98"/>
      <c r="H89" s="98"/>
      <c r="I89" s="98"/>
      <c r="J89" s="98"/>
      <c r="K89" s="98"/>
    </row>
    <row r="90" spans="2:11">
      <c r="B90" s="98"/>
      <c r="C90" s="98"/>
      <c r="D90" s="98"/>
      <c r="E90" s="98"/>
      <c r="F90" s="98"/>
      <c r="G90" s="98"/>
      <c r="H90" s="98"/>
      <c r="I90" s="98"/>
      <c r="J90" s="98"/>
      <c r="K90" s="98"/>
    </row>
    <row r="91" spans="2:11">
      <c r="B91" s="98"/>
      <c r="C91" s="98"/>
      <c r="D91" s="98"/>
      <c r="E91" s="98"/>
      <c r="F91" s="98"/>
      <c r="G91" s="98"/>
      <c r="H91" s="98"/>
      <c r="I91" s="98"/>
      <c r="J91" s="98"/>
      <c r="K91" s="98"/>
    </row>
    <row r="92" spans="2:11">
      <c r="B92" s="98"/>
      <c r="C92" s="98"/>
      <c r="D92" s="98"/>
      <c r="E92" s="98"/>
      <c r="F92" s="98"/>
      <c r="G92" s="98"/>
      <c r="H92" s="98"/>
      <c r="I92" s="98"/>
      <c r="J92" s="98"/>
      <c r="K92" s="98"/>
    </row>
    <row r="93" spans="2:11">
      <c r="B93" s="98"/>
      <c r="C93" s="98"/>
      <c r="D93" s="98"/>
      <c r="E93" s="98"/>
      <c r="F93" s="98"/>
      <c r="G93" s="98"/>
      <c r="H93" s="98"/>
      <c r="I93" s="98"/>
      <c r="J93" s="98"/>
      <c r="K93" s="98"/>
    </row>
    <row r="94" spans="2:11">
      <c r="B94" s="98"/>
      <c r="C94" s="98"/>
      <c r="D94" s="98"/>
      <c r="E94" s="98"/>
      <c r="F94" s="98"/>
      <c r="G94" s="98"/>
      <c r="H94" s="98"/>
      <c r="I94" s="98"/>
      <c r="J94" s="98"/>
      <c r="K94" s="98"/>
    </row>
    <row r="95" spans="2:11">
      <c r="B95" s="98"/>
      <c r="C95" s="98"/>
      <c r="D95" s="98"/>
      <c r="E95" s="98"/>
      <c r="F95" s="98"/>
      <c r="G95" s="98"/>
      <c r="H95" s="98"/>
      <c r="I95" s="98"/>
      <c r="J95" s="98"/>
      <c r="K95" s="98"/>
    </row>
    <row r="96" spans="2:11">
      <c r="B96" s="98"/>
      <c r="C96" s="98"/>
      <c r="D96" s="98"/>
      <c r="E96" s="98"/>
      <c r="F96" s="98"/>
      <c r="G96" s="98"/>
      <c r="H96" s="98"/>
      <c r="I96" s="98"/>
      <c r="J96" s="98"/>
      <c r="K96" s="98"/>
    </row>
    <row r="97" spans="2:11">
      <c r="B97" s="98"/>
      <c r="C97" s="98"/>
      <c r="D97" s="98"/>
      <c r="E97" s="98"/>
      <c r="F97" s="98"/>
      <c r="G97" s="98"/>
      <c r="H97" s="98"/>
      <c r="I97" s="98"/>
      <c r="J97" s="98"/>
      <c r="K97" s="98"/>
    </row>
    <row r="98" spans="2:11">
      <c r="B98" s="98"/>
      <c r="C98" s="98"/>
      <c r="D98" s="98"/>
      <c r="E98" s="98"/>
      <c r="F98" s="98"/>
      <c r="G98" s="98"/>
      <c r="H98" s="98"/>
      <c r="I98" s="98"/>
      <c r="J98" s="98"/>
      <c r="K98" s="98"/>
    </row>
    <row r="99" spans="2:11">
      <c r="B99" s="98"/>
      <c r="C99" s="98"/>
      <c r="D99" s="98"/>
      <c r="E99" s="98"/>
      <c r="F99" s="98"/>
      <c r="G99" s="98"/>
      <c r="H99" s="98"/>
      <c r="I99" s="98"/>
      <c r="J99" s="98"/>
      <c r="K99" s="98"/>
    </row>
    <row r="100" spans="2:11">
      <c r="B100" s="98"/>
      <c r="C100" s="98"/>
      <c r="D100" s="98"/>
      <c r="E100" s="98"/>
      <c r="F100" s="98"/>
      <c r="G100" s="98"/>
      <c r="H100" s="98"/>
      <c r="I100" s="98"/>
      <c r="J100" s="98"/>
      <c r="K100" s="98"/>
    </row>
    <row r="101" spans="2:11">
      <c r="B101" s="98"/>
      <c r="C101" s="98"/>
      <c r="D101" s="98"/>
      <c r="E101" s="98"/>
      <c r="F101" s="98"/>
      <c r="G101" s="98"/>
      <c r="H101" s="98"/>
      <c r="I101" s="98"/>
      <c r="J101" s="98"/>
      <c r="K101" s="98"/>
    </row>
    <row r="102" spans="2:11">
      <c r="B102" s="98"/>
      <c r="C102" s="98"/>
      <c r="D102" s="98"/>
      <c r="E102" s="98"/>
      <c r="F102" s="98"/>
      <c r="G102" s="98"/>
      <c r="H102" s="98"/>
      <c r="I102" s="98"/>
      <c r="J102" s="98"/>
      <c r="K102" s="98"/>
    </row>
    <row r="103" spans="2:11">
      <c r="B103" s="98"/>
      <c r="C103" s="98"/>
      <c r="D103" s="98"/>
      <c r="E103" s="98"/>
      <c r="F103" s="98"/>
      <c r="G103" s="98"/>
      <c r="H103" s="98"/>
      <c r="I103" s="98"/>
      <c r="J103" s="98"/>
      <c r="K103" s="98"/>
    </row>
    <row r="104" spans="2:11">
      <c r="B104" s="98"/>
      <c r="C104" s="98"/>
      <c r="D104" s="98"/>
      <c r="E104" s="98"/>
      <c r="F104" s="98"/>
      <c r="G104" s="98"/>
      <c r="H104" s="98"/>
      <c r="I104" s="98"/>
      <c r="J104" s="98"/>
      <c r="K104" s="98"/>
    </row>
    <row r="105" spans="2:11">
      <c r="B105" s="98"/>
      <c r="C105" s="98"/>
      <c r="D105" s="98"/>
      <c r="E105" s="98"/>
      <c r="F105" s="98"/>
      <c r="G105" s="98"/>
      <c r="H105" s="98"/>
      <c r="I105" s="98"/>
      <c r="J105" s="98"/>
      <c r="K105" s="98"/>
    </row>
    <row r="106" spans="2:11">
      <c r="B106" s="98"/>
      <c r="C106" s="98"/>
      <c r="D106" s="98"/>
      <c r="E106" s="98"/>
      <c r="F106" s="98"/>
      <c r="G106" s="98"/>
      <c r="H106" s="98"/>
      <c r="I106" s="98"/>
      <c r="J106" s="98"/>
      <c r="K106" s="98"/>
    </row>
    <row r="107" spans="2:11">
      <c r="B107" s="98"/>
      <c r="C107" s="98"/>
      <c r="D107" s="98"/>
      <c r="E107" s="98"/>
      <c r="F107" s="98"/>
      <c r="G107" s="98"/>
      <c r="H107" s="98"/>
      <c r="I107" s="98"/>
      <c r="J107" s="98"/>
      <c r="K107" s="98"/>
    </row>
    <row r="108" spans="2:11">
      <c r="B108" s="98"/>
      <c r="C108" s="98"/>
      <c r="D108" s="98"/>
      <c r="E108" s="98"/>
      <c r="F108" s="98"/>
      <c r="G108" s="98"/>
      <c r="H108" s="98"/>
      <c r="I108" s="98"/>
      <c r="J108" s="98"/>
      <c r="K108" s="98"/>
    </row>
    <row r="109" spans="2:11">
      <c r="B109" s="98"/>
      <c r="C109" s="98"/>
      <c r="D109" s="98"/>
      <c r="E109" s="98"/>
      <c r="F109" s="98"/>
      <c r="G109" s="98"/>
      <c r="H109" s="98"/>
      <c r="I109" s="98"/>
      <c r="J109" s="98"/>
      <c r="K109" s="98"/>
    </row>
    <row r="110" spans="2:11">
      <c r="B110" s="122"/>
      <c r="C110" s="122"/>
      <c r="D110" s="125"/>
      <c r="E110" s="125"/>
      <c r="F110" s="125"/>
      <c r="G110" s="125"/>
      <c r="H110" s="125"/>
      <c r="I110" s="121"/>
      <c r="J110" s="121"/>
      <c r="K110" s="121"/>
    </row>
    <row r="111" spans="2:11">
      <c r="B111" s="122"/>
      <c r="C111" s="122"/>
      <c r="D111" s="125"/>
      <c r="E111" s="125"/>
      <c r="F111" s="125"/>
      <c r="G111" s="125"/>
      <c r="H111" s="125"/>
      <c r="I111" s="121"/>
      <c r="J111" s="121"/>
      <c r="K111" s="121"/>
    </row>
    <row r="112" spans="2:11">
      <c r="B112" s="122"/>
      <c r="C112" s="122"/>
      <c r="D112" s="125"/>
      <c r="E112" s="125"/>
      <c r="F112" s="125"/>
      <c r="G112" s="125"/>
      <c r="H112" s="125"/>
      <c r="I112" s="121"/>
      <c r="J112" s="121"/>
      <c r="K112" s="121"/>
    </row>
    <row r="113" spans="2:11">
      <c r="B113" s="122"/>
      <c r="C113" s="122"/>
      <c r="D113" s="125"/>
      <c r="E113" s="125"/>
      <c r="F113" s="125"/>
      <c r="G113" s="125"/>
      <c r="H113" s="125"/>
      <c r="I113" s="121"/>
      <c r="J113" s="121"/>
      <c r="K113" s="121"/>
    </row>
    <row r="114" spans="2:11">
      <c r="B114" s="122"/>
      <c r="C114" s="122"/>
      <c r="D114" s="125"/>
      <c r="E114" s="125"/>
      <c r="F114" s="125"/>
      <c r="G114" s="125"/>
      <c r="H114" s="125"/>
      <c r="I114" s="121"/>
      <c r="J114" s="121"/>
      <c r="K114" s="121"/>
    </row>
    <row r="115" spans="2:11">
      <c r="B115" s="122"/>
      <c r="C115" s="122"/>
      <c r="D115" s="125"/>
      <c r="E115" s="125"/>
      <c r="F115" s="125"/>
      <c r="G115" s="125"/>
      <c r="H115" s="125"/>
      <c r="I115" s="121"/>
      <c r="J115" s="121"/>
      <c r="K115" s="121"/>
    </row>
    <row r="116" spans="2:11">
      <c r="B116" s="122"/>
      <c r="C116" s="122"/>
      <c r="D116" s="125"/>
      <c r="E116" s="125"/>
      <c r="F116" s="125"/>
      <c r="G116" s="125"/>
      <c r="H116" s="125"/>
      <c r="I116" s="121"/>
      <c r="J116" s="121"/>
      <c r="K116" s="121"/>
    </row>
    <row r="117" spans="2:11">
      <c r="B117" s="122"/>
      <c r="C117" s="122"/>
      <c r="D117" s="125"/>
      <c r="E117" s="125"/>
      <c r="F117" s="125"/>
      <c r="G117" s="125"/>
      <c r="H117" s="125"/>
      <c r="I117" s="121"/>
      <c r="J117" s="121"/>
      <c r="K117" s="121"/>
    </row>
    <row r="118" spans="2:11">
      <c r="B118" s="122"/>
      <c r="C118" s="122"/>
      <c r="D118" s="125"/>
      <c r="E118" s="125"/>
      <c r="F118" s="125"/>
      <c r="G118" s="125"/>
      <c r="H118" s="125"/>
      <c r="I118" s="121"/>
      <c r="J118" s="121"/>
      <c r="K118" s="121"/>
    </row>
    <row r="119" spans="2:11">
      <c r="B119" s="122"/>
      <c r="C119" s="122"/>
      <c r="D119" s="125"/>
      <c r="E119" s="125"/>
      <c r="F119" s="125"/>
      <c r="G119" s="125"/>
      <c r="H119" s="125"/>
      <c r="I119" s="121"/>
      <c r="J119" s="121"/>
      <c r="K119" s="121"/>
    </row>
    <row r="120" spans="2:11">
      <c r="B120" s="122"/>
      <c r="C120" s="122"/>
      <c r="D120" s="125"/>
      <c r="E120" s="125"/>
      <c r="F120" s="125"/>
      <c r="G120" s="125"/>
      <c r="H120" s="125"/>
      <c r="I120" s="121"/>
      <c r="J120" s="121"/>
      <c r="K120" s="121"/>
    </row>
    <row r="121" spans="2:11">
      <c r="B121" s="122"/>
      <c r="C121" s="122"/>
      <c r="D121" s="125"/>
      <c r="E121" s="125"/>
      <c r="F121" s="125"/>
      <c r="G121" s="125"/>
      <c r="H121" s="125"/>
      <c r="I121" s="121"/>
      <c r="J121" s="121"/>
      <c r="K121" s="121"/>
    </row>
    <row r="122" spans="2:11">
      <c r="B122" s="122"/>
      <c r="C122" s="122"/>
      <c r="D122" s="125"/>
      <c r="E122" s="125"/>
      <c r="F122" s="125"/>
      <c r="G122" s="125"/>
      <c r="H122" s="125"/>
      <c r="I122" s="121"/>
      <c r="J122" s="121"/>
      <c r="K122" s="121"/>
    </row>
    <row r="123" spans="2:11">
      <c r="B123" s="122"/>
      <c r="C123" s="122"/>
      <c r="D123" s="125"/>
      <c r="E123" s="125"/>
      <c r="F123" s="125"/>
      <c r="G123" s="125"/>
      <c r="H123" s="125"/>
      <c r="I123" s="121"/>
      <c r="J123" s="121"/>
      <c r="K123" s="121"/>
    </row>
    <row r="124" spans="2:11">
      <c r="B124" s="122"/>
      <c r="C124" s="122"/>
      <c r="D124" s="125"/>
      <c r="E124" s="125"/>
      <c r="F124" s="125"/>
      <c r="G124" s="125"/>
      <c r="H124" s="125"/>
      <c r="I124" s="121"/>
      <c r="J124" s="121"/>
      <c r="K124" s="121"/>
    </row>
    <row r="125" spans="2:11">
      <c r="B125" s="122"/>
      <c r="C125" s="122"/>
      <c r="D125" s="125"/>
      <c r="E125" s="125"/>
      <c r="F125" s="125"/>
      <c r="G125" s="125"/>
      <c r="H125" s="125"/>
      <c r="I125" s="121"/>
      <c r="J125" s="121"/>
      <c r="K125" s="121"/>
    </row>
    <row r="126" spans="2:11">
      <c r="B126" s="122"/>
      <c r="C126" s="122"/>
      <c r="D126" s="125"/>
      <c r="E126" s="125"/>
      <c r="F126" s="125"/>
      <c r="G126" s="125"/>
      <c r="H126" s="125"/>
      <c r="I126" s="121"/>
      <c r="J126" s="121"/>
      <c r="K126" s="121"/>
    </row>
    <row r="127" spans="2:11">
      <c r="B127" s="122"/>
      <c r="C127" s="122"/>
      <c r="D127" s="125"/>
      <c r="E127" s="125"/>
      <c r="F127" s="125"/>
      <c r="G127" s="125"/>
      <c r="H127" s="125"/>
      <c r="I127" s="121"/>
      <c r="J127" s="121"/>
      <c r="K127" s="121"/>
    </row>
    <row r="128" spans="2:11">
      <c r="B128" s="122"/>
      <c r="C128" s="122"/>
      <c r="D128" s="125"/>
      <c r="E128" s="125"/>
      <c r="F128" s="125"/>
      <c r="G128" s="125"/>
      <c r="H128" s="125"/>
      <c r="I128" s="121"/>
      <c r="J128" s="121"/>
      <c r="K128" s="121"/>
    </row>
    <row r="129" spans="2:11">
      <c r="B129" s="122"/>
      <c r="C129" s="122"/>
      <c r="D129" s="125"/>
      <c r="E129" s="125"/>
      <c r="F129" s="125"/>
      <c r="G129" s="125"/>
      <c r="H129" s="125"/>
      <c r="I129" s="121"/>
      <c r="J129" s="121"/>
      <c r="K129" s="121"/>
    </row>
    <row r="130" spans="2:11">
      <c r="B130" s="122"/>
      <c r="C130" s="122"/>
      <c r="D130" s="125"/>
      <c r="E130" s="125"/>
      <c r="F130" s="125"/>
      <c r="G130" s="125"/>
      <c r="H130" s="125"/>
      <c r="I130" s="121"/>
      <c r="J130" s="121"/>
      <c r="K130" s="121"/>
    </row>
    <row r="131" spans="2:11">
      <c r="B131" s="122"/>
      <c r="C131" s="122"/>
      <c r="D131" s="125"/>
      <c r="E131" s="125"/>
      <c r="F131" s="125"/>
      <c r="G131" s="125"/>
      <c r="H131" s="125"/>
      <c r="I131" s="121"/>
      <c r="J131" s="121"/>
      <c r="K131" s="121"/>
    </row>
    <row r="132" spans="2:11">
      <c r="B132" s="122"/>
      <c r="C132" s="122"/>
      <c r="D132" s="125"/>
      <c r="E132" s="125"/>
      <c r="F132" s="125"/>
      <c r="G132" s="125"/>
      <c r="H132" s="125"/>
      <c r="I132" s="121"/>
      <c r="J132" s="121"/>
      <c r="K132" s="121"/>
    </row>
    <row r="133" spans="2:11">
      <c r="B133" s="122"/>
      <c r="C133" s="122"/>
      <c r="D133" s="125"/>
      <c r="E133" s="125"/>
      <c r="F133" s="125"/>
      <c r="G133" s="125"/>
      <c r="H133" s="125"/>
      <c r="I133" s="121"/>
      <c r="J133" s="121"/>
      <c r="K133" s="121"/>
    </row>
    <row r="134" spans="2:11">
      <c r="B134" s="122"/>
      <c r="C134" s="122"/>
      <c r="D134" s="125"/>
      <c r="E134" s="125"/>
      <c r="F134" s="125"/>
      <c r="G134" s="125"/>
      <c r="H134" s="125"/>
      <c r="I134" s="121"/>
      <c r="J134" s="121"/>
      <c r="K134" s="121"/>
    </row>
    <row r="135" spans="2:11">
      <c r="B135" s="122"/>
      <c r="C135" s="122"/>
      <c r="D135" s="125"/>
      <c r="E135" s="125"/>
      <c r="F135" s="125"/>
      <c r="G135" s="125"/>
      <c r="H135" s="125"/>
      <c r="I135" s="121"/>
      <c r="J135" s="121"/>
      <c r="K135" s="121"/>
    </row>
    <row r="136" spans="2:11">
      <c r="B136" s="122"/>
      <c r="C136" s="122"/>
      <c r="D136" s="125"/>
      <c r="E136" s="125"/>
      <c r="F136" s="125"/>
      <c r="G136" s="125"/>
      <c r="H136" s="125"/>
      <c r="I136" s="121"/>
      <c r="J136" s="121"/>
      <c r="K136" s="121"/>
    </row>
    <row r="137" spans="2:11">
      <c r="B137" s="122"/>
      <c r="C137" s="122"/>
      <c r="D137" s="125"/>
      <c r="E137" s="125"/>
      <c r="F137" s="125"/>
      <c r="G137" s="125"/>
      <c r="H137" s="125"/>
      <c r="I137" s="121"/>
      <c r="J137" s="121"/>
      <c r="K137" s="121"/>
    </row>
    <row r="138" spans="2:11">
      <c r="B138" s="122"/>
      <c r="C138" s="122"/>
      <c r="D138" s="125"/>
      <c r="E138" s="125"/>
      <c r="F138" s="125"/>
      <c r="G138" s="125"/>
      <c r="H138" s="125"/>
      <c r="I138" s="121"/>
      <c r="J138" s="121"/>
      <c r="K138" s="121"/>
    </row>
    <row r="139" spans="2:11">
      <c r="B139" s="122"/>
      <c r="C139" s="122"/>
      <c r="D139" s="125"/>
      <c r="E139" s="125"/>
      <c r="F139" s="125"/>
      <c r="G139" s="125"/>
      <c r="H139" s="125"/>
      <c r="I139" s="121"/>
      <c r="J139" s="121"/>
      <c r="K139" s="121"/>
    </row>
    <row r="140" spans="2:11">
      <c r="B140" s="122"/>
      <c r="C140" s="122"/>
      <c r="D140" s="125"/>
      <c r="E140" s="125"/>
      <c r="F140" s="125"/>
      <c r="G140" s="125"/>
      <c r="H140" s="125"/>
      <c r="I140" s="121"/>
      <c r="J140" s="121"/>
      <c r="K140" s="121"/>
    </row>
    <row r="141" spans="2:11">
      <c r="B141" s="122"/>
      <c r="C141" s="122"/>
      <c r="D141" s="125"/>
      <c r="E141" s="125"/>
      <c r="F141" s="125"/>
      <c r="G141" s="125"/>
      <c r="H141" s="125"/>
      <c r="I141" s="121"/>
      <c r="J141" s="121"/>
      <c r="K141" s="121"/>
    </row>
    <row r="142" spans="2:11">
      <c r="B142" s="122"/>
      <c r="C142" s="122"/>
      <c r="D142" s="125"/>
      <c r="E142" s="125"/>
      <c r="F142" s="125"/>
      <c r="G142" s="125"/>
      <c r="H142" s="125"/>
      <c r="I142" s="121"/>
      <c r="J142" s="121"/>
      <c r="K142" s="121"/>
    </row>
    <row r="143" spans="2:11">
      <c r="B143" s="122"/>
      <c r="C143" s="122"/>
      <c r="D143" s="125"/>
      <c r="E143" s="125"/>
      <c r="F143" s="125"/>
      <c r="G143" s="125"/>
      <c r="H143" s="125"/>
      <c r="I143" s="121"/>
      <c r="J143" s="121"/>
      <c r="K143" s="121"/>
    </row>
    <row r="144" spans="2:11">
      <c r="B144" s="122"/>
      <c r="C144" s="122"/>
      <c r="D144" s="125"/>
      <c r="E144" s="125"/>
      <c r="F144" s="125"/>
      <c r="G144" s="125"/>
      <c r="H144" s="125"/>
      <c r="I144" s="121"/>
      <c r="J144" s="121"/>
      <c r="K144" s="121"/>
    </row>
    <row r="145" spans="2:11">
      <c r="B145" s="122"/>
      <c r="C145" s="122"/>
      <c r="D145" s="125"/>
      <c r="E145" s="125"/>
      <c r="F145" s="125"/>
      <c r="G145" s="125"/>
      <c r="H145" s="125"/>
      <c r="I145" s="121"/>
      <c r="J145" s="121"/>
      <c r="K145" s="121"/>
    </row>
    <row r="146" spans="2:11">
      <c r="B146" s="122"/>
      <c r="C146" s="122"/>
      <c r="D146" s="125"/>
      <c r="E146" s="125"/>
      <c r="F146" s="125"/>
      <c r="G146" s="125"/>
      <c r="H146" s="125"/>
      <c r="I146" s="121"/>
      <c r="J146" s="121"/>
      <c r="K146" s="121"/>
    </row>
    <row r="147" spans="2:11">
      <c r="B147" s="122"/>
      <c r="C147" s="122"/>
      <c r="D147" s="125"/>
      <c r="E147" s="125"/>
      <c r="F147" s="125"/>
      <c r="G147" s="125"/>
      <c r="H147" s="125"/>
      <c r="I147" s="121"/>
      <c r="J147" s="121"/>
      <c r="K147" s="121"/>
    </row>
    <row r="148" spans="2:11">
      <c r="B148" s="122"/>
      <c r="C148" s="122"/>
      <c r="D148" s="125"/>
      <c r="E148" s="125"/>
      <c r="F148" s="125"/>
      <c r="G148" s="125"/>
      <c r="H148" s="125"/>
      <c r="I148" s="121"/>
      <c r="J148" s="121"/>
      <c r="K148" s="121"/>
    </row>
    <row r="149" spans="2:11">
      <c r="B149" s="122"/>
      <c r="C149" s="122"/>
      <c r="D149" s="125"/>
      <c r="E149" s="125"/>
      <c r="F149" s="125"/>
      <c r="G149" s="125"/>
      <c r="H149" s="125"/>
      <c r="I149" s="121"/>
      <c r="J149" s="121"/>
      <c r="K149" s="121"/>
    </row>
    <row r="150" spans="2:11">
      <c r="B150" s="122"/>
      <c r="C150" s="122"/>
      <c r="D150" s="125"/>
      <c r="E150" s="125"/>
      <c r="F150" s="125"/>
      <c r="G150" s="125"/>
      <c r="H150" s="125"/>
      <c r="I150" s="121"/>
      <c r="J150" s="121"/>
      <c r="K150" s="121"/>
    </row>
    <row r="151" spans="2:11">
      <c r="B151" s="122"/>
      <c r="C151" s="122"/>
      <c r="D151" s="125"/>
      <c r="E151" s="125"/>
      <c r="F151" s="125"/>
      <c r="G151" s="125"/>
      <c r="H151" s="125"/>
      <c r="I151" s="121"/>
      <c r="J151" s="121"/>
      <c r="K151" s="121"/>
    </row>
    <row r="152" spans="2:11">
      <c r="B152" s="122"/>
      <c r="C152" s="122"/>
      <c r="D152" s="125"/>
      <c r="E152" s="125"/>
      <c r="F152" s="125"/>
      <c r="G152" s="125"/>
      <c r="H152" s="125"/>
      <c r="I152" s="121"/>
      <c r="J152" s="121"/>
      <c r="K152" s="121"/>
    </row>
    <row r="153" spans="2:11">
      <c r="B153" s="122"/>
      <c r="C153" s="122"/>
      <c r="D153" s="125"/>
      <c r="E153" s="125"/>
      <c r="F153" s="125"/>
      <c r="G153" s="125"/>
      <c r="H153" s="125"/>
      <c r="I153" s="121"/>
      <c r="J153" s="121"/>
      <c r="K153" s="121"/>
    </row>
    <row r="154" spans="2:11">
      <c r="B154" s="122"/>
      <c r="C154" s="122"/>
      <c r="D154" s="125"/>
      <c r="E154" s="125"/>
      <c r="F154" s="125"/>
      <c r="G154" s="125"/>
      <c r="H154" s="125"/>
      <c r="I154" s="121"/>
      <c r="J154" s="121"/>
      <c r="K154" s="121"/>
    </row>
    <row r="155" spans="2:11">
      <c r="B155" s="122"/>
      <c r="C155" s="122"/>
      <c r="D155" s="125"/>
      <c r="E155" s="125"/>
      <c r="F155" s="125"/>
      <c r="G155" s="125"/>
      <c r="H155" s="125"/>
      <c r="I155" s="121"/>
      <c r="J155" s="121"/>
      <c r="K155" s="121"/>
    </row>
    <row r="156" spans="2:11">
      <c r="B156" s="122"/>
      <c r="C156" s="122"/>
      <c r="D156" s="125"/>
      <c r="E156" s="125"/>
      <c r="F156" s="125"/>
      <c r="G156" s="125"/>
      <c r="H156" s="125"/>
      <c r="I156" s="121"/>
      <c r="J156" s="121"/>
      <c r="K156" s="121"/>
    </row>
    <row r="157" spans="2:11">
      <c r="B157" s="122"/>
      <c r="C157" s="122"/>
      <c r="D157" s="125"/>
      <c r="E157" s="125"/>
      <c r="F157" s="125"/>
      <c r="G157" s="125"/>
      <c r="H157" s="125"/>
      <c r="I157" s="121"/>
      <c r="J157" s="121"/>
      <c r="K157" s="121"/>
    </row>
    <row r="158" spans="2:11">
      <c r="B158" s="122"/>
      <c r="C158" s="122"/>
      <c r="D158" s="125"/>
      <c r="E158" s="125"/>
      <c r="F158" s="125"/>
      <c r="G158" s="125"/>
      <c r="H158" s="125"/>
      <c r="I158" s="121"/>
      <c r="J158" s="121"/>
      <c r="K158" s="121"/>
    </row>
    <row r="159" spans="2:11">
      <c r="B159" s="122"/>
      <c r="C159" s="122"/>
      <c r="D159" s="125"/>
      <c r="E159" s="125"/>
      <c r="F159" s="125"/>
      <c r="G159" s="125"/>
      <c r="H159" s="125"/>
      <c r="I159" s="121"/>
      <c r="J159" s="121"/>
      <c r="K159" s="121"/>
    </row>
    <row r="160" spans="2:11">
      <c r="B160" s="122"/>
      <c r="C160" s="122"/>
      <c r="D160" s="125"/>
      <c r="E160" s="125"/>
      <c r="F160" s="125"/>
      <c r="G160" s="125"/>
      <c r="H160" s="125"/>
      <c r="I160" s="121"/>
      <c r="J160" s="121"/>
      <c r="K160" s="121"/>
    </row>
    <row r="161" spans="2:11">
      <c r="B161" s="122"/>
      <c r="C161" s="122"/>
      <c r="D161" s="125"/>
      <c r="E161" s="125"/>
      <c r="F161" s="125"/>
      <c r="G161" s="125"/>
      <c r="H161" s="125"/>
      <c r="I161" s="121"/>
      <c r="J161" s="121"/>
      <c r="K161" s="121"/>
    </row>
    <row r="162" spans="2:11">
      <c r="B162" s="122"/>
      <c r="C162" s="122"/>
      <c r="D162" s="125"/>
      <c r="E162" s="125"/>
      <c r="F162" s="125"/>
      <c r="G162" s="125"/>
      <c r="H162" s="125"/>
      <c r="I162" s="121"/>
      <c r="J162" s="121"/>
      <c r="K162" s="121"/>
    </row>
    <row r="163" spans="2:11">
      <c r="B163" s="122"/>
      <c r="C163" s="122"/>
      <c r="D163" s="125"/>
      <c r="E163" s="125"/>
      <c r="F163" s="125"/>
      <c r="G163" s="125"/>
      <c r="H163" s="125"/>
      <c r="I163" s="121"/>
      <c r="J163" s="121"/>
      <c r="K163" s="121"/>
    </row>
    <row r="164" spans="2:11">
      <c r="B164" s="122"/>
      <c r="C164" s="122"/>
      <c r="D164" s="125"/>
      <c r="E164" s="125"/>
      <c r="F164" s="125"/>
      <c r="G164" s="125"/>
      <c r="H164" s="125"/>
      <c r="I164" s="121"/>
      <c r="J164" s="121"/>
      <c r="K164" s="121"/>
    </row>
    <row r="165" spans="2:11">
      <c r="B165" s="122"/>
      <c r="C165" s="122"/>
      <c r="D165" s="125"/>
      <c r="E165" s="125"/>
      <c r="F165" s="125"/>
      <c r="G165" s="125"/>
      <c r="H165" s="125"/>
      <c r="I165" s="121"/>
      <c r="J165" s="121"/>
      <c r="K165" s="121"/>
    </row>
    <row r="166" spans="2:11">
      <c r="B166" s="122"/>
      <c r="C166" s="122"/>
      <c r="D166" s="125"/>
      <c r="E166" s="125"/>
      <c r="F166" s="125"/>
      <c r="G166" s="125"/>
      <c r="H166" s="125"/>
      <c r="I166" s="121"/>
      <c r="J166" s="121"/>
      <c r="K166" s="121"/>
    </row>
    <row r="167" spans="2:11">
      <c r="B167" s="122"/>
      <c r="C167" s="122"/>
      <c r="D167" s="125"/>
      <c r="E167" s="125"/>
      <c r="F167" s="125"/>
      <c r="G167" s="125"/>
      <c r="H167" s="125"/>
      <c r="I167" s="121"/>
      <c r="J167" s="121"/>
      <c r="K167" s="121"/>
    </row>
    <row r="168" spans="2:11">
      <c r="B168" s="122"/>
      <c r="C168" s="122"/>
      <c r="D168" s="125"/>
      <c r="E168" s="125"/>
      <c r="F168" s="125"/>
      <c r="G168" s="125"/>
      <c r="H168" s="125"/>
      <c r="I168" s="121"/>
      <c r="J168" s="121"/>
      <c r="K168" s="121"/>
    </row>
    <row r="169" spans="2:11">
      <c r="B169" s="122"/>
      <c r="C169" s="122"/>
      <c r="D169" s="125"/>
      <c r="E169" s="125"/>
      <c r="F169" s="125"/>
      <c r="G169" s="125"/>
      <c r="H169" s="125"/>
      <c r="I169" s="121"/>
      <c r="J169" s="121"/>
      <c r="K169" s="121"/>
    </row>
    <row r="170" spans="2:11">
      <c r="B170" s="122"/>
      <c r="C170" s="122"/>
      <c r="D170" s="125"/>
      <c r="E170" s="125"/>
      <c r="F170" s="125"/>
      <c r="G170" s="125"/>
      <c r="H170" s="125"/>
      <c r="I170" s="121"/>
      <c r="J170" s="121"/>
      <c r="K170" s="121"/>
    </row>
    <row r="171" spans="2:11">
      <c r="B171" s="122"/>
      <c r="C171" s="122"/>
      <c r="D171" s="125"/>
      <c r="E171" s="125"/>
      <c r="F171" s="125"/>
      <c r="G171" s="125"/>
      <c r="H171" s="125"/>
      <c r="I171" s="121"/>
      <c r="J171" s="121"/>
      <c r="K171" s="121"/>
    </row>
    <row r="172" spans="2:11">
      <c r="B172" s="122"/>
      <c r="C172" s="122"/>
      <c r="D172" s="125"/>
      <c r="E172" s="125"/>
      <c r="F172" s="125"/>
      <c r="G172" s="125"/>
      <c r="H172" s="125"/>
      <c r="I172" s="121"/>
      <c r="J172" s="121"/>
      <c r="K172" s="121"/>
    </row>
    <row r="173" spans="2:11">
      <c r="B173" s="122"/>
      <c r="C173" s="122"/>
      <c r="D173" s="125"/>
      <c r="E173" s="125"/>
      <c r="F173" s="125"/>
      <c r="G173" s="125"/>
      <c r="H173" s="125"/>
      <c r="I173" s="121"/>
      <c r="J173" s="121"/>
      <c r="K173" s="121"/>
    </row>
    <row r="174" spans="2:11">
      <c r="B174" s="122"/>
      <c r="C174" s="122"/>
      <c r="D174" s="125"/>
      <c r="E174" s="125"/>
      <c r="F174" s="125"/>
      <c r="G174" s="125"/>
      <c r="H174" s="125"/>
      <c r="I174" s="121"/>
      <c r="J174" s="121"/>
      <c r="K174" s="121"/>
    </row>
    <row r="175" spans="2:11">
      <c r="B175" s="122"/>
      <c r="C175" s="122"/>
      <c r="D175" s="125"/>
      <c r="E175" s="125"/>
      <c r="F175" s="125"/>
      <c r="G175" s="125"/>
      <c r="H175" s="125"/>
      <c r="I175" s="121"/>
      <c r="J175" s="121"/>
      <c r="K175" s="121"/>
    </row>
    <row r="176" spans="2:11">
      <c r="B176" s="122"/>
      <c r="C176" s="122"/>
      <c r="D176" s="125"/>
      <c r="E176" s="125"/>
      <c r="F176" s="125"/>
      <c r="G176" s="125"/>
      <c r="H176" s="125"/>
      <c r="I176" s="121"/>
      <c r="J176" s="121"/>
      <c r="K176" s="121"/>
    </row>
    <row r="177" spans="2:11">
      <c r="B177" s="122"/>
      <c r="C177" s="122"/>
      <c r="D177" s="125"/>
      <c r="E177" s="125"/>
      <c r="F177" s="125"/>
      <c r="G177" s="125"/>
      <c r="H177" s="125"/>
      <c r="I177" s="121"/>
      <c r="J177" s="121"/>
      <c r="K177" s="121"/>
    </row>
    <row r="178" spans="2:11">
      <c r="B178" s="122"/>
      <c r="C178" s="122"/>
      <c r="D178" s="125"/>
      <c r="E178" s="125"/>
      <c r="F178" s="125"/>
      <c r="G178" s="125"/>
      <c r="H178" s="125"/>
      <c r="I178" s="121"/>
      <c r="J178" s="121"/>
      <c r="K178" s="121"/>
    </row>
    <row r="179" spans="2:11">
      <c r="B179" s="122"/>
      <c r="C179" s="122"/>
      <c r="D179" s="125"/>
      <c r="E179" s="125"/>
      <c r="F179" s="125"/>
      <c r="G179" s="125"/>
      <c r="H179" s="125"/>
      <c r="I179" s="121"/>
      <c r="J179" s="121"/>
      <c r="K179" s="121"/>
    </row>
    <row r="180" spans="2:11">
      <c r="B180" s="122"/>
      <c r="C180" s="122"/>
      <c r="D180" s="125"/>
      <c r="E180" s="125"/>
      <c r="F180" s="125"/>
      <c r="G180" s="125"/>
      <c r="H180" s="125"/>
      <c r="I180" s="121"/>
      <c r="J180" s="121"/>
      <c r="K180" s="121"/>
    </row>
    <row r="181" spans="2:11">
      <c r="B181" s="122"/>
      <c r="C181" s="122"/>
      <c r="D181" s="125"/>
      <c r="E181" s="125"/>
      <c r="F181" s="125"/>
      <c r="G181" s="125"/>
      <c r="H181" s="125"/>
      <c r="I181" s="121"/>
      <c r="J181" s="121"/>
      <c r="K181" s="121"/>
    </row>
    <row r="182" spans="2:11">
      <c r="B182" s="122"/>
      <c r="C182" s="122"/>
      <c r="D182" s="125"/>
      <c r="E182" s="125"/>
      <c r="F182" s="125"/>
      <c r="G182" s="125"/>
      <c r="H182" s="125"/>
      <c r="I182" s="121"/>
      <c r="J182" s="121"/>
      <c r="K182" s="121"/>
    </row>
    <row r="183" spans="2:11">
      <c r="B183" s="122"/>
      <c r="C183" s="122"/>
      <c r="D183" s="125"/>
      <c r="E183" s="125"/>
      <c r="F183" s="125"/>
      <c r="G183" s="125"/>
      <c r="H183" s="125"/>
      <c r="I183" s="121"/>
      <c r="J183" s="121"/>
      <c r="K183" s="121"/>
    </row>
    <row r="184" spans="2:11">
      <c r="B184" s="122"/>
      <c r="C184" s="122"/>
      <c r="D184" s="125"/>
      <c r="E184" s="125"/>
      <c r="F184" s="125"/>
      <c r="G184" s="125"/>
      <c r="H184" s="125"/>
      <c r="I184" s="121"/>
      <c r="J184" s="121"/>
      <c r="K184" s="121"/>
    </row>
    <row r="185" spans="2:11">
      <c r="B185" s="122"/>
      <c r="C185" s="122"/>
      <c r="D185" s="125"/>
      <c r="E185" s="125"/>
      <c r="F185" s="125"/>
      <c r="G185" s="125"/>
      <c r="H185" s="125"/>
      <c r="I185" s="121"/>
      <c r="J185" s="121"/>
      <c r="K185" s="121"/>
    </row>
    <row r="186" spans="2:11">
      <c r="B186" s="122"/>
      <c r="C186" s="122"/>
      <c r="D186" s="125"/>
      <c r="E186" s="125"/>
      <c r="F186" s="125"/>
      <c r="G186" s="125"/>
      <c r="H186" s="125"/>
      <c r="I186" s="121"/>
      <c r="J186" s="121"/>
      <c r="K186" s="121"/>
    </row>
    <row r="187" spans="2:11">
      <c r="B187" s="122"/>
      <c r="C187" s="122"/>
      <c r="D187" s="125"/>
      <c r="E187" s="125"/>
      <c r="F187" s="125"/>
      <c r="G187" s="125"/>
      <c r="H187" s="125"/>
      <c r="I187" s="121"/>
      <c r="J187" s="121"/>
      <c r="K187" s="121"/>
    </row>
    <row r="188" spans="2:11">
      <c r="B188" s="122"/>
      <c r="C188" s="122"/>
      <c r="D188" s="125"/>
      <c r="E188" s="125"/>
      <c r="F188" s="125"/>
      <c r="G188" s="125"/>
      <c r="H188" s="125"/>
      <c r="I188" s="121"/>
      <c r="J188" s="121"/>
      <c r="K188" s="121"/>
    </row>
    <row r="189" spans="2:11">
      <c r="B189" s="122"/>
      <c r="C189" s="122"/>
      <c r="D189" s="125"/>
      <c r="E189" s="125"/>
      <c r="F189" s="125"/>
      <c r="G189" s="125"/>
      <c r="H189" s="125"/>
      <c r="I189" s="121"/>
      <c r="J189" s="121"/>
      <c r="K189" s="121"/>
    </row>
    <row r="190" spans="2:11">
      <c r="B190" s="122"/>
      <c r="C190" s="122"/>
      <c r="D190" s="125"/>
      <c r="E190" s="125"/>
      <c r="F190" s="125"/>
      <c r="G190" s="125"/>
      <c r="H190" s="125"/>
      <c r="I190" s="121"/>
      <c r="J190" s="121"/>
      <c r="K190" s="121"/>
    </row>
    <row r="191" spans="2:11">
      <c r="B191" s="122"/>
      <c r="C191" s="122"/>
      <c r="D191" s="125"/>
      <c r="E191" s="125"/>
      <c r="F191" s="125"/>
      <c r="G191" s="125"/>
      <c r="H191" s="125"/>
      <c r="I191" s="121"/>
      <c r="J191" s="121"/>
      <c r="K191" s="121"/>
    </row>
    <row r="192" spans="2:11">
      <c r="B192" s="122"/>
      <c r="C192" s="122"/>
      <c r="D192" s="125"/>
      <c r="E192" s="125"/>
      <c r="F192" s="125"/>
      <c r="G192" s="125"/>
      <c r="H192" s="125"/>
      <c r="I192" s="121"/>
      <c r="J192" s="121"/>
      <c r="K192" s="121"/>
    </row>
    <row r="193" spans="2:11">
      <c r="B193" s="122"/>
      <c r="C193" s="122"/>
      <c r="D193" s="125"/>
      <c r="E193" s="125"/>
      <c r="F193" s="125"/>
      <c r="G193" s="125"/>
      <c r="H193" s="125"/>
      <c r="I193" s="121"/>
      <c r="J193" s="121"/>
      <c r="K193" s="121"/>
    </row>
    <row r="194" spans="2:11">
      <c r="B194" s="122"/>
      <c r="C194" s="122"/>
      <c r="D194" s="125"/>
      <c r="E194" s="125"/>
      <c r="F194" s="125"/>
      <c r="G194" s="125"/>
      <c r="H194" s="125"/>
      <c r="I194" s="121"/>
      <c r="J194" s="121"/>
      <c r="K194" s="121"/>
    </row>
    <row r="195" spans="2:11">
      <c r="B195" s="122"/>
      <c r="C195" s="122"/>
      <c r="D195" s="125"/>
      <c r="E195" s="125"/>
      <c r="F195" s="125"/>
      <c r="G195" s="125"/>
      <c r="H195" s="125"/>
      <c r="I195" s="121"/>
      <c r="J195" s="121"/>
      <c r="K195" s="121"/>
    </row>
    <row r="196" spans="2:11">
      <c r="B196" s="122"/>
      <c r="C196" s="122"/>
      <c r="D196" s="125"/>
      <c r="E196" s="125"/>
      <c r="F196" s="125"/>
      <c r="G196" s="125"/>
      <c r="H196" s="125"/>
      <c r="I196" s="121"/>
      <c r="J196" s="121"/>
      <c r="K196" s="121"/>
    </row>
    <row r="197" spans="2:11">
      <c r="B197" s="122"/>
      <c r="C197" s="122"/>
      <c r="D197" s="125"/>
      <c r="E197" s="125"/>
      <c r="F197" s="125"/>
      <c r="G197" s="125"/>
      <c r="H197" s="125"/>
      <c r="I197" s="121"/>
      <c r="J197" s="121"/>
      <c r="K197" s="121"/>
    </row>
    <row r="198" spans="2:11">
      <c r="B198" s="122"/>
      <c r="C198" s="122"/>
      <c r="D198" s="125"/>
      <c r="E198" s="125"/>
      <c r="F198" s="125"/>
      <c r="G198" s="125"/>
      <c r="H198" s="125"/>
      <c r="I198" s="121"/>
      <c r="J198" s="121"/>
      <c r="K198" s="121"/>
    </row>
    <row r="199" spans="2:11">
      <c r="B199" s="122"/>
      <c r="C199" s="122"/>
      <c r="D199" s="125"/>
      <c r="E199" s="125"/>
      <c r="F199" s="125"/>
      <c r="G199" s="125"/>
      <c r="H199" s="125"/>
      <c r="I199" s="121"/>
      <c r="J199" s="121"/>
      <c r="K199" s="121"/>
    </row>
    <row r="200" spans="2:11">
      <c r="B200" s="122"/>
      <c r="C200" s="122"/>
      <c r="D200" s="125"/>
      <c r="E200" s="125"/>
      <c r="F200" s="125"/>
      <c r="G200" s="125"/>
      <c r="H200" s="125"/>
      <c r="I200" s="121"/>
      <c r="J200" s="121"/>
      <c r="K200" s="121"/>
    </row>
    <row r="201" spans="2:11">
      <c r="B201" s="122"/>
      <c r="C201" s="122"/>
      <c r="D201" s="125"/>
      <c r="E201" s="125"/>
      <c r="F201" s="125"/>
      <c r="G201" s="125"/>
      <c r="H201" s="125"/>
      <c r="I201" s="121"/>
      <c r="J201" s="121"/>
      <c r="K201" s="121"/>
    </row>
    <row r="202" spans="2:11">
      <c r="B202" s="122"/>
      <c r="C202" s="122"/>
      <c r="D202" s="125"/>
      <c r="E202" s="125"/>
      <c r="F202" s="125"/>
      <c r="G202" s="125"/>
      <c r="H202" s="125"/>
      <c r="I202" s="121"/>
      <c r="J202" s="121"/>
      <c r="K202" s="121"/>
    </row>
    <row r="203" spans="2:11">
      <c r="B203" s="122"/>
      <c r="C203" s="122"/>
      <c r="D203" s="125"/>
      <c r="E203" s="125"/>
      <c r="F203" s="125"/>
      <c r="G203" s="125"/>
      <c r="H203" s="125"/>
      <c r="I203" s="121"/>
      <c r="J203" s="121"/>
      <c r="K203" s="121"/>
    </row>
    <row r="204" spans="2:11">
      <c r="B204" s="122"/>
      <c r="C204" s="122"/>
      <c r="D204" s="125"/>
      <c r="E204" s="125"/>
      <c r="F204" s="125"/>
      <c r="G204" s="125"/>
      <c r="H204" s="125"/>
      <c r="I204" s="121"/>
      <c r="J204" s="121"/>
      <c r="K204" s="121"/>
    </row>
    <row r="205" spans="2:11">
      <c r="B205" s="122"/>
      <c r="C205" s="122"/>
      <c r="D205" s="125"/>
      <c r="E205" s="125"/>
      <c r="F205" s="125"/>
      <c r="G205" s="125"/>
      <c r="H205" s="125"/>
      <c r="I205" s="121"/>
      <c r="J205" s="121"/>
      <c r="K205" s="121"/>
    </row>
    <row r="206" spans="2:11">
      <c r="B206" s="122"/>
      <c r="C206" s="122"/>
      <c r="D206" s="125"/>
      <c r="E206" s="125"/>
      <c r="F206" s="125"/>
      <c r="G206" s="125"/>
      <c r="H206" s="125"/>
      <c r="I206" s="121"/>
      <c r="J206" s="121"/>
      <c r="K206" s="121"/>
    </row>
    <row r="207" spans="2:11">
      <c r="B207" s="122"/>
      <c r="C207" s="122"/>
      <c r="D207" s="125"/>
      <c r="E207" s="125"/>
      <c r="F207" s="125"/>
      <c r="G207" s="125"/>
      <c r="H207" s="125"/>
      <c r="I207" s="121"/>
      <c r="J207" s="121"/>
      <c r="K207" s="121"/>
    </row>
    <row r="208" spans="2:11">
      <c r="B208" s="122"/>
      <c r="C208" s="122"/>
      <c r="D208" s="125"/>
      <c r="E208" s="125"/>
      <c r="F208" s="125"/>
      <c r="G208" s="125"/>
      <c r="H208" s="125"/>
      <c r="I208" s="121"/>
      <c r="J208" s="121"/>
      <c r="K208" s="121"/>
    </row>
    <row r="209" spans="2:11">
      <c r="B209" s="122"/>
      <c r="C209" s="122"/>
      <c r="D209" s="125"/>
      <c r="E209" s="125"/>
      <c r="F209" s="125"/>
      <c r="G209" s="125"/>
      <c r="H209" s="125"/>
      <c r="I209" s="121"/>
      <c r="J209" s="121"/>
      <c r="K209" s="121"/>
    </row>
    <row r="210" spans="2:11">
      <c r="B210" s="122"/>
      <c r="C210" s="122"/>
      <c r="D210" s="125"/>
      <c r="E210" s="125"/>
      <c r="F210" s="125"/>
      <c r="G210" s="125"/>
      <c r="H210" s="125"/>
      <c r="I210" s="121"/>
      <c r="J210" s="121"/>
      <c r="K210" s="121"/>
    </row>
    <row r="211" spans="2:11">
      <c r="B211" s="122"/>
      <c r="C211" s="122"/>
      <c r="D211" s="125"/>
      <c r="E211" s="125"/>
      <c r="F211" s="125"/>
      <c r="G211" s="125"/>
      <c r="H211" s="125"/>
      <c r="I211" s="121"/>
      <c r="J211" s="121"/>
      <c r="K211" s="121"/>
    </row>
    <row r="212" spans="2:11">
      <c r="B212" s="122"/>
      <c r="C212" s="122"/>
      <c r="D212" s="125"/>
      <c r="E212" s="125"/>
      <c r="F212" s="125"/>
      <c r="G212" s="125"/>
      <c r="H212" s="125"/>
      <c r="I212" s="121"/>
      <c r="J212" s="121"/>
      <c r="K212" s="121"/>
    </row>
    <row r="213" spans="2:11">
      <c r="B213" s="122"/>
      <c r="C213" s="122"/>
      <c r="D213" s="125"/>
      <c r="E213" s="125"/>
      <c r="F213" s="125"/>
      <c r="G213" s="125"/>
      <c r="H213" s="125"/>
      <c r="I213" s="121"/>
      <c r="J213" s="121"/>
      <c r="K213" s="121"/>
    </row>
    <row r="214" spans="2:11">
      <c r="B214" s="122"/>
      <c r="C214" s="122"/>
      <c r="D214" s="125"/>
      <c r="E214" s="125"/>
      <c r="F214" s="125"/>
      <c r="G214" s="125"/>
      <c r="H214" s="125"/>
      <c r="I214" s="121"/>
      <c r="J214" s="121"/>
      <c r="K214" s="121"/>
    </row>
    <row r="215" spans="2:11">
      <c r="B215" s="122"/>
      <c r="C215" s="122"/>
      <c r="D215" s="125"/>
      <c r="E215" s="125"/>
      <c r="F215" s="125"/>
      <c r="G215" s="125"/>
      <c r="H215" s="125"/>
      <c r="I215" s="121"/>
      <c r="J215" s="121"/>
      <c r="K215" s="121"/>
    </row>
    <row r="216" spans="2:11">
      <c r="B216" s="122"/>
      <c r="C216" s="122"/>
      <c r="D216" s="125"/>
      <c r="E216" s="125"/>
      <c r="F216" s="125"/>
      <c r="G216" s="125"/>
      <c r="H216" s="125"/>
      <c r="I216" s="121"/>
      <c r="J216" s="121"/>
      <c r="K216" s="121"/>
    </row>
    <row r="217" spans="2:11">
      <c r="B217" s="122"/>
      <c r="C217" s="122"/>
      <c r="D217" s="125"/>
      <c r="E217" s="125"/>
      <c r="F217" s="125"/>
      <c r="G217" s="125"/>
      <c r="H217" s="125"/>
      <c r="I217" s="121"/>
      <c r="J217" s="121"/>
      <c r="K217" s="121"/>
    </row>
    <row r="218" spans="2:11">
      <c r="B218" s="122"/>
      <c r="C218" s="122"/>
      <c r="D218" s="125"/>
      <c r="E218" s="125"/>
      <c r="F218" s="125"/>
      <c r="G218" s="125"/>
      <c r="H218" s="125"/>
      <c r="I218" s="121"/>
      <c r="J218" s="121"/>
      <c r="K218" s="121"/>
    </row>
    <row r="219" spans="2:11">
      <c r="B219" s="122"/>
      <c r="C219" s="122"/>
      <c r="D219" s="125"/>
      <c r="E219" s="125"/>
      <c r="F219" s="125"/>
      <c r="G219" s="125"/>
      <c r="H219" s="125"/>
      <c r="I219" s="121"/>
      <c r="J219" s="121"/>
      <c r="K219" s="121"/>
    </row>
    <row r="220" spans="2:11">
      <c r="B220" s="122"/>
      <c r="C220" s="122"/>
      <c r="D220" s="125"/>
      <c r="E220" s="125"/>
      <c r="F220" s="125"/>
      <c r="G220" s="125"/>
      <c r="H220" s="125"/>
      <c r="I220" s="121"/>
      <c r="J220" s="121"/>
      <c r="K220" s="121"/>
    </row>
    <row r="221" spans="2:11">
      <c r="B221" s="122"/>
      <c r="C221" s="122"/>
      <c r="D221" s="125"/>
      <c r="E221" s="125"/>
      <c r="F221" s="125"/>
      <c r="G221" s="125"/>
      <c r="H221" s="125"/>
      <c r="I221" s="121"/>
      <c r="J221" s="121"/>
      <c r="K221" s="121"/>
    </row>
    <row r="222" spans="2:11">
      <c r="B222" s="122"/>
      <c r="C222" s="122"/>
      <c r="D222" s="125"/>
      <c r="E222" s="125"/>
      <c r="F222" s="125"/>
      <c r="G222" s="125"/>
      <c r="H222" s="125"/>
      <c r="I222" s="121"/>
      <c r="J222" s="121"/>
      <c r="K222" s="121"/>
    </row>
    <row r="223" spans="2:11">
      <c r="B223" s="122"/>
      <c r="C223" s="122"/>
      <c r="D223" s="125"/>
      <c r="E223" s="125"/>
      <c r="F223" s="125"/>
      <c r="G223" s="125"/>
      <c r="H223" s="125"/>
      <c r="I223" s="121"/>
      <c r="J223" s="121"/>
      <c r="K223" s="121"/>
    </row>
    <row r="224" spans="2:11">
      <c r="B224" s="122"/>
      <c r="C224" s="122"/>
      <c r="D224" s="125"/>
      <c r="E224" s="125"/>
      <c r="F224" s="125"/>
      <c r="G224" s="125"/>
      <c r="H224" s="125"/>
      <c r="I224" s="121"/>
      <c r="J224" s="121"/>
      <c r="K224" s="121"/>
    </row>
    <row r="225" spans="2:11">
      <c r="B225" s="122"/>
      <c r="C225" s="122"/>
      <c r="D225" s="125"/>
      <c r="E225" s="125"/>
      <c r="F225" s="125"/>
      <c r="G225" s="125"/>
      <c r="H225" s="125"/>
      <c r="I225" s="121"/>
      <c r="J225" s="121"/>
      <c r="K225" s="121"/>
    </row>
    <row r="226" spans="2:11">
      <c r="B226" s="122"/>
      <c r="C226" s="122"/>
      <c r="D226" s="125"/>
      <c r="E226" s="125"/>
      <c r="F226" s="125"/>
      <c r="G226" s="125"/>
      <c r="H226" s="125"/>
      <c r="I226" s="121"/>
      <c r="J226" s="121"/>
      <c r="K226" s="121"/>
    </row>
    <row r="227" spans="2:11">
      <c r="B227" s="122"/>
      <c r="C227" s="122"/>
      <c r="D227" s="125"/>
      <c r="E227" s="125"/>
      <c r="F227" s="125"/>
      <c r="G227" s="125"/>
      <c r="H227" s="125"/>
      <c r="I227" s="121"/>
      <c r="J227" s="121"/>
      <c r="K227" s="121"/>
    </row>
    <row r="228" spans="2:11">
      <c r="B228" s="122"/>
      <c r="C228" s="122"/>
      <c r="D228" s="125"/>
      <c r="E228" s="125"/>
      <c r="F228" s="125"/>
      <c r="G228" s="125"/>
      <c r="H228" s="125"/>
      <c r="I228" s="121"/>
      <c r="J228" s="121"/>
      <c r="K228" s="121"/>
    </row>
    <row r="229" spans="2:11">
      <c r="B229" s="122"/>
      <c r="C229" s="122"/>
      <c r="D229" s="125"/>
      <c r="E229" s="125"/>
      <c r="F229" s="125"/>
      <c r="G229" s="125"/>
      <c r="H229" s="125"/>
      <c r="I229" s="121"/>
      <c r="J229" s="121"/>
      <c r="K229" s="121"/>
    </row>
    <row r="230" spans="2:11">
      <c r="B230" s="122"/>
      <c r="C230" s="122"/>
      <c r="D230" s="125"/>
      <c r="E230" s="125"/>
      <c r="F230" s="125"/>
      <c r="G230" s="125"/>
      <c r="H230" s="125"/>
      <c r="I230" s="121"/>
      <c r="J230" s="121"/>
      <c r="K230" s="121"/>
    </row>
    <row r="231" spans="2:11">
      <c r="B231" s="122"/>
      <c r="C231" s="122"/>
      <c r="D231" s="125"/>
      <c r="E231" s="125"/>
      <c r="F231" s="125"/>
      <c r="G231" s="125"/>
      <c r="H231" s="125"/>
      <c r="I231" s="121"/>
      <c r="J231" s="121"/>
      <c r="K231" s="121"/>
    </row>
    <row r="232" spans="2:11">
      <c r="B232" s="122"/>
      <c r="C232" s="122"/>
      <c r="D232" s="125"/>
      <c r="E232" s="125"/>
      <c r="F232" s="125"/>
      <c r="G232" s="125"/>
      <c r="H232" s="125"/>
      <c r="I232" s="121"/>
      <c r="J232" s="121"/>
      <c r="K232" s="121"/>
    </row>
    <row r="233" spans="2:11">
      <c r="B233" s="122"/>
      <c r="C233" s="122"/>
      <c r="D233" s="125"/>
      <c r="E233" s="125"/>
      <c r="F233" s="125"/>
      <c r="G233" s="125"/>
      <c r="H233" s="125"/>
      <c r="I233" s="121"/>
      <c r="J233" s="121"/>
      <c r="K233" s="121"/>
    </row>
    <row r="234" spans="2:11">
      <c r="B234" s="122"/>
      <c r="C234" s="122"/>
      <c r="D234" s="125"/>
      <c r="E234" s="125"/>
      <c r="F234" s="125"/>
      <c r="G234" s="125"/>
      <c r="H234" s="125"/>
      <c r="I234" s="121"/>
      <c r="J234" s="121"/>
      <c r="K234" s="121"/>
    </row>
    <row r="235" spans="2:11">
      <c r="B235" s="122"/>
      <c r="C235" s="122"/>
      <c r="D235" s="125"/>
      <c r="E235" s="125"/>
      <c r="F235" s="125"/>
      <c r="G235" s="125"/>
      <c r="H235" s="125"/>
      <c r="I235" s="121"/>
      <c r="J235" s="121"/>
      <c r="K235" s="121"/>
    </row>
    <row r="236" spans="2:11">
      <c r="B236" s="122"/>
      <c r="C236" s="122"/>
      <c r="D236" s="125"/>
      <c r="E236" s="125"/>
      <c r="F236" s="125"/>
      <c r="G236" s="125"/>
      <c r="H236" s="125"/>
      <c r="I236" s="121"/>
      <c r="J236" s="121"/>
      <c r="K236" s="121"/>
    </row>
    <row r="237" spans="2:11">
      <c r="B237" s="122"/>
      <c r="C237" s="122"/>
      <c r="D237" s="125"/>
      <c r="E237" s="125"/>
      <c r="F237" s="125"/>
      <c r="G237" s="125"/>
      <c r="H237" s="125"/>
      <c r="I237" s="121"/>
      <c r="J237" s="121"/>
      <c r="K237" s="121"/>
    </row>
    <row r="238" spans="2:11">
      <c r="B238" s="122"/>
      <c r="C238" s="122"/>
      <c r="D238" s="125"/>
      <c r="E238" s="125"/>
      <c r="F238" s="125"/>
      <c r="G238" s="125"/>
      <c r="H238" s="125"/>
      <c r="I238" s="121"/>
      <c r="J238" s="121"/>
      <c r="K238" s="121"/>
    </row>
    <row r="239" spans="2:11">
      <c r="B239" s="122"/>
      <c r="C239" s="122"/>
      <c r="D239" s="125"/>
      <c r="E239" s="125"/>
      <c r="F239" s="125"/>
      <c r="G239" s="125"/>
      <c r="H239" s="125"/>
      <c r="I239" s="121"/>
      <c r="J239" s="121"/>
      <c r="K239" s="121"/>
    </row>
    <row r="240" spans="2:11">
      <c r="B240" s="122"/>
      <c r="C240" s="122"/>
      <c r="D240" s="125"/>
      <c r="E240" s="125"/>
      <c r="F240" s="125"/>
      <c r="G240" s="125"/>
      <c r="H240" s="125"/>
      <c r="I240" s="121"/>
      <c r="J240" s="121"/>
      <c r="K240" s="121"/>
    </row>
    <row r="241" spans="2:11">
      <c r="B241" s="122"/>
      <c r="C241" s="122"/>
      <c r="D241" s="125"/>
      <c r="E241" s="125"/>
      <c r="F241" s="125"/>
      <c r="G241" s="125"/>
      <c r="H241" s="125"/>
      <c r="I241" s="121"/>
      <c r="J241" s="121"/>
      <c r="K241" s="121"/>
    </row>
    <row r="242" spans="2:11">
      <c r="B242" s="122"/>
      <c r="C242" s="122"/>
      <c r="D242" s="125"/>
      <c r="E242" s="125"/>
      <c r="F242" s="125"/>
      <c r="G242" s="125"/>
      <c r="H242" s="125"/>
      <c r="I242" s="121"/>
      <c r="J242" s="121"/>
      <c r="K242" s="121"/>
    </row>
    <row r="243" spans="2:11">
      <c r="B243" s="122"/>
      <c r="C243" s="122"/>
      <c r="D243" s="125"/>
      <c r="E243" s="125"/>
      <c r="F243" s="125"/>
      <c r="G243" s="125"/>
      <c r="H243" s="125"/>
      <c r="I243" s="121"/>
      <c r="J243" s="121"/>
      <c r="K243" s="121"/>
    </row>
    <row r="244" spans="2:11">
      <c r="B244" s="122"/>
      <c r="C244" s="122"/>
      <c r="D244" s="125"/>
      <c r="E244" s="125"/>
      <c r="F244" s="125"/>
      <c r="G244" s="125"/>
      <c r="H244" s="125"/>
      <c r="I244" s="121"/>
      <c r="J244" s="121"/>
      <c r="K244" s="121"/>
    </row>
    <row r="245" spans="2:11">
      <c r="B245" s="122"/>
      <c r="C245" s="122"/>
      <c r="D245" s="125"/>
      <c r="E245" s="125"/>
      <c r="F245" s="125"/>
      <c r="G245" s="125"/>
      <c r="H245" s="125"/>
      <c r="I245" s="121"/>
      <c r="J245" s="121"/>
      <c r="K245" s="121"/>
    </row>
    <row r="246" spans="2:11">
      <c r="B246" s="122"/>
      <c r="C246" s="122"/>
      <c r="D246" s="125"/>
      <c r="E246" s="125"/>
      <c r="F246" s="125"/>
      <c r="G246" s="125"/>
      <c r="H246" s="125"/>
      <c r="I246" s="121"/>
      <c r="J246" s="121"/>
      <c r="K246" s="121"/>
    </row>
    <row r="247" spans="2:11">
      <c r="B247" s="122"/>
      <c r="C247" s="122"/>
      <c r="D247" s="125"/>
      <c r="E247" s="125"/>
      <c r="F247" s="125"/>
      <c r="G247" s="125"/>
      <c r="H247" s="125"/>
      <c r="I247" s="121"/>
      <c r="J247" s="121"/>
      <c r="K247" s="121"/>
    </row>
    <row r="248" spans="2:11">
      <c r="B248" s="122"/>
      <c r="C248" s="122"/>
      <c r="D248" s="125"/>
      <c r="E248" s="125"/>
      <c r="F248" s="125"/>
      <c r="G248" s="125"/>
      <c r="H248" s="125"/>
      <c r="I248" s="121"/>
      <c r="J248" s="121"/>
      <c r="K248" s="121"/>
    </row>
    <row r="249" spans="2:11">
      <c r="B249" s="122"/>
      <c r="C249" s="122"/>
      <c r="D249" s="125"/>
      <c r="E249" s="125"/>
      <c r="F249" s="125"/>
      <c r="G249" s="125"/>
      <c r="H249" s="125"/>
      <c r="I249" s="121"/>
      <c r="J249" s="121"/>
      <c r="K249" s="121"/>
    </row>
    <row r="250" spans="2:11">
      <c r="B250" s="122"/>
      <c r="C250" s="122"/>
      <c r="D250" s="125"/>
      <c r="E250" s="125"/>
      <c r="F250" s="125"/>
      <c r="G250" s="125"/>
      <c r="H250" s="125"/>
      <c r="I250" s="121"/>
      <c r="J250" s="121"/>
      <c r="K250" s="121"/>
    </row>
    <row r="251" spans="2:11">
      <c r="B251" s="122"/>
      <c r="C251" s="122"/>
      <c r="D251" s="125"/>
      <c r="E251" s="125"/>
      <c r="F251" s="125"/>
      <c r="G251" s="125"/>
      <c r="H251" s="125"/>
      <c r="I251" s="121"/>
      <c r="J251" s="121"/>
      <c r="K251" s="121"/>
    </row>
    <row r="252" spans="2:11">
      <c r="B252" s="122"/>
      <c r="C252" s="122"/>
      <c r="D252" s="125"/>
      <c r="E252" s="125"/>
      <c r="F252" s="125"/>
      <c r="G252" s="125"/>
      <c r="H252" s="125"/>
      <c r="I252" s="121"/>
      <c r="J252" s="121"/>
      <c r="K252" s="121"/>
    </row>
    <row r="253" spans="2:11">
      <c r="B253" s="122"/>
      <c r="C253" s="122"/>
      <c r="D253" s="125"/>
      <c r="E253" s="125"/>
      <c r="F253" s="125"/>
      <c r="G253" s="125"/>
      <c r="H253" s="125"/>
      <c r="I253" s="121"/>
      <c r="J253" s="121"/>
      <c r="K253" s="121"/>
    </row>
    <row r="254" spans="2:11">
      <c r="B254" s="122"/>
      <c r="C254" s="122"/>
      <c r="D254" s="125"/>
      <c r="E254" s="125"/>
      <c r="F254" s="125"/>
      <c r="G254" s="125"/>
      <c r="H254" s="125"/>
      <c r="I254" s="121"/>
      <c r="J254" s="121"/>
      <c r="K254" s="121"/>
    </row>
    <row r="255" spans="2:11">
      <c r="B255" s="122"/>
      <c r="C255" s="122"/>
      <c r="D255" s="125"/>
      <c r="E255" s="125"/>
      <c r="F255" s="125"/>
      <c r="G255" s="125"/>
      <c r="H255" s="125"/>
      <c r="I255" s="121"/>
      <c r="J255" s="121"/>
      <c r="K255" s="121"/>
    </row>
    <row r="256" spans="2:11">
      <c r="B256" s="122"/>
      <c r="C256" s="122"/>
      <c r="D256" s="125"/>
      <c r="E256" s="125"/>
      <c r="F256" s="125"/>
      <c r="G256" s="125"/>
      <c r="H256" s="125"/>
      <c r="I256" s="121"/>
      <c r="J256" s="121"/>
      <c r="K256" s="121"/>
    </row>
    <row r="257" spans="2:11">
      <c r="B257" s="122"/>
      <c r="C257" s="122"/>
      <c r="D257" s="125"/>
      <c r="E257" s="125"/>
      <c r="F257" s="125"/>
      <c r="G257" s="125"/>
      <c r="H257" s="125"/>
      <c r="I257" s="121"/>
      <c r="J257" s="121"/>
      <c r="K257" s="121"/>
    </row>
    <row r="258" spans="2:11">
      <c r="B258" s="122"/>
      <c r="C258" s="122"/>
      <c r="D258" s="125"/>
      <c r="E258" s="125"/>
      <c r="F258" s="125"/>
      <c r="G258" s="125"/>
      <c r="H258" s="125"/>
      <c r="I258" s="121"/>
      <c r="J258" s="121"/>
      <c r="K258" s="121"/>
    </row>
    <row r="259" spans="2:11">
      <c r="B259" s="122"/>
      <c r="C259" s="122"/>
      <c r="D259" s="125"/>
      <c r="E259" s="125"/>
      <c r="F259" s="125"/>
      <c r="G259" s="125"/>
      <c r="H259" s="125"/>
      <c r="I259" s="121"/>
      <c r="J259" s="121"/>
      <c r="K259" s="121"/>
    </row>
    <row r="260" spans="2:11">
      <c r="B260" s="122"/>
      <c r="C260" s="122"/>
      <c r="D260" s="125"/>
      <c r="E260" s="125"/>
      <c r="F260" s="125"/>
      <c r="G260" s="125"/>
      <c r="H260" s="125"/>
      <c r="I260" s="121"/>
      <c r="J260" s="121"/>
      <c r="K260" s="121"/>
    </row>
    <row r="261" spans="2:11">
      <c r="B261" s="122"/>
      <c r="C261" s="122"/>
      <c r="D261" s="125"/>
      <c r="E261" s="125"/>
      <c r="F261" s="125"/>
      <c r="G261" s="125"/>
      <c r="H261" s="125"/>
      <c r="I261" s="121"/>
      <c r="J261" s="121"/>
      <c r="K261" s="121"/>
    </row>
    <row r="262" spans="2:11">
      <c r="B262" s="122"/>
      <c r="C262" s="122"/>
      <c r="D262" s="125"/>
      <c r="E262" s="125"/>
      <c r="F262" s="125"/>
      <c r="G262" s="125"/>
      <c r="H262" s="125"/>
      <c r="I262" s="121"/>
      <c r="J262" s="121"/>
      <c r="K262" s="121"/>
    </row>
    <row r="263" spans="2:11">
      <c r="B263" s="122"/>
      <c r="C263" s="122"/>
      <c r="D263" s="125"/>
      <c r="E263" s="125"/>
      <c r="F263" s="125"/>
      <c r="G263" s="125"/>
      <c r="H263" s="125"/>
      <c r="I263" s="121"/>
      <c r="J263" s="121"/>
      <c r="K263" s="121"/>
    </row>
    <row r="264" spans="2:11">
      <c r="B264" s="122"/>
      <c r="C264" s="122"/>
      <c r="D264" s="125"/>
      <c r="E264" s="125"/>
      <c r="F264" s="125"/>
      <c r="G264" s="125"/>
      <c r="H264" s="125"/>
      <c r="I264" s="121"/>
      <c r="J264" s="121"/>
      <c r="K264" s="121"/>
    </row>
    <row r="265" spans="2:11">
      <c r="B265" s="122"/>
      <c r="C265" s="122"/>
      <c r="D265" s="125"/>
      <c r="E265" s="125"/>
      <c r="F265" s="125"/>
      <c r="G265" s="125"/>
      <c r="H265" s="125"/>
      <c r="I265" s="121"/>
      <c r="J265" s="121"/>
      <c r="K265" s="121"/>
    </row>
    <row r="266" spans="2:11">
      <c r="B266" s="122"/>
      <c r="C266" s="122"/>
      <c r="D266" s="125"/>
      <c r="E266" s="125"/>
      <c r="F266" s="125"/>
      <c r="G266" s="125"/>
      <c r="H266" s="125"/>
      <c r="I266" s="121"/>
      <c r="J266" s="121"/>
      <c r="K266" s="121"/>
    </row>
    <row r="267" spans="2:11">
      <c r="B267" s="122"/>
      <c r="C267" s="122"/>
      <c r="D267" s="125"/>
      <c r="E267" s="125"/>
      <c r="F267" s="125"/>
      <c r="G267" s="125"/>
      <c r="H267" s="125"/>
      <c r="I267" s="121"/>
      <c r="J267" s="121"/>
      <c r="K267" s="121"/>
    </row>
    <row r="268" spans="2:11">
      <c r="B268" s="122"/>
      <c r="C268" s="122"/>
      <c r="D268" s="125"/>
      <c r="E268" s="125"/>
      <c r="F268" s="125"/>
      <c r="G268" s="125"/>
      <c r="H268" s="125"/>
      <c r="I268" s="121"/>
      <c r="J268" s="121"/>
      <c r="K268" s="121"/>
    </row>
    <row r="269" spans="2:11">
      <c r="B269" s="122"/>
      <c r="C269" s="122"/>
      <c r="D269" s="125"/>
      <c r="E269" s="125"/>
      <c r="F269" s="125"/>
      <c r="G269" s="125"/>
      <c r="H269" s="125"/>
      <c r="I269" s="121"/>
      <c r="J269" s="121"/>
      <c r="K269" s="121"/>
    </row>
    <row r="270" spans="2:11">
      <c r="B270" s="122"/>
      <c r="C270" s="122"/>
      <c r="D270" s="125"/>
      <c r="E270" s="125"/>
      <c r="F270" s="125"/>
      <c r="G270" s="125"/>
      <c r="H270" s="125"/>
      <c r="I270" s="121"/>
      <c r="J270" s="121"/>
      <c r="K270" s="121"/>
    </row>
    <row r="271" spans="2:11">
      <c r="B271" s="122"/>
      <c r="C271" s="122"/>
      <c r="D271" s="125"/>
      <c r="E271" s="125"/>
      <c r="F271" s="125"/>
      <c r="G271" s="125"/>
      <c r="H271" s="125"/>
      <c r="I271" s="121"/>
      <c r="J271" s="121"/>
      <c r="K271" s="121"/>
    </row>
    <row r="272" spans="2:11">
      <c r="B272" s="122"/>
      <c r="C272" s="122"/>
      <c r="D272" s="125"/>
      <c r="E272" s="125"/>
      <c r="F272" s="125"/>
      <c r="G272" s="125"/>
      <c r="H272" s="125"/>
      <c r="I272" s="121"/>
      <c r="J272" s="121"/>
      <c r="K272" s="121"/>
    </row>
    <row r="273" spans="2:11">
      <c r="B273" s="122"/>
      <c r="C273" s="122"/>
      <c r="D273" s="125"/>
      <c r="E273" s="125"/>
      <c r="F273" s="125"/>
      <c r="G273" s="125"/>
      <c r="H273" s="125"/>
      <c r="I273" s="121"/>
      <c r="J273" s="121"/>
      <c r="K273" s="121"/>
    </row>
    <row r="274" spans="2:11">
      <c r="B274" s="122"/>
      <c r="C274" s="122"/>
      <c r="D274" s="125"/>
      <c r="E274" s="125"/>
      <c r="F274" s="125"/>
      <c r="G274" s="125"/>
      <c r="H274" s="125"/>
      <c r="I274" s="121"/>
      <c r="J274" s="121"/>
      <c r="K274" s="121"/>
    </row>
    <row r="275" spans="2:11">
      <c r="B275" s="122"/>
      <c r="C275" s="122"/>
      <c r="D275" s="125"/>
      <c r="E275" s="125"/>
      <c r="F275" s="125"/>
      <c r="G275" s="125"/>
      <c r="H275" s="125"/>
      <c r="I275" s="121"/>
      <c r="J275" s="121"/>
      <c r="K275" s="121"/>
    </row>
    <row r="276" spans="2:11">
      <c r="B276" s="122"/>
      <c r="C276" s="122"/>
      <c r="D276" s="125"/>
      <c r="E276" s="125"/>
      <c r="F276" s="125"/>
      <c r="G276" s="125"/>
      <c r="H276" s="125"/>
      <c r="I276" s="121"/>
      <c r="J276" s="121"/>
      <c r="K276" s="121"/>
    </row>
    <row r="277" spans="2:11">
      <c r="B277" s="122"/>
      <c r="C277" s="122"/>
      <c r="D277" s="125"/>
      <c r="E277" s="125"/>
      <c r="F277" s="125"/>
      <c r="G277" s="125"/>
      <c r="H277" s="125"/>
      <c r="I277" s="121"/>
      <c r="J277" s="121"/>
      <c r="K277" s="121"/>
    </row>
    <row r="278" spans="2:11">
      <c r="B278" s="122"/>
      <c r="C278" s="122"/>
      <c r="D278" s="125"/>
      <c r="E278" s="125"/>
      <c r="F278" s="125"/>
      <c r="G278" s="125"/>
      <c r="H278" s="125"/>
      <c r="I278" s="121"/>
      <c r="J278" s="121"/>
      <c r="K278" s="121"/>
    </row>
    <row r="279" spans="2:11">
      <c r="B279" s="122"/>
      <c r="C279" s="122"/>
      <c r="D279" s="125"/>
      <c r="E279" s="125"/>
      <c r="F279" s="125"/>
      <c r="G279" s="125"/>
      <c r="H279" s="125"/>
      <c r="I279" s="121"/>
      <c r="J279" s="121"/>
      <c r="K279" s="121"/>
    </row>
    <row r="280" spans="2:11">
      <c r="B280" s="122"/>
      <c r="C280" s="122"/>
      <c r="D280" s="125"/>
      <c r="E280" s="125"/>
      <c r="F280" s="125"/>
      <c r="G280" s="125"/>
      <c r="H280" s="125"/>
      <c r="I280" s="121"/>
      <c r="J280" s="121"/>
      <c r="K280" s="121"/>
    </row>
    <row r="281" spans="2:11">
      <c r="B281" s="122"/>
      <c r="C281" s="122"/>
      <c r="D281" s="125"/>
      <c r="E281" s="125"/>
      <c r="F281" s="125"/>
      <c r="G281" s="125"/>
      <c r="H281" s="125"/>
      <c r="I281" s="121"/>
      <c r="J281" s="121"/>
      <c r="K281" s="121"/>
    </row>
    <row r="282" spans="2:11">
      <c r="B282" s="122"/>
      <c r="C282" s="122"/>
      <c r="D282" s="125"/>
      <c r="E282" s="125"/>
      <c r="F282" s="125"/>
      <c r="G282" s="125"/>
      <c r="H282" s="125"/>
      <c r="I282" s="121"/>
      <c r="J282" s="121"/>
      <c r="K282" s="121"/>
    </row>
    <row r="283" spans="2:11">
      <c r="B283" s="122"/>
      <c r="C283" s="122"/>
      <c r="D283" s="125"/>
      <c r="E283" s="125"/>
      <c r="F283" s="125"/>
      <c r="G283" s="125"/>
      <c r="H283" s="125"/>
      <c r="I283" s="121"/>
      <c r="J283" s="121"/>
      <c r="K283" s="121"/>
    </row>
    <row r="284" spans="2:11">
      <c r="B284" s="122"/>
      <c r="C284" s="122"/>
      <c r="D284" s="125"/>
      <c r="E284" s="125"/>
      <c r="F284" s="125"/>
      <c r="G284" s="125"/>
      <c r="H284" s="125"/>
      <c r="I284" s="121"/>
      <c r="J284" s="121"/>
      <c r="K284" s="121"/>
    </row>
    <row r="285" spans="2:11">
      <c r="B285" s="122"/>
      <c r="C285" s="122"/>
      <c r="D285" s="125"/>
      <c r="E285" s="125"/>
      <c r="F285" s="125"/>
      <c r="G285" s="125"/>
      <c r="H285" s="125"/>
      <c r="I285" s="121"/>
      <c r="J285" s="121"/>
      <c r="K285" s="121"/>
    </row>
    <row r="286" spans="2:11">
      <c r="B286" s="122"/>
      <c r="C286" s="122"/>
      <c r="D286" s="125"/>
      <c r="E286" s="125"/>
      <c r="F286" s="125"/>
      <c r="G286" s="125"/>
      <c r="H286" s="125"/>
      <c r="I286" s="121"/>
      <c r="J286" s="121"/>
      <c r="K286" s="121"/>
    </row>
    <row r="287" spans="2:11">
      <c r="B287" s="122"/>
      <c r="C287" s="122"/>
      <c r="D287" s="125"/>
      <c r="E287" s="125"/>
      <c r="F287" s="125"/>
      <c r="G287" s="125"/>
      <c r="H287" s="125"/>
      <c r="I287" s="121"/>
      <c r="J287" s="121"/>
      <c r="K287" s="121"/>
    </row>
    <row r="288" spans="2:11">
      <c r="B288" s="122"/>
      <c r="C288" s="122"/>
      <c r="D288" s="125"/>
      <c r="E288" s="125"/>
      <c r="F288" s="125"/>
      <c r="G288" s="125"/>
      <c r="H288" s="125"/>
      <c r="I288" s="121"/>
      <c r="J288" s="121"/>
      <c r="K288" s="121"/>
    </row>
    <row r="289" spans="2:11">
      <c r="B289" s="122"/>
      <c r="C289" s="122"/>
      <c r="D289" s="125"/>
      <c r="E289" s="125"/>
      <c r="F289" s="125"/>
      <c r="G289" s="125"/>
      <c r="H289" s="125"/>
      <c r="I289" s="121"/>
      <c r="J289" s="121"/>
      <c r="K289" s="121"/>
    </row>
    <row r="290" spans="2:11">
      <c r="B290" s="122"/>
      <c r="C290" s="122"/>
      <c r="D290" s="125"/>
      <c r="E290" s="125"/>
      <c r="F290" s="125"/>
      <c r="G290" s="125"/>
      <c r="H290" s="125"/>
      <c r="I290" s="121"/>
      <c r="J290" s="121"/>
      <c r="K290" s="121"/>
    </row>
    <row r="291" spans="2:11">
      <c r="B291" s="122"/>
      <c r="C291" s="122"/>
      <c r="D291" s="125"/>
      <c r="E291" s="125"/>
      <c r="F291" s="125"/>
      <c r="G291" s="125"/>
      <c r="H291" s="125"/>
      <c r="I291" s="121"/>
      <c r="J291" s="121"/>
      <c r="K291" s="121"/>
    </row>
    <row r="292" spans="2:11">
      <c r="B292" s="122"/>
      <c r="C292" s="122"/>
      <c r="D292" s="125"/>
      <c r="E292" s="125"/>
      <c r="F292" s="125"/>
      <c r="G292" s="125"/>
      <c r="H292" s="125"/>
      <c r="I292" s="121"/>
      <c r="J292" s="121"/>
      <c r="K292" s="121"/>
    </row>
    <row r="293" spans="2:11">
      <c r="B293" s="122"/>
      <c r="C293" s="122"/>
      <c r="D293" s="125"/>
      <c r="E293" s="125"/>
      <c r="F293" s="125"/>
      <c r="G293" s="125"/>
      <c r="H293" s="125"/>
      <c r="I293" s="121"/>
      <c r="J293" s="121"/>
      <c r="K293" s="121"/>
    </row>
    <row r="294" spans="2:11">
      <c r="B294" s="122"/>
      <c r="C294" s="122"/>
      <c r="D294" s="125"/>
      <c r="E294" s="125"/>
      <c r="F294" s="125"/>
      <c r="G294" s="125"/>
      <c r="H294" s="125"/>
      <c r="I294" s="121"/>
      <c r="J294" s="121"/>
      <c r="K294" s="121"/>
    </row>
    <row r="295" spans="2:11">
      <c r="B295" s="122"/>
      <c r="C295" s="122"/>
      <c r="D295" s="125"/>
      <c r="E295" s="125"/>
      <c r="F295" s="125"/>
      <c r="G295" s="125"/>
      <c r="H295" s="125"/>
      <c r="I295" s="121"/>
      <c r="J295" s="121"/>
      <c r="K295" s="121"/>
    </row>
    <row r="296" spans="2:11">
      <c r="B296" s="122"/>
      <c r="C296" s="122"/>
      <c r="D296" s="125"/>
      <c r="E296" s="125"/>
      <c r="F296" s="125"/>
      <c r="G296" s="125"/>
      <c r="H296" s="125"/>
      <c r="I296" s="121"/>
      <c r="J296" s="121"/>
      <c r="K296" s="121"/>
    </row>
    <row r="297" spans="2:11">
      <c r="B297" s="122"/>
      <c r="C297" s="122"/>
      <c r="D297" s="125"/>
      <c r="E297" s="125"/>
      <c r="F297" s="125"/>
      <c r="G297" s="125"/>
      <c r="H297" s="125"/>
      <c r="I297" s="121"/>
      <c r="J297" s="121"/>
      <c r="K297" s="121"/>
    </row>
    <row r="298" spans="2:11">
      <c r="B298" s="122"/>
      <c r="C298" s="122"/>
      <c r="D298" s="125"/>
      <c r="E298" s="125"/>
      <c r="F298" s="125"/>
      <c r="G298" s="125"/>
      <c r="H298" s="125"/>
      <c r="I298" s="121"/>
      <c r="J298" s="121"/>
      <c r="K298" s="121"/>
    </row>
    <row r="299" spans="2:11">
      <c r="B299" s="122"/>
      <c r="C299" s="122"/>
      <c r="D299" s="125"/>
      <c r="E299" s="125"/>
      <c r="F299" s="125"/>
      <c r="G299" s="125"/>
      <c r="H299" s="125"/>
      <c r="I299" s="121"/>
      <c r="J299" s="121"/>
      <c r="K299" s="121"/>
    </row>
    <row r="300" spans="2:11">
      <c r="B300" s="122"/>
      <c r="C300" s="122"/>
      <c r="D300" s="125"/>
      <c r="E300" s="125"/>
      <c r="F300" s="125"/>
      <c r="G300" s="125"/>
      <c r="H300" s="125"/>
      <c r="I300" s="121"/>
      <c r="J300" s="121"/>
      <c r="K300" s="121"/>
    </row>
    <row r="301" spans="2:11">
      <c r="B301" s="122"/>
      <c r="C301" s="122"/>
      <c r="D301" s="125"/>
      <c r="E301" s="125"/>
      <c r="F301" s="125"/>
      <c r="G301" s="125"/>
      <c r="H301" s="125"/>
      <c r="I301" s="121"/>
      <c r="J301" s="121"/>
      <c r="K301" s="121"/>
    </row>
    <row r="302" spans="2:11">
      <c r="B302" s="122"/>
      <c r="C302" s="122"/>
      <c r="D302" s="125"/>
      <c r="E302" s="125"/>
      <c r="F302" s="125"/>
      <c r="G302" s="125"/>
      <c r="H302" s="125"/>
      <c r="I302" s="121"/>
      <c r="J302" s="121"/>
      <c r="K302" s="121"/>
    </row>
    <row r="303" spans="2:11">
      <c r="B303" s="122"/>
      <c r="C303" s="122"/>
      <c r="D303" s="125"/>
      <c r="E303" s="125"/>
      <c r="F303" s="125"/>
      <c r="G303" s="125"/>
      <c r="H303" s="125"/>
      <c r="I303" s="121"/>
      <c r="J303" s="121"/>
      <c r="K303" s="121"/>
    </row>
    <row r="304" spans="2:11">
      <c r="B304" s="122"/>
      <c r="C304" s="122"/>
      <c r="D304" s="125"/>
      <c r="E304" s="125"/>
      <c r="F304" s="125"/>
      <c r="G304" s="125"/>
      <c r="H304" s="125"/>
      <c r="I304" s="121"/>
      <c r="J304" s="121"/>
      <c r="K304" s="121"/>
    </row>
    <row r="305" spans="2:11">
      <c r="B305" s="122"/>
      <c r="C305" s="122"/>
      <c r="D305" s="125"/>
      <c r="E305" s="125"/>
      <c r="F305" s="125"/>
      <c r="G305" s="125"/>
      <c r="H305" s="125"/>
      <c r="I305" s="121"/>
      <c r="J305" s="121"/>
      <c r="K305" s="121"/>
    </row>
    <row r="306" spans="2:11">
      <c r="B306" s="122"/>
      <c r="C306" s="122"/>
      <c r="D306" s="125"/>
      <c r="E306" s="125"/>
      <c r="F306" s="125"/>
      <c r="G306" s="125"/>
      <c r="H306" s="125"/>
      <c r="I306" s="121"/>
      <c r="J306" s="121"/>
      <c r="K306" s="121"/>
    </row>
    <row r="307" spans="2:11">
      <c r="B307" s="122"/>
      <c r="C307" s="122"/>
      <c r="D307" s="125"/>
      <c r="E307" s="125"/>
      <c r="F307" s="125"/>
      <c r="G307" s="125"/>
      <c r="H307" s="125"/>
      <c r="I307" s="121"/>
      <c r="J307" s="121"/>
      <c r="K307" s="121"/>
    </row>
    <row r="308" spans="2:11">
      <c r="B308" s="122"/>
      <c r="C308" s="122"/>
      <c r="D308" s="125"/>
      <c r="E308" s="125"/>
      <c r="F308" s="125"/>
      <c r="G308" s="125"/>
      <c r="H308" s="125"/>
      <c r="I308" s="121"/>
      <c r="J308" s="121"/>
      <c r="K308" s="121"/>
    </row>
    <row r="309" spans="2:11">
      <c r="B309" s="122"/>
      <c r="C309" s="122"/>
      <c r="D309" s="125"/>
      <c r="E309" s="125"/>
      <c r="F309" s="125"/>
      <c r="G309" s="125"/>
      <c r="H309" s="125"/>
      <c r="I309" s="121"/>
      <c r="J309" s="121"/>
      <c r="K309" s="121"/>
    </row>
    <row r="310" spans="2:11">
      <c r="B310" s="122"/>
      <c r="C310" s="122"/>
      <c r="D310" s="125"/>
      <c r="E310" s="125"/>
      <c r="F310" s="125"/>
      <c r="G310" s="125"/>
      <c r="H310" s="125"/>
      <c r="I310" s="121"/>
      <c r="J310" s="121"/>
      <c r="K310" s="121"/>
    </row>
    <row r="311" spans="2:11">
      <c r="B311" s="122"/>
      <c r="C311" s="122"/>
      <c r="D311" s="125"/>
      <c r="E311" s="125"/>
      <c r="F311" s="125"/>
      <c r="G311" s="125"/>
      <c r="H311" s="125"/>
      <c r="I311" s="121"/>
      <c r="J311" s="121"/>
      <c r="K311" s="121"/>
    </row>
    <row r="312" spans="2:11">
      <c r="B312" s="122"/>
      <c r="C312" s="122"/>
      <c r="D312" s="125"/>
      <c r="E312" s="125"/>
      <c r="F312" s="125"/>
      <c r="G312" s="125"/>
      <c r="H312" s="125"/>
      <c r="I312" s="121"/>
      <c r="J312" s="121"/>
      <c r="K312" s="121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1"/>
      <c r="G608" s="21"/>
    </row>
    <row r="609" spans="5:7">
      <c r="E609" s="21"/>
      <c r="G609" s="21"/>
    </row>
    <row r="610" spans="5:7">
      <c r="E610" s="21"/>
      <c r="G610" s="21"/>
    </row>
    <row r="611" spans="5:7">
      <c r="E611" s="21"/>
      <c r="G611" s="21"/>
    </row>
    <row r="612" spans="5:7">
      <c r="E612" s="21"/>
      <c r="G612" s="21"/>
    </row>
    <row r="613" spans="5:7">
      <c r="E613" s="21"/>
      <c r="G613" s="21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O613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5.85546875" style="2" bestFit="1" customWidth="1"/>
    <col min="3" max="3" width="41.7109375" style="1" bestFit="1" customWidth="1"/>
    <col min="4" max="4" width="4.5703125" style="1" bestFit="1" customWidth="1"/>
    <col min="5" max="5" width="11.140625" style="1" bestFit="1" customWidth="1"/>
    <col min="6" max="6" width="6.85546875" style="1" bestFit="1" customWidth="1"/>
    <col min="7" max="7" width="9" style="1" bestFit="1" customWidth="1"/>
    <col min="8" max="8" width="7.5703125" style="1" customWidth="1"/>
    <col min="9" max="9" width="8" style="1" bestFit="1" customWidth="1"/>
    <col min="10" max="10" width="9.140625" style="1" bestFit="1" customWidth="1"/>
    <col min="11" max="11" width="8.28515625" style="1" bestFit="1" customWidth="1"/>
    <col min="12" max="16384" width="9.140625" style="1"/>
  </cols>
  <sheetData>
    <row r="1" spans="2:15">
      <c r="B1" s="56" t="s">
        <v>154</v>
      </c>
      <c r="C1" s="77" t="s" vm="1">
        <v>240</v>
      </c>
    </row>
    <row r="2" spans="2:15">
      <c r="B2" s="56" t="s">
        <v>153</v>
      </c>
      <c r="C2" s="77" t="s">
        <v>241</v>
      </c>
    </row>
    <row r="3" spans="2:15">
      <c r="B3" s="56" t="s">
        <v>155</v>
      </c>
      <c r="C3" s="77" t="s">
        <v>242</v>
      </c>
    </row>
    <row r="4" spans="2:15">
      <c r="B4" s="56" t="s">
        <v>156</v>
      </c>
      <c r="C4" s="77" t="s">
        <v>243</v>
      </c>
    </row>
    <row r="6" spans="2:15" ht="26.25" customHeight="1">
      <c r="B6" s="178" t="s">
        <v>188</v>
      </c>
      <c r="C6" s="179"/>
      <c r="D6" s="179"/>
      <c r="E6" s="179"/>
      <c r="F6" s="179"/>
      <c r="G6" s="179"/>
      <c r="H6" s="179"/>
      <c r="I6" s="179"/>
      <c r="J6" s="179"/>
      <c r="K6" s="180"/>
    </row>
    <row r="7" spans="2:15" s="3" customFormat="1" ht="63">
      <c r="B7" s="59" t="s">
        <v>124</v>
      </c>
      <c r="C7" s="61" t="s">
        <v>49</v>
      </c>
      <c r="D7" s="61" t="s">
        <v>15</v>
      </c>
      <c r="E7" s="61" t="s">
        <v>16</v>
      </c>
      <c r="F7" s="61" t="s">
        <v>62</v>
      </c>
      <c r="G7" s="61" t="s">
        <v>109</v>
      </c>
      <c r="H7" s="61" t="s">
        <v>58</v>
      </c>
      <c r="I7" s="61" t="s">
        <v>118</v>
      </c>
      <c r="J7" s="61" t="s">
        <v>157</v>
      </c>
      <c r="K7" s="63" t="s">
        <v>158</v>
      </c>
    </row>
    <row r="8" spans="2:15" s="3" customFormat="1" ht="21.75" customHeight="1">
      <c r="B8" s="15"/>
      <c r="C8" s="16"/>
      <c r="D8" s="16"/>
      <c r="E8" s="16"/>
      <c r="F8" s="16" t="s">
        <v>20</v>
      </c>
      <c r="G8" s="16"/>
      <c r="H8" s="16" t="s">
        <v>20</v>
      </c>
      <c r="I8" s="16" t="s">
        <v>219</v>
      </c>
      <c r="J8" s="32" t="s">
        <v>20</v>
      </c>
      <c r="K8" s="17" t="s">
        <v>20</v>
      </c>
    </row>
    <row r="9" spans="2:15" s="4" customFormat="1" ht="18" customHeight="1">
      <c r="B9" s="18"/>
      <c r="C9" s="2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</row>
    <row r="10" spans="2:15" s="4" customFormat="1" ht="18" customHeight="1">
      <c r="B10" s="118" t="s">
        <v>61</v>
      </c>
      <c r="C10" s="117"/>
      <c r="D10" s="117"/>
      <c r="E10" s="117"/>
      <c r="F10" s="117"/>
      <c r="G10" s="117"/>
      <c r="H10" s="127">
        <v>0</v>
      </c>
      <c r="I10" s="126">
        <v>469.62560361300001</v>
      </c>
      <c r="J10" s="127">
        <v>1</v>
      </c>
      <c r="K10" s="127">
        <f>I10/'סכום נכסי הקרן'!$C$42</f>
        <v>6.0945302879573218E-6</v>
      </c>
      <c r="O10" s="1"/>
    </row>
    <row r="11" spans="2:15" ht="21" customHeight="1">
      <c r="B11" s="119" t="s">
        <v>210</v>
      </c>
      <c r="C11" s="117"/>
      <c r="D11" s="117"/>
      <c r="E11" s="117"/>
      <c r="F11" s="117"/>
      <c r="G11" s="117"/>
      <c r="H11" s="127">
        <v>0</v>
      </c>
      <c r="I11" s="126">
        <v>469.62560361300001</v>
      </c>
      <c r="J11" s="127">
        <v>1</v>
      </c>
      <c r="K11" s="127">
        <f>I11/'סכום נכסי הקרן'!$C$42</f>
        <v>6.0945302879573218E-6</v>
      </c>
    </row>
    <row r="12" spans="2:15">
      <c r="B12" s="82" t="s">
        <v>4192</v>
      </c>
      <c r="C12" s="83" t="s">
        <v>4193</v>
      </c>
      <c r="D12" s="83" t="s">
        <v>688</v>
      </c>
      <c r="E12" s="83" t="s">
        <v>333</v>
      </c>
      <c r="F12" s="97">
        <v>0</v>
      </c>
      <c r="G12" s="96" t="s">
        <v>141</v>
      </c>
      <c r="H12" s="94">
        <v>0</v>
      </c>
      <c r="I12" s="93">
        <v>469.62560361300001</v>
      </c>
      <c r="J12" s="94">
        <v>1</v>
      </c>
      <c r="K12" s="94">
        <f>I12/'סכום נכסי הקרן'!$C$42</f>
        <v>6.0945302879573218E-6</v>
      </c>
    </row>
    <row r="13" spans="2:15">
      <c r="B13" s="102"/>
      <c r="C13" s="83"/>
      <c r="D13" s="83"/>
      <c r="E13" s="83"/>
      <c r="F13" s="83"/>
      <c r="G13" s="83"/>
      <c r="H13" s="94"/>
      <c r="I13" s="83"/>
      <c r="J13" s="94"/>
      <c r="K13" s="83"/>
    </row>
    <row r="14" spans="2:15">
      <c r="B14" s="98"/>
      <c r="C14" s="98"/>
      <c r="D14" s="98"/>
      <c r="E14" s="98"/>
      <c r="F14" s="98"/>
      <c r="G14" s="98"/>
      <c r="H14" s="98"/>
      <c r="I14" s="98"/>
      <c r="J14" s="98"/>
      <c r="K14" s="98"/>
    </row>
    <row r="15" spans="2:15">
      <c r="B15" s="98"/>
      <c r="C15" s="98"/>
      <c r="D15" s="98"/>
      <c r="E15" s="98"/>
      <c r="F15" s="98"/>
      <c r="G15" s="98"/>
      <c r="H15" s="98"/>
      <c r="I15" s="98"/>
      <c r="J15" s="98"/>
      <c r="K15" s="98"/>
    </row>
    <row r="16" spans="2:15">
      <c r="B16" s="141"/>
      <c r="C16" s="98"/>
      <c r="D16" s="98"/>
      <c r="E16" s="98"/>
      <c r="F16" s="98"/>
      <c r="G16" s="98"/>
      <c r="H16" s="98"/>
      <c r="I16" s="98"/>
      <c r="J16" s="98"/>
      <c r="K16" s="98"/>
    </row>
    <row r="17" spans="2:11">
      <c r="B17" s="141"/>
      <c r="C17" s="98"/>
      <c r="D17" s="98"/>
      <c r="E17" s="98"/>
      <c r="F17" s="98"/>
      <c r="G17" s="98"/>
      <c r="H17" s="98"/>
      <c r="I17" s="98"/>
      <c r="J17" s="98"/>
      <c r="K17" s="98"/>
    </row>
    <row r="18" spans="2:11">
      <c r="B18" s="98"/>
      <c r="C18" s="98"/>
      <c r="D18" s="98"/>
      <c r="E18" s="98"/>
      <c r="F18" s="98"/>
      <c r="G18" s="98"/>
      <c r="H18" s="98"/>
      <c r="I18" s="98"/>
      <c r="J18" s="98"/>
      <c r="K18" s="98"/>
    </row>
    <row r="19" spans="2:11">
      <c r="B19" s="98"/>
      <c r="C19" s="98"/>
      <c r="D19" s="98"/>
      <c r="E19" s="98"/>
      <c r="F19" s="98"/>
      <c r="G19" s="98"/>
      <c r="H19" s="98"/>
      <c r="I19" s="98"/>
      <c r="J19" s="98"/>
      <c r="K19" s="98"/>
    </row>
    <row r="20" spans="2:11">
      <c r="B20" s="98"/>
      <c r="C20" s="98"/>
      <c r="D20" s="98"/>
      <c r="E20" s="98"/>
      <c r="F20" s="98"/>
      <c r="G20" s="98"/>
      <c r="H20" s="98"/>
      <c r="I20" s="98"/>
      <c r="J20" s="98"/>
      <c r="K20" s="98"/>
    </row>
    <row r="21" spans="2:11">
      <c r="B21" s="98"/>
      <c r="C21" s="98"/>
      <c r="D21" s="98"/>
      <c r="E21" s="98"/>
      <c r="F21" s="98"/>
      <c r="G21" s="98"/>
      <c r="H21" s="98"/>
      <c r="I21" s="98"/>
      <c r="J21" s="98"/>
      <c r="K21" s="98"/>
    </row>
    <row r="22" spans="2:11">
      <c r="B22" s="98"/>
      <c r="C22" s="98"/>
      <c r="D22" s="98"/>
      <c r="E22" s="98"/>
      <c r="F22" s="98"/>
      <c r="G22" s="98"/>
      <c r="H22" s="98"/>
      <c r="I22" s="98"/>
      <c r="J22" s="98"/>
      <c r="K22" s="98"/>
    </row>
    <row r="23" spans="2:11">
      <c r="B23" s="98"/>
      <c r="C23" s="98"/>
      <c r="D23" s="98"/>
      <c r="E23" s="98"/>
      <c r="F23" s="98"/>
      <c r="G23" s="98"/>
      <c r="H23" s="98"/>
      <c r="I23" s="98"/>
      <c r="J23" s="98"/>
      <c r="K23" s="98"/>
    </row>
    <row r="24" spans="2:11">
      <c r="B24" s="98"/>
      <c r="C24" s="98"/>
      <c r="D24" s="98"/>
      <c r="E24" s="98"/>
      <c r="F24" s="98"/>
      <c r="G24" s="98"/>
      <c r="H24" s="98"/>
      <c r="I24" s="98"/>
      <c r="J24" s="98"/>
      <c r="K24" s="98"/>
    </row>
    <row r="25" spans="2:11">
      <c r="B25" s="98"/>
      <c r="C25" s="98"/>
      <c r="D25" s="98"/>
      <c r="E25" s="98"/>
      <c r="F25" s="98"/>
      <c r="G25" s="98"/>
      <c r="H25" s="98"/>
      <c r="I25" s="98"/>
      <c r="J25" s="98"/>
      <c r="K25" s="98"/>
    </row>
    <row r="26" spans="2:11">
      <c r="B26" s="98"/>
      <c r="C26" s="98"/>
      <c r="D26" s="98"/>
      <c r="E26" s="98"/>
      <c r="F26" s="98"/>
      <c r="G26" s="98"/>
      <c r="H26" s="98"/>
      <c r="I26" s="98"/>
      <c r="J26" s="98"/>
      <c r="K26" s="98"/>
    </row>
    <row r="27" spans="2:11">
      <c r="B27" s="98"/>
      <c r="C27" s="98"/>
      <c r="D27" s="98"/>
      <c r="E27" s="98"/>
      <c r="F27" s="98"/>
      <c r="G27" s="98"/>
      <c r="H27" s="98"/>
      <c r="I27" s="98"/>
      <c r="J27" s="98"/>
      <c r="K27" s="98"/>
    </row>
    <row r="28" spans="2:11">
      <c r="B28" s="98"/>
      <c r="C28" s="98"/>
      <c r="D28" s="98"/>
      <c r="E28" s="98"/>
      <c r="F28" s="98"/>
      <c r="G28" s="98"/>
      <c r="H28" s="98"/>
      <c r="I28" s="98"/>
      <c r="J28" s="98"/>
      <c r="K28" s="98"/>
    </row>
    <row r="29" spans="2:11">
      <c r="B29" s="98"/>
      <c r="C29" s="98"/>
      <c r="D29" s="98"/>
      <c r="E29" s="98"/>
      <c r="F29" s="98"/>
      <c r="G29" s="98"/>
      <c r="H29" s="98"/>
      <c r="I29" s="98"/>
      <c r="J29" s="98"/>
      <c r="K29" s="98"/>
    </row>
    <row r="30" spans="2:11">
      <c r="B30" s="98"/>
      <c r="C30" s="98"/>
      <c r="D30" s="98"/>
      <c r="E30" s="98"/>
      <c r="F30" s="98"/>
      <c r="G30" s="98"/>
      <c r="H30" s="98"/>
      <c r="I30" s="98"/>
      <c r="J30" s="98"/>
      <c r="K30" s="98"/>
    </row>
    <row r="31" spans="2:11">
      <c r="B31" s="98"/>
      <c r="C31" s="98"/>
      <c r="D31" s="98"/>
      <c r="E31" s="98"/>
      <c r="F31" s="98"/>
      <c r="G31" s="98"/>
      <c r="H31" s="98"/>
      <c r="I31" s="98"/>
      <c r="J31" s="98"/>
      <c r="K31" s="98"/>
    </row>
    <row r="32" spans="2:11">
      <c r="B32" s="98"/>
      <c r="C32" s="98"/>
      <c r="D32" s="98"/>
      <c r="E32" s="98"/>
      <c r="F32" s="98"/>
      <c r="G32" s="98"/>
      <c r="H32" s="98"/>
      <c r="I32" s="98"/>
      <c r="J32" s="98"/>
      <c r="K32" s="98"/>
    </row>
    <row r="33" spans="2:11">
      <c r="B33" s="98"/>
      <c r="C33" s="98"/>
      <c r="D33" s="98"/>
      <c r="E33" s="98"/>
      <c r="F33" s="98"/>
      <c r="G33" s="98"/>
      <c r="H33" s="98"/>
      <c r="I33" s="98"/>
      <c r="J33" s="98"/>
      <c r="K33" s="98"/>
    </row>
    <row r="34" spans="2:11">
      <c r="B34" s="98"/>
      <c r="C34" s="98"/>
      <c r="D34" s="98"/>
      <c r="E34" s="98"/>
      <c r="F34" s="98"/>
      <c r="G34" s="98"/>
      <c r="H34" s="98"/>
      <c r="I34" s="98"/>
      <c r="J34" s="98"/>
      <c r="K34" s="98"/>
    </row>
    <row r="35" spans="2:11">
      <c r="B35" s="98"/>
      <c r="C35" s="98"/>
      <c r="D35" s="98"/>
      <c r="E35" s="98"/>
      <c r="F35" s="98"/>
      <c r="G35" s="98"/>
      <c r="H35" s="98"/>
      <c r="I35" s="98"/>
      <c r="J35" s="98"/>
      <c r="K35" s="98"/>
    </row>
    <row r="36" spans="2:11">
      <c r="B36" s="98"/>
      <c r="C36" s="98"/>
      <c r="D36" s="98"/>
      <c r="E36" s="98"/>
      <c r="F36" s="98"/>
      <c r="G36" s="98"/>
      <c r="H36" s="98"/>
      <c r="I36" s="98"/>
      <c r="J36" s="98"/>
      <c r="K36" s="98"/>
    </row>
    <row r="37" spans="2:11">
      <c r="B37" s="98"/>
      <c r="C37" s="98"/>
      <c r="D37" s="98"/>
      <c r="E37" s="98"/>
      <c r="F37" s="98"/>
      <c r="G37" s="98"/>
      <c r="H37" s="98"/>
      <c r="I37" s="98"/>
      <c r="J37" s="98"/>
      <c r="K37" s="98"/>
    </row>
    <row r="38" spans="2:11">
      <c r="B38" s="98"/>
      <c r="C38" s="98"/>
      <c r="D38" s="98"/>
      <c r="E38" s="98"/>
      <c r="F38" s="98"/>
      <c r="G38" s="98"/>
      <c r="H38" s="98"/>
      <c r="I38" s="98"/>
      <c r="J38" s="98"/>
      <c r="K38" s="98"/>
    </row>
    <row r="39" spans="2:11">
      <c r="B39" s="98"/>
      <c r="C39" s="98"/>
      <c r="D39" s="98"/>
      <c r="E39" s="98"/>
      <c r="F39" s="98"/>
      <c r="G39" s="98"/>
      <c r="H39" s="98"/>
      <c r="I39" s="98"/>
      <c r="J39" s="98"/>
      <c r="K39" s="98"/>
    </row>
    <row r="40" spans="2:11">
      <c r="B40" s="98"/>
      <c r="C40" s="98"/>
      <c r="D40" s="98"/>
      <c r="E40" s="98"/>
      <c r="F40" s="98"/>
      <c r="G40" s="98"/>
      <c r="H40" s="98"/>
      <c r="I40" s="98"/>
      <c r="J40" s="98"/>
      <c r="K40" s="98"/>
    </row>
    <row r="41" spans="2:11">
      <c r="B41" s="98"/>
      <c r="C41" s="98"/>
      <c r="D41" s="98"/>
      <c r="E41" s="98"/>
      <c r="F41" s="98"/>
      <c r="G41" s="98"/>
      <c r="H41" s="98"/>
      <c r="I41" s="98"/>
      <c r="J41" s="98"/>
      <c r="K41" s="98"/>
    </row>
    <row r="42" spans="2:11">
      <c r="B42" s="98"/>
      <c r="C42" s="98"/>
      <c r="D42" s="98"/>
      <c r="E42" s="98"/>
      <c r="F42" s="98"/>
      <c r="G42" s="98"/>
      <c r="H42" s="98"/>
      <c r="I42" s="98"/>
      <c r="J42" s="98"/>
      <c r="K42" s="98"/>
    </row>
    <row r="43" spans="2:11">
      <c r="B43" s="98"/>
      <c r="C43" s="98"/>
      <c r="D43" s="98"/>
      <c r="E43" s="98"/>
      <c r="F43" s="98"/>
      <c r="G43" s="98"/>
      <c r="H43" s="98"/>
      <c r="I43" s="98"/>
      <c r="J43" s="98"/>
      <c r="K43" s="98"/>
    </row>
    <row r="44" spans="2:11">
      <c r="B44" s="98"/>
      <c r="C44" s="98"/>
      <c r="D44" s="98"/>
      <c r="E44" s="98"/>
      <c r="F44" s="98"/>
      <c r="G44" s="98"/>
      <c r="H44" s="98"/>
      <c r="I44" s="98"/>
      <c r="J44" s="98"/>
      <c r="K44" s="98"/>
    </row>
    <row r="45" spans="2:11">
      <c r="B45" s="98"/>
      <c r="C45" s="98"/>
      <c r="D45" s="98"/>
      <c r="E45" s="98"/>
      <c r="F45" s="98"/>
      <c r="G45" s="98"/>
      <c r="H45" s="98"/>
      <c r="I45" s="98"/>
      <c r="J45" s="98"/>
      <c r="K45" s="98"/>
    </row>
    <row r="46" spans="2:11">
      <c r="B46" s="98"/>
      <c r="C46" s="98"/>
      <c r="D46" s="98"/>
      <c r="E46" s="98"/>
      <c r="F46" s="98"/>
      <c r="G46" s="98"/>
      <c r="H46" s="98"/>
      <c r="I46" s="98"/>
      <c r="J46" s="98"/>
      <c r="K46" s="98"/>
    </row>
    <row r="47" spans="2:11">
      <c r="B47" s="98"/>
      <c r="C47" s="98"/>
      <c r="D47" s="98"/>
      <c r="E47" s="98"/>
      <c r="F47" s="98"/>
      <c r="G47" s="98"/>
      <c r="H47" s="98"/>
      <c r="I47" s="98"/>
      <c r="J47" s="98"/>
      <c r="K47" s="98"/>
    </row>
    <row r="48" spans="2:11">
      <c r="B48" s="98"/>
      <c r="C48" s="98"/>
      <c r="D48" s="98"/>
      <c r="E48" s="98"/>
      <c r="F48" s="98"/>
      <c r="G48" s="98"/>
      <c r="H48" s="98"/>
      <c r="I48" s="98"/>
      <c r="J48" s="98"/>
      <c r="K48" s="98"/>
    </row>
    <row r="49" spans="2:11">
      <c r="B49" s="98"/>
      <c r="C49" s="98"/>
      <c r="D49" s="98"/>
      <c r="E49" s="98"/>
      <c r="F49" s="98"/>
      <c r="G49" s="98"/>
      <c r="H49" s="98"/>
      <c r="I49" s="98"/>
      <c r="J49" s="98"/>
      <c r="K49" s="98"/>
    </row>
    <row r="50" spans="2:11">
      <c r="B50" s="98"/>
      <c r="C50" s="98"/>
      <c r="D50" s="98"/>
      <c r="E50" s="98"/>
      <c r="F50" s="98"/>
      <c r="G50" s="98"/>
      <c r="H50" s="98"/>
      <c r="I50" s="98"/>
      <c r="J50" s="98"/>
      <c r="K50" s="98"/>
    </row>
    <row r="51" spans="2:11">
      <c r="B51" s="98"/>
      <c r="C51" s="98"/>
      <c r="D51" s="98"/>
      <c r="E51" s="98"/>
      <c r="F51" s="98"/>
      <c r="G51" s="98"/>
      <c r="H51" s="98"/>
      <c r="I51" s="98"/>
      <c r="J51" s="98"/>
      <c r="K51" s="98"/>
    </row>
    <row r="52" spans="2:11">
      <c r="B52" s="98"/>
      <c r="C52" s="98"/>
      <c r="D52" s="98"/>
      <c r="E52" s="98"/>
      <c r="F52" s="98"/>
      <c r="G52" s="98"/>
      <c r="H52" s="98"/>
      <c r="I52" s="98"/>
      <c r="J52" s="98"/>
      <c r="K52" s="98"/>
    </row>
    <row r="53" spans="2:11">
      <c r="B53" s="98"/>
      <c r="C53" s="98"/>
      <c r="D53" s="98"/>
      <c r="E53" s="98"/>
      <c r="F53" s="98"/>
      <c r="G53" s="98"/>
      <c r="H53" s="98"/>
      <c r="I53" s="98"/>
      <c r="J53" s="98"/>
      <c r="K53" s="98"/>
    </row>
    <row r="54" spans="2:11">
      <c r="B54" s="98"/>
      <c r="C54" s="98"/>
      <c r="D54" s="98"/>
      <c r="E54" s="98"/>
      <c r="F54" s="98"/>
      <c r="G54" s="98"/>
      <c r="H54" s="98"/>
      <c r="I54" s="98"/>
      <c r="J54" s="98"/>
      <c r="K54" s="98"/>
    </row>
    <row r="55" spans="2:11">
      <c r="B55" s="98"/>
      <c r="C55" s="98"/>
      <c r="D55" s="98"/>
      <c r="E55" s="98"/>
      <c r="F55" s="98"/>
      <c r="G55" s="98"/>
      <c r="H55" s="98"/>
      <c r="I55" s="98"/>
      <c r="J55" s="98"/>
      <c r="K55" s="98"/>
    </row>
    <row r="56" spans="2:11">
      <c r="B56" s="98"/>
      <c r="C56" s="98"/>
      <c r="D56" s="98"/>
      <c r="E56" s="98"/>
      <c r="F56" s="98"/>
      <c r="G56" s="98"/>
      <c r="H56" s="98"/>
      <c r="I56" s="98"/>
      <c r="J56" s="98"/>
      <c r="K56" s="98"/>
    </row>
    <row r="57" spans="2:11">
      <c r="B57" s="98"/>
      <c r="C57" s="98"/>
      <c r="D57" s="98"/>
      <c r="E57" s="98"/>
      <c r="F57" s="98"/>
      <c r="G57" s="98"/>
      <c r="H57" s="98"/>
      <c r="I57" s="98"/>
      <c r="J57" s="98"/>
      <c r="K57" s="98"/>
    </row>
    <row r="58" spans="2:11">
      <c r="B58" s="98"/>
      <c r="C58" s="98"/>
      <c r="D58" s="98"/>
      <c r="E58" s="98"/>
      <c r="F58" s="98"/>
      <c r="G58" s="98"/>
      <c r="H58" s="98"/>
      <c r="I58" s="98"/>
      <c r="J58" s="98"/>
      <c r="K58" s="98"/>
    </row>
    <row r="59" spans="2:11">
      <c r="B59" s="98"/>
      <c r="C59" s="98"/>
      <c r="D59" s="98"/>
      <c r="E59" s="98"/>
      <c r="F59" s="98"/>
      <c r="G59" s="98"/>
      <c r="H59" s="98"/>
      <c r="I59" s="98"/>
      <c r="J59" s="98"/>
      <c r="K59" s="98"/>
    </row>
    <row r="60" spans="2:11">
      <c r="B60" s="98"/>
      <c r="C60" s="98"/>
      <c r="D60" s="98"/>
      <c r="E60" s="98"/>
      <c r="F60" s="98"/>
      <c r="G60" s="98"/>
      <c r="H60" s="98"/>
      <c r="I60" s="98"/>
      <c r="J60" s="98"/>
      <c r="K60" s="98"/>
    </row>
    <row r="61" spans="2:11">
      <c r="B61" s="98"/>
      <c r="C61" s="98"/>
      <c r="D61" s="98"/>
      <c r="E61" s="98"/>
      <c r="F61" s="98"/>
      <c r="G61" s="98"/>
      <c r="H61" s="98"/>
      <c r="I61" s="98"/>
      <c r="J61" s="98"/>
      <c r="K61" s="98"/>
    </row>
    <row r="62" spans="2:11">
      <c r="B62" s="98"/>
      <c r="C62" s="98"/>
      <c r="D62" s="98"/>
      <c r="E62" s="98"/>
      <c r="F62" s="98"/>
      <c r="G62" s="98"/>
      <c r="H62" s="98"/>
      <c r="I62" s="98"/>
      <c r="J62" s="98"/>
      <c r="K62" s="98"/>
    </row>
    <row r="63" spans="2:11">
      <c r="B63" s="98"/>
      <c r="C63" s="98"/>
      <c r="D63" s="98"/>
      <c r="E63" s="98"/>
      <c r="F63" s="98"/>
      <c r="G63" s="98"/>
      <c r="H63" s="98"/>
      <c r="I63" s="98"/>
      <c r="J63" s="98"/>
      <c r="K63" s="98"/>
    </row>
    <row r="64" spans="2:11">
      <c r="B64" s="98"/>
      <c r="C64" s="98"/>
      <c r="D64" s="98"/>
      <c r="E64" s="98"/>
      <c r="F64" s="98"/>
      <c r="G64" s="98"/>
      <c r="H64" s="98"/>
      <c r="I64" s="98"/>
      <c r="J64" s="98"/>
      <c r="K64" s="98"/>
    </row>
    <row r="65" spans="2:11">
      <c r="B65" s="98"/>
      <c r="C65" s="98"/>
      <c r="D65" s="98"/>
      <c r="E65" s="98"/>
      <c r="F65" s="98"/>
      <c r="G65" s="98"/>
      <c r="H65" s="98"/>
      <c r="I65" s="98"/>
      <c r="J65" s="98"/>
      <c r="K65" s="98"/>
    </row>
    <row r="66" spans="2:11">
      <c r="B66" s="98"/>
      <c r="C66" s="98"/>
      <c r="D66" s="98"/>
      <c r="E66" s="98"/>
      <c r="F66" s="98"/>
      <c r="G66" s="98"/>
      <c r="H66" s="98"/>
      <c r="I66" s="98"/>
      <c r="J66" s="98"/>
      <c r="K66" s="98"/>
    </row>
    <row r="67" spans="2:11">
      <c r="B67" s="98"/>
      <c r="C67" s="98"/>
      <c r="D67" s="98"/>
      <c r="E67" s="98"/>
      <c r="F67" s="98"/>
      <c r="G67" s="98"/>
      <c r="H67" s="98"/>
      <c r="I67" s="98"/>
      <c r="J67" s="98"/>
      <c r="K67" s="98"/>
    </row>
    <row r="68" spans="2:11">
      <c r="B68" s="98"/>
      <c r="C68" s="98"/>
      <c r="D68" s="98"/>
      <c r="E68" s="98"/>
      <c r="F68" s="98"/>
      <c r="G68" s="98"/>
      <c r="H68" s="98"/>
      <c r="I68" s="98"/>
      <c r="J68" s="98"/>
      <c r="K68" s="98"/>
    </row>
    <row r="69" spans="2:11">
      <c r="B69" s="98"/>
      <c r="C69" s="98"/>
      <c r="D69" s="98"/>
      <c r="E69" s="98"/>
      <c r="F69" s="98"/>
      <c r="G69" s="98"/>
      <c r="H69" s="98"/>
      <c r="I69" s="98"/>
      <c r="J69" s="98"/>
      <c r="K69" s="98"/>
    </row>
    <row r="70" spans="2:11">
      <c r="B70" s="98"/>
      <c r="C70" s="98"/>
      <c r="D70" s="98"/>
      <c r="E70" s="98"/>
      <c r="F70" s="98"/>
      <c r="G70" s="98"/>
      <c r="H70" s="98"/>
      <c r="I70" s="98"/>
      <c r="J70" s="98"/>
      <c r="K70" s="98"/>
    </row>
    <row r="71" spans="2:11">
      <c r="B71" s="98"/>
      <c r="C71" s="98"/>
      <c r="D71" s="98"/>
      <c r="E71" s="98"/>
      <c r="F71" s="98"/>
      <c r="G71" s="98"/>
      <c r="H71" s="98"/>
      <c r="I71" s="98"/>
      <c r="J71" s="98"/>
      <c r="K71" s="98"/>
    </row>
    <row r="72" spans="2:11">
      <c r="B72" s="98"/>
      <c r="C72" s="98"/>
      <c r="D72" s="98"/>
      <c r="E72" s="98"/>
      <c r="F72" s="98"/>
      <c r="G72" s="98"/>
      <c r="H72" s="98"/>
      <c r="I72" s="98"/>
      <c r="J72" s="98"/>
      <c r="K72" s="98"/>
    </row>
    <row r="73" spans="2:11">
      <c r="B73" s="98"/>
      <c r="C73" s="98"/>
      <c r="D73" s="98"/>
      <c r="E73" s="98"/>
      <c r="F73" s="98"/>
      <c r="G73" s="98"/>
      <c r="H73" s="98"/>
      <c r="I73" s="98"/>
      <c r="J73" s="98"/>
      <c r="K73" s="98"/>
    </row>
    <row r="74" spans="2:11">
      <c r="B74" s="98"/>
      <c r="C74" s="98"/>
      <c r="D74" s="98"/>
      <c r="E74" s="98"/>
      <c r="F74" s="98"/>
      <c r="G74" s="98"/>
      <c r="H74" s="98"/>
      <c r="I74" s="98"/>
      <c r="J74" s="98"/>
      <c r="K74" s="98"/>
    </row>
    <row r="75" spans="2:11">
      <c r="B75" s="98"/>
      <c r="C75" s="98"/>
      <c r="D75" s="98"/>
      <c r="E75" s="98"/>
      <c r="F75" s="98"/>
      <c r="G75" s="98"/>
      <c r="H75" s="98"/>
      <c r="I75" s="98"/>
      <c r="J75" s="98"/>
      <c r="K75" s="98"/>
    </row>
    <row r="76" spans="2:11">
      <c r="B76" s="98"/>
      <c r="C76" s="98"/>
      <c r="D76" s="98"/>
      <c r="E76" s="98"/>
      <c r="F76" s="98"/>
      <c r="G76" s="98"/>
      <c r="H76" s="98"/>
      <c r="I76" s="98"/>
      <c r="J76" s="98"/>
      <c r="K76" s="98"/>
    </row>
    <row r="77" spans="2:11">
      <c r="B77" s="98"/>
      <c r="C77" s="98"/>
      <c r="D77" s="98"/>
      <c r="E77" s="98"/>
      <c r="F77" s="98"/>
      <c r="G77" s="98"/>
      <c r="H77" s="98"/>
      <c r="I77" s="98"/>
      <c r="J77" s="98"/>
      <c r="K77" s="98"/>
    </row>
    <row r="78" spans="2:11">
      <c r="B78" s="98"/>
      <c r="C78" s="98"/>
      <c r="D78" s="98"/>
      <c r="E78" s="98"/>
      <c r="F78" s="98"/>
      <c r="G78" s="98"/>
      <c r="H78" s="98"/>
      <c r="I78" s="98"/>
      <c r="J78" s="98"/>
      <c r="K78" s="98"/>
    </row>
    <row r="79" spans="2:11">
      <c r="B79" s="98"/>
      <c r="C79" s="98"/>
      <c r="D79" s="98"/>
      <c r="E79" s="98"/>
      <c r="F79" s="98"/>
      <c r="G79" s="98"/>
      <c r="H79" s="98"/>
      <c r="I79" s="98"/>
      <c r="J79" s="98"/>
      <c r="K79" s="98"/>
    </row>
    <row r="80" spans="2:11">
      <c r="B80" s="98"/>
      <c r="C80" s="98"/>
      <c r="D80" s="98"/>
      <c r="E80" s="98"/>
      <c r="F80" s="98"/>
      <c r="G80" s="98"/>
      <c r="H80" s="98"/>
      <c r="I80" s="98"/>
      <c r="J80" s="98"/>
      <c r="K80" s="98"/>
    </row>
    <row r="81" spans="2:11">
      <c r="B81" s="98"/>
      <c r="C81" s="98"/>
      <c r="D81" s="98"/>
      <c r="E81" s="98"/>
      <c r="F81" s="98"/>
      <c r="G81" s="98"/>
      <c r="H81" s="98"/>
      <c r="I81" s="98"/>
      <c r="J81" s="98"/>
      <c r="K81" s="98"/>
    </row>
    <row r="82" spans="2:11">
      <c r="B82" s="98"/>
      <c r="C82" s="98"/>
      <c r="D82" s="98"/>
      <c r="E82" s="98"/>
      <c r="F82" s="98"/>
      <c r="G82" s="98"/>
      <c r="H82" s="98"/>
      <c r="I82" s="98"/>
      <c r="J82" s="98"/>
      <c r="K82" s="98"/>
    </row>
    <row r="83" spans="2:11">
      <c r="B83" s="98"/>
      <c r="C83" s="98"/>
      <c r="D83" s="98"/>
      <c r="E83" s="98"/>
      <c r="F83" s="98"/>
      <c r="G83" s="98"/>
      <c r="H83" s="98"/>
      <c r="I83" s="98"/>
      <c r="J83" s="98"/>
      <c r="K83" s="98"/>
    </row>
    <row r="84" spans="2:11">
      <c r="B84" s="98"/>
      <c r="C84" s="98"/>
      <c r="D84" s="98"/>
      <c r="E84" s="98"/>
      <c r="F84" s="98"/>
      <c r="G84" s="98"/>
      <c r="H84" s="98"/>
      <c r="I84" s="98"/>
      <c r="J84" s="98"/>
      <c r="K84" s="98"/>
    </row>
    <row r="85" spans="2:11">
      <c r="B85" s="98"/>
      <c r="C85" s="98"/>
      <c r="D85" s="98"/>
      <c r="E85" s="98"/>
      <c r="F85" s="98"/>
      <c r="G85" s="98"/>
      <c r="H85" s="98"/>
      <c r="I85" s="98"/>
      <c r="J85" s="98"/>
      <c r="K85" s="98"/>
    </row>
    <row r="86" spans="2:11">
      <c r="B86" s="98"/>
      <c r="C86" s="98"/>
      <c r="D86" s="98"/>
      <c r="E86" s="98"/>
      <c r="F86" s="98"/>
      <c r="G86" s="98"/>
      <c r="H86" s="98"/>
      <c r="I86" s="98"/>
      <c r="J86" s="98"/>
      <c r="K86" s="98"/>
    </row>
    <row r="87" spans="2:11">
      <c r="B87" s="98"/>
      <c r="C87" s="98"/>
      <c r="D87" s="98"/>
      <c r="E87" s="98"/>
      <c r="F87" s="98"/>
      <c r="G87" s="98"/>
      <c r="H87" s="98"/>
      <c r="I87" s="98"/>
      <c r="J87" s="98"/>
      <c r="K87" s="98"/>
    </row>
    <row r="88" spans="2:11">
      <c r="B88" s="98"/>
      <c r="C88" s="98"/>
      <c r="D88" s="98"/>
      <c r="E88" s="98"/>
      <c r="F88" s="98"/>
      <c r="G88" s="98"/>
      <c r="H88" s="98"/>
      <c r="I88" s="98"/>
      <c r="J88" s="98"/>
      <c r="K88" s="98"/>
    </row>
    <row r="89" spans="2:11">
      <c r="B89" s="98"/>
      <c r="C89" s="98"/>
      <c r="D89" s="98"/>
      <c r="E89" s="98"/>
      <c r="F89" s="98"/>
      <c r="G89" s="98"/>
      <c r="H89" s="98"/>
      <c r="I89" s="98"/>
      <c r="J89" s="98"/>
      <c r="K89" s="98"/>
    </row>
    <row r="90" spans="2:11">
      <c r="B90" s="98"/>
      <c r="C90" s="98"/>
      <c r="D90" s="98"/>
      <c r="E90" s="98"/>
      <c r="F90" s="98"/>
      <c r="G90" s="98"/>
      <c r="H90" s="98"/>
      <c r="I90" s="98"/>
      <c r="J90" s="98"/>
      <c r="K90" s="98"/>
    </row>
    <row r="91" spans="2:11">
      <c r="B91" s="98"/>
      <c r="C91" s="98"/>
      <c r="D91" s="98"/>
      <c r="E91" s="98"/>
      <c r="F91" s="98"/>
      <c r="G91" s="98"/>
      <c r="H91" s="98"/>
      <c r="I91" s="98"/>
      <c r="J91" s="98"/>
      <c r="K91" s="98"/>
    </row>
    <row r="92" spans="2:11">
      <c r="B92" s="98"/>
      <c r="C92" s="98"/>
      <c r="D92" s="98"/>
      <c r="E92" s="98"/>
      <c r="F92" s="98"/>
      <c r="G92" s="98"/>
      <c r="H92" s="98"/>
      <c r="I92" s="98"/>
      <c r="J92" s="98"/>
      <c r="K92" s="98"/>
    </row>
    <row r="93" spans="2:11">
      <c r="B93" s="98"/>
      <c r="C93" s="98"/>
      <c r="D93" s="98"/>
      <c r="E93" s="98"/>
      <c r="F93" s="98"/>
      <c r="G93" s="98"/>
      <c r="H93" s="98"/>
      <c r="I93" s="98"/>
      <c r="J93" s="98"/>
      <c r="K93" s="98"/>
    </row>
    <row r="94" spans="2:11">
      <c r="B94" s="98"/>
      <c r="C94" s="98"/>
      <c r="D94" s="98"/>
      <c r="E94" s="98"/>
      <c r="F94" s="98"/>
      <c r="G94" s="98"/>
      <c r="H94" s="98"/>
      <c r="I94" s="98"/>
      <c r="J94" s="98"/>
      <c r="K94" s="98"/>
    </row>
    <row r="95" spans="2:11">
      <c r="B95" s="98"/>
      <c r="C95" s="98"/>
      <c r="D95" s="98"/>
      <c r="E95" s="98"/>
      <c r="F95" s="98"/>
      <c r="G95" s="98"/>
      <c r="H95" s="98"/>
      <c r="I95" s="98"/>
      <c r="J95" s="98"/>
      <c r="K95" s="98"/>
    </row>
    <row r="96" spans="2:11">
      <c r="B96" s="98"/>
      <c r="C96" s="98"/>
      <c r="D96" s="98"/>
      <c r="E96" s="98"/>
      <c r="F96" s="98"/>
      <c r="G96" s="98"/>
      <c r="H96" s="98"/>
      <c r="I96" s="98"/>
      <c r="J96" s="98"/>
      <c r="K96" s="98"/>
    </row>
    <row r="97" spans="2:11">
      <c r="B97" s="98"/>
      <c r="C97" s="98"/>
      <c r="D97" s="98"/>
      <c r="E97" s="98"/>
      <c r="F97" s="98"/>
      <c r="G97" s="98"/>
      <c r="H97" s="98"/>
      <c r="I97" s="98"/>
      <c r="J97" s="98"/>
      <c r="K97" s="98"/>
    </row>
    <row r="98" spans="2:11">
      <c r="B98" s="98"/>
      <c r="C98" s="98"/>
      <c r="D98" s="98"/>
      <c r="E98" s="98"/>
      <c r="F98" s="98"/>
      <c r="G98" s="98"/>
      <c r="H98" s="98"/>
      <c r="I98" s="98"/>
      <c r="J98" s="98"/>
      <c r="K98" s="98"/>
    </row>
    <row r="99" spans="2:11">
      <c r="B99" s="98"/>
      <c r="C99" s="98"/>
      <c r="D99" s="98"/>
      <c r="E99" s="98"/>
      <c r="F99" s="98"/>
      <c r="G99" s="98"/>
      <c r="H99" s="98"/>
      <c r="I99" s="98"/>
      <c r="J99" s="98"/>
      <c r="K99" s="98"/>
    </row>
    <row r="100" spans="2:11">
      <c r="B100" s="98"/>
      <c r="C100" s="98"/>
      <c r="D100" s="98"/>
      <c r="E100" s="98"/>
      <c r="F100" s="98"/>
      <c r="G100" s="98"/>
      <c r="H100" s="98"/>
      <c r="I100" s="98"/>
      <c r="J100" s="98"/>
      <c r="K100" s="98"/>
    </row>
    <row r="101" spans="2:11">
      <c r="B101" s="98"/>
      <c r="C101" s="98"/>
      <c r="D101" s="98"/>
      <c r="E101" s="98"/>
      <c r="F101" s="98"/>
      <c r="G101" s="98"/>
      <c r="H101" s="98"/>
      <c r="I101" s="98"/>
      <c r="J101" s="98"/>
      <c r="K101" s="98"/>
    </row>
    <row r="102" spans="2:11">
      <c r="B102" s="98"/>
      <c r="C102" s="98"/>
      <c r="D102" s="98"/>
      <c r="E102" s="98"/>
      <c r="F102" s="98"/>
      <c r="G102" s="98"/>
      <c r="H102" s="98"/>
      <c r="I102" s="98"/>
      <c r="J102" s="98"/>
      <c r="K102" s="98"/>
    </row>
    <row r="103" spans="2:11">
      <c r="B103" s="98"/>
      <c r="C103" s="98"/>
      <c r="D103" s="98"/>
      <c r="E103" s="98"/>
      <c r="F103" s="98"/>
      <c r="G103" s="98"/>
      <c r="H103" s="98"/>
      <c r="I103" s="98"/>
      <c r="J103" s="98"/>
      <c r="K103" s="98"/>
    </row>
    <row r="104" spans="2:11">
      <c r="B104" s="98"/>
      <c r="C104" s="98"/>
      <c r="D104" s="98"/>
      <c r="E104" s="98"/>
      <c r="F104" s="98"/>
      <c r="G104" s="98"/>
      <c r="H104" s="98"/>
      <c r="I104" s="98"/>
      <c r="J104" s="98"/>
      <c r="K104" s="98"/>
    </row>
    <row r="105" spans="2:11">
      <c r="B105" s="98"/>
      <c r="C105" s="98"/>
      <c r="D105" s="98"/>
      <c r="E105" s="98"/>
      <c r="F105" s="98"/>
      <c r="G105" s="98"/>
      <c r="H105" s="98"/>
      <c r="I105" s="98"/>
      <c r="J105" s="98"/>
      <c r="K105" s="98"/>
    </row>
    <row r="106" spans="2:11">
      <c r="B106" s="98"/>
      <c r="C106" s="98"/>
      <c r="D106" s="98"/>
      <c r="E106" s="98"/>
      <c r="F106" s="98"/>
      <c r="G106" s="98"/>
      <c r="H106" s="98"/>
      <c r="I106" s="98"/>
      <c r="J106" s="98"/>
      <c r="K106" s="98"/>
    </row>
    <row r="107" spans="2:11">
      <c r="B107" s="98"/>
      <c r="C107" s="98"/>
      <c r="D107" s="98"/>
      <c r="E107" s="98"/>
      <c r="F107" s="98"/>
      <c r="G107" s="98"/>
      <c r="H107" s="98"/>
      <c r="I107" s="98"/>
      <c r="J107" s="98"/>
      <c r="K107" s="98"/>
    </row>
    <row r="108" spans="2:11">
      <c r="B108" s="98"/>
      <c r="C108" s="98"/>
      <c r="D108" s="98"/>
      <c r="E108" s="98"/>
      <c r="F108" s="98"/>
      <c r="G108" s="98"/>
      <c r="H108" s="98"/>
      <c r="I108" s="98"/>
      <c r="J108" s="98"/>
      <c r="K108" s="98"/>
    </row>
    <row r="109" spans="2:11">
      <c r="B109" s="98"/>
      <c r="C109" s="98"/>
      <c r="D109" s="98"/>
      <c r="E109" s="98"/>
      <c r="F109" s="98"/>
      <c r="G109" s="98"/>
      <c r="H109" s="98"/>
      <c r="I109" s="98"/>
      <c r="J109" s="98"/>
      <c r="K109" s="98"/>
    </row>
    <row r="110" spans="2:11">
      <c r="B110" s="98"/>
      <c r="C110" s="98"/>
      <c r="D110" s="98"/>
      <c r="E110" s="98"/>
      <c r="F110" s="98"/>
      <c r="G110" s="98"/>
      <c r="H110" s="98"/>
      <c r="I110" s="98"/>
      <c r="J110" s="98"/>
      <c r="K110" s="98"/>
    </row>
    <row r="111" spans="2:11">
      <c r="B111" s="98"/>
      <c r="C111" s="98"/>
      <c r="D111" s="98"/>
      <c r="E111" s="98"/>
      <c r="F111" s="98"/>
      <c r="G111" s="98"/>
      <c r="H111" s="98"/>
      <c r="I111" s="98"/>
      <c r="J111" s="98"/>
      <c r="K111" s="98"/>
    </row>
    <row r="112" spans="2:11">
      <c r="B112" s="98"/>
      <c r="C112" s="98"/>
      <c r="D112" s="98"/>
      <c r="E112" s="98"/>
      <c r="F112" s="98"/>
      <c r="G112" s="98"/>
      <c r="H112" s="98"/>
      <c r="I112" s="98"/>
      <c r="J112" s="98"/>
      <c r="K112" s="98"/>
    </row>
    <row r="113" spans="2:11">
      <c r="B113" s="122"/>
      <c r="C113" s="121"/>
      <c r="D113" s="125"/>
      <c r="E113" s="125"/>
      <c r="F113" s="125"/>
      <c r="G113" s="125"/>
      <c r="H113" s="125"/>
      <c r="I113" s="121"/>
      <c r="J113" s="121"/>
      <c r="K113" s="121"/>
    </row>
    <row r="114" spans="2:11">
      <c r="B114" s="122"/>
      <c r="C114" s="121"/>
      <c r="D114" s="125"/>
      <c r="E114" s="125"/>
      <c r="F114" s="125"/>
      <c r="G114" s="125"/>
      <c r="H114" s="125"/>
      <c r="I114" s="121"/>
      <c r="J114" s="121"/>
      <c r="K114" s="121"/>
    </row>
    <row r="115" spans="2:11">
      <c r="B115" s="122"/>
      <c r="C115" s="121"/>
      <c r="D115" s="125"/>
      <c r="E115" s="125"/>
      <c r="F115" s="125"/>
      <c r="G115" s="125"/>
      <c r="H115" s="125"/>
      <c r="I115" s="121"/>
      <c r="J115" s="121"/>
      <c r="K115" s="121"/>
    </row>
    <row r="116" spans="2:11">
      <c r="B116" s="122"/>
      <c r="C116" s="121"/>
      <c r="D116" s="125"/>
      <c r="E116" s="125"/>
      <c r="F116" s="125"/>
      <c r="G116" s="125"/>
      <c r="H116" s="125"/>
      <c r="I116" s="121"/>
      <c r="J116" s="121"/>
      <c r="K116" s="121"/>
    </row>
    <row r="117" spans="2:11">
      <c r="B117" s="122"/>
      <c r="C117" s="121"/>
      <c r="D117" s="125"/>
      <c r="E117" s="125"/>
      <c r="F117" s="125"/>
      <c r="G117" s="125"/>
      <c r="H117" s="125"/>
      <c r="I117" s="121"/>
      <c r="J117" s="121"/>
      <c r="K117" s="121"/>
    </row>
    <row r="118" spans="2:11">
      <c r="B118" s="122"/>
      <c r="C118" s="121"/>
      <c r="D118" s="125"/>
      <c r="E118" s="125"/>
      <c r="F118" s="125"/>
      <c r="G118" s="125"/>
      <c r="H118" s="125"/>
      <c r="I118" s="121"/>
      <c r="J118" s="121"/>
      <c r="K118" s="121"/>
    </row>
    <row r="119" spans="2:11">
      <c r="B119" s="122"/>
      <c r="C119" s="121"/>
      <c r="D119" s="125"/>
      <c r="E119" s="125"/>
      <c r="F119" s="125"/>
      <c r="G119" s="125"/>
      <c r="H119" s="125"/>
      <c r="I119" s="121"/>
      <c r="J119" s="121"/>
      <c r="K119" s="121"/>
    </row>
    <row r="120" spans="2:11">
      <c r="B120" s="122"/>
      <c r="C120" s="121"/>
      <c r="D120" s="125"/>
      <c r="E120" s="125"/>
      <c r="F120" s="125"/>
      <c r="G120" s="125"/>
      <c r="H120" s="125"/>
      <c r="I120" s="121"/>
      <c r="J120" s="121"/>
      <c r="K120" s="121"/>
    </row>
    <row r="121" spans="2:11">
      <c r="B121" s="122"/>
      <c r="C121" s="121"/>
      <c r="D121" s="125"/>
      <c r="E121" s="125"/>
      <c r="F121" s="125"/>
      <c r="G121" s="125"/>
      <c r="H121" s="125"/>
      <c r="I121" s="121"/>
      <c r="J121" s="121"/>
      <c r="K121" s="121"/>
    </row>
    <row r="122" spans="2:11">
      <c r="B122" s="122"/>
      <c r="C122" s="121"/>
      <c r="D122" s="125"/>
      <c r="E122" s="125"/>
      <c r="F122" s="125"/>
      <c r="G122" s="125"/>
      <c r="H122" s="125"/>
      <c r="I122" s="121"/>
      <c r="J122" s="121"/>
      <c r="K122" s="121"/>
    </row>
    <row r="123" spans="2:11">
      <c r="B123" s="122"/>
      <c r="C123" s="121"/>
      <c r="D123" s="125"/>
      <c r="E123" s="125"/>
      <c r="F123" s="125"/>
      <c r="G123" s="125"/>
      <c r="H123" s="125"/>
      <c r="I123" s="121"/>
      <c r="J123" s="121"/>
      <c r="K123" s="121"/>
    </row>
    <row r="124" spans="2:11">
      <c r="B124" s="122"/>
      <c r="C124" s="121"/>
      <c r="D124" s="125"/>
      <c r="E124" s="125"/>
      <c r="F124" s="125"/>
      <c r="G124" s="125"/>
      <c r="H124" s="125"/>
      <c r="I124" s="121"/>
      <c r="J124" s="121"/>
      <c r="K124" s="121"/>
    </row>
    <row r="125" spans="2:11">
      <c r="B125" s="122"/>
      <c r="C125" s="121"/>
      <c r="D125" s="125"/>
      <c r="E125" s="125"/>
      <c r="F125" s="125"/>
      <c r="G125" s="125"/>
      <c r="H125" s="125"/>
      <c r="I125" s="121"/>
      <c r="J125" s="121"/>
      <c r="K125" s="121"/>
    </row>
    <row r="126" spans="2:11">
      <c r="B126" s="122"/>
      <c r="C126" s="121"/>
      <c r="D126" s="125"/>
      <c r="E126" s="125"/>
      <c r="F126" s="125"/>
      <c r="G126" s="125"/>
      <c r="H126" s="125"/>
      <c r="I126" s="121"/>
      <c r="J126" s="121"/>
      <c r="K126" s="121"/>
    </row>
    <row r="127" spans="2:11">
      <c r="B127" s="122"/>
      <c r="C127" s="121"/>
      <c r="D127" s="125"/>
      <c r="E127" s="125"/>
      <c r="F127" s="125"/>
      <c r="G127" s="125"/>
      <c r="H127" s="125"/>
      <c r="I127" s="121"/>
      <c r="J127" s="121"/>
      <c r="K127" s="121"/>
    </row>
    <row r="128" spans="2:11">
      <c r="B128" s="122"/>
      <c r="C128" s="121"/>
      <c r="D128" s="125"/>
      <c r="E128" s="125"/>
      <c r="F128" s="125"/>
      <c r="G128" s="125"/>
      <c r="H128" s="125"/>
      <c r="I128" s="121"/>
      <c r="J128" s="121"/>
      <c r="K128" s="121"/>
    </row>
    <row r="129" spans="2:11">
      <c r="B129" s="122"/>
      <c r="C129" s="121"/>
      <c r="D129" s="125"/>
      <c r="E129" s="125"/>
      <c r="F129" s="125"/>
      <c r="G129" s="125"/>
      <c r="H129" s="125"/>
      <c r="I129" s="121"/>
      <c r="J129" s="121"/>
      <c r="K129" s="121"/>
    </row>
    <row r="130" spans="2:11">
      <c r="B130" s="122"/>
      <c r="C130" s="121"/>
      <c r="D130" s="125"/>
      <c r="E130" s="125"/>
      <c r="F130" s="125"/>
      <c r="G130" s="125"/>
      <c r="H130" s="125"/>
      <c r="I130" s="121"/>
      <c r="J130" s="121"/>
      <c r="K130" s="121"/>
    </row>
    <row r="131" spans="2:11">
      <c r="B131" s="122"/>
      <c r="C131" s="121"/>
      <c r="D131" s="125"/>
      <c r="E131" s="125"/>
      <c r="F131" s="125"/>
      <c r="G131" s="125"/>
      <c r="H131" s="125"/>
      <c r="I131" s="121"/>
      <c r="J131" s="121"/>
      <c r="K131" s="121"/>
    </row>
    <row r="132" spans="2:11">
      <c r="B132" s="122"/>
      <c r="C132" s="121"/>
      <c r="D132" s="125"/>
      <c r="E132" s="125"/>
      <c r="F132" s="125"/>
      <c r="G132" s="125"/>
      <c r="H132" s="125"/>
      <c r="I132" s="121"/>
      <c r="J132" s="121"/>
      <c r="K132" s="121"/>
    </row>
    <row r="133" spans="2:11">
      <c r="B133" s="122"/>
      <c r="C133" s="121"/>
      <c r="D133" s="125"/>
      <c r="E133" s="125"/>
      <c r="F133" s="125"/>
      <c r="G133" s="125"/>
      <c r="H133" s="125"/>
      <c r="I133" s="121"/>
      <c r="J133" s="121"/>
      <c r="K133" s="121"/>
    </row>
    <row r="134" spans="2:11">
      <c r="B134" s="122"/>
      <c r="C134" s="121"/>
      <c r="D134" s="125"/>
      <c r="E134" s="125"/>
      <c r="F134" s="125"/>
      <c r="G134" s="125"/>
      <c r="H134" s="125"/>
      <c r="I134" s="121"/>
      <c r="J134" s="121"/>
      <c r="K134" s="121"/>
    </row>
    <row r="135" spans="2:11">
      <c r="B135" s="122"/>
      <c r="C135" s="121"/>
      <c r="D135" s="125"/>
      <c r="E135" s="125"/>
      <c r="F135" s="125"/>
      <c r="G135" s="125"/>
      <c r="H135" s="125"/>
      <c r="I135" s="121"/>
      <c r="J135" s="121"/>
      <c r="K135" s="121"/>
    </row>
    <row r="136" spans="2:11">
      <c r="B136" s="122"/>
      <c r="C136" s="121"/>
      <c r="D136" s="125"/>
      <c r="E136" s="125"/>
      <c r="F136" s="125"/>
      <c r="G136" s="125"/>
      <c r="H136" s="125"/>
      <c r="I136" s="121"/>
      <c r="J136" s="121"/>
      <c r="K136" s="121"/>
    </row>
    <row r="137" spans="2:11">
      <c r="B137" s="122"/>
      <c r="C137" s="121"/>
      <c r="D137" s="125"/>
      <c r="E137" s="125"/>
      <c r="F137" s="125"/>
      <c r="G137" s="125"/>
      <c r="H137" s="125"/>
      <c r="I137" s="121"/>
      <c r="J137" s="121"/>
      <c r="K137" s="121"/>
    </row>
    <row r="138" spans="2:11">
      <c r="B138" s="122"/>
      <c r="C138" s="121"/>
      <c r="D138" s="125"/>
      <c r="E138" s="125"/>
      <c r="F138" s="125"/>
      <c r="G138" s="125"/>
      <c r="H138" s="125"/>
      <c r="I138" s="121"/>
      <c r="J138" s="121"/>
      <c r="K138" s="121"/>
    </row>
    <row r="139" spans="2:11">
      <c r="B139" s="122"/>
      <c r="C139" s="121"/>
      <c r="D139" s="125"/>
      <c r="E139" s="125"/>
      <c r="F139" s="125"/>
      <c r="G139" s="125"/>
      <c r="H139" s="125"/>
      <c r="I139" s="121"/>
      <c r="J139" s="121"/>
      <c r="K139" s="121"/>
    </row>
    <row r="140" spans="2:11">
      <c r="B140" s="122"/>
      <c r="C140" s="121"/>
      <c r="D140" s="125"/>
      <c r="E140" s="125"/>
      <c r="F140" s="125"/>
      <c r="G140" s="125"/>
      <c r="H140" s="125"/>
      <c r="I140" s="121"/>
      <c r="J140" s="121"/>
      <c r="K140" s="121"/>
    </row>
    <row r="141" spans="2:11">
      <c r="B141" s="122"/>
      <c r="C141" s="121"/>
      <c r="D141" s="125"/>
      <c r="E141" s="125"/>
      <c r="F141" s="125"/>
      <c r="G141" s="125"/>
      <c r="H141" s="125"/>
      <c r="I141" s="121"/>
      <c r="J141" s="121"/>
      <c r="K141" s="121"/>
    </row>
    <row r="142" spans="2:11">
      <c r="B142" s="122"/>
      <c r="C142" s="121"/>
      <c r="D142" s="125"/>
      <c r="E142" s="125"/>
      <c r="F142" s="125"/>
      <c r="G142" s="125"/>
      <c r="H142" s="125"/>
      <c r="I142" s="121"/>
      <c r="J142" s="121"/>
      <c r="K142" s="121"/>
    </row>
    <row r="143" spans="2:11">
      <c r="B143" s="122"/>
      <c r="C143" s="121"/>
      <c r="D143" s="125"/>
      <c r="E143" s="125"/>
      <c r="F143" s="125"/>
      <c r="G143" s="125"/>
      <c r="H143" s="125"/>
      <c r="I143" s="121"/>
      <c r="J143" s="121"/>
      <c r="K143" s="121"/>
    </row>
    <row r="144" spans="2:11">
      <c r="B144" s="122"/>
      <c r="C144" s="121"/>
      <c r="D144" s="125"/>
      <c r="E144" s="125"/>
      <c r="F144" s="125"/>
      <c r="G144" s="125"/>
      <c r="H144" s="125"/>
      <c r="I144" s="121"/>
      <c r="J144" s="121"/>
      <c r="K144" s="121"/>
    </row>
    <row r="145" spans="2:11">
      <c r="B145" s="122"/>
      <c r="C145" s="121"/>
      <c r="D145" s="125"/>
      <c r="E145" s="125"/>
      <c r="F145" s="125"/>
      <c r="G145" s="125"/>
      <c r="H145" s="125"/>
      <c r="I145" s="121"/>
      <c r="J145" s="121"/>
      <c r="K145" s="121"/>
    </row>
    <row r="146" spans="2:11">
      <c r="B146" s="122"/>
      <c r="C146" s="121"/>
      <c r="D146" s="125"/>
      <c r="E146" s="125"/>
      <c r="F146" s="125"/>
      <c r="G146" s="125"/>
      <c r="H146" s="125"/>
      <c r="I146" s="121"/>
      <c r="J146" s="121"/>
      <c r="K146" s="121"/>
    </row>
    <row r="147" spans="2:11">
      <c r="B147" s="122"/>
      <c r="C147" s="121"/>
      <c r="D147" s="125"/>
      <c r="E147" s="125"/>
      <c r="F147" s="125"/>
      <c r="G147" s="125"/>
      <c r="H147" s="125"/>
      <c r="I147" s="121"/>
      <c r="J147" s="121"/>
      <c r="K147" s="121"/>
    </row>
    <row r="148" spans="2:11">
      <c r="B148" s="122"/>
      <c r="C148" s="121"/>
      <c r="D148" s="125"/>
      <c r="E148" s="125"/>
      <c r="F148" s="125"/>
      <c r="G148" s="125"/>
      <c r="H148" s="125"/>
      <c r="I148" s="121"/>
      <c r="J148" s="121"/>
      <c r="K148" s="121"/>
    </row>
    <row r="149" spans="2:11">
      <c r="B149" s="122"/>
      <c r="C149" s="121"/>
      <c r="D149" s="125"/>
      <c r="E149" s="125"/>
      <c r="F149" s="125"/>
      <c r="G149" s="125"/>
      <c r="H149" s="125"/>
      <c r="I149" s="121"/>
      <c r="J149" s="121"/>
      <c r="K149" s="121"/>
    </row>
    <row r="150" spans="2:11">
      <c r="B150" s="122"/>
      <c r="C150" s="121"/>
      <c r="D150" s="125"/>
      <c r="E150" s="125"/>
      <c r="F150" s="125"/>
      <c r="G150" s="125"/>
      <c r="H150" s="125"/>
      <c r="I150" s="121"/>
      <c r="J150" s="121"/>
      <c r="K150" s="121"/>
    </row>
    <row r="151" spans="2:11">
      <c r="B151" s="122"/>
      <c r="C151" s="121"/>
      <c r="D151" s="125"/>
      <c r="E151" s="125"/>
      <c r="F151" s="125"/>
      <c r="G151" s="125"/>
      <c r="H151" s="125"/>
      <c r="I151" s="121"/>
      <c r="J151" s="121"/>
      <c r="K151" s="121"/>
    </row>
    <row r="152" spans="2:11">
      <c r="B152" s="122"/>
      <c r="C152" s="121"/>
      <c r="D152" s="125"/>
      <c r="E152" s="125"/>
      <c r="F152" s="125"/>
      <c r="G152" s="125"/>
      <c r="H152" s="125"/>
      <c r="I152" s="121"/>
      <c r="J152" s="121"/>
      <c r="K152" s="121"/>
    </row>
    <row r="153" spans="2:11">
      <c r="B153" s="122"/>
      <c r="C153" s="121"/>
      <c r="D153" s="125"/>
      <c r="E153" s="125"/>
      <c r="F153" s="125"/>
      <c r="G153" s="125"/>
      <c r="H153" s="125"/>
      <c r="I153" s="121"/>
      <c r="J153" s="121"/>
      <c r="K153" s="121"/>
    </row>
    <row r="154" spans="2:11">
      <c r="B154" s="122"/>
      <c r="C154" s="121"/>
      <c r="D154" s="125"/>
      <c r="E154" s="125"/>
      <c r="F154" s="125"/>
      <c r="G154" s="125"/>
      <c r="H154" s="125"/>
      <c r="I154" s="121"/>
      <c r="J154" s="121"/>
      <c r="K154" s="121"/>
    </row>
    <row r="155" spans="2:11">
      <c r="B155" s="122"/>
      <c r="C155" s="121"/>
      <c r="D155" s="125"/>
      <c r="E155" s="125"/>
      <c r="F155" s="125"/>
      <c r="G155" s="125"/>
      <c r="H155" s="125"/>
      <c r="I155" s="121"/>
      <c r="J155" s="121"/>
      <c r="K155" s="121"/>
    </row>
    <row r="156" spans="2:11">
      <c r="B156" s="122"/>
      <c r="C156" s="121"/>
      <c r="D156" s="125"/>
      <c r="E156" s="125"/>
      <c r="F156" s="125"/>
      <c r="G156" s="125"/>
      <c r="H156" s="125"/>
      <c r="I156" s="121"/>
      <c r="J156" s="121"/>
      <c r="K156" s="121"/>
    </row>
    <row r="157" spans="2:11">
      <c r="B157" s="122"/>
      <c r="C157" s="121"/>
      <c r="D157" s="125"/>
      <c r="E157" s="125"/>
      <c r="F157" s="125"/>
      <c r="G157" s="125"/>
      <c r="H157" s="125"/>
      <c r="I157" s="121"/>
      <c r="J157" s="121"/>
      <c r="K157" s="121"/>
    </row>
    <row r="158" spans="2:11">
      <c r="B158" s="122"/>
      <c r="C158" s="121"/>
      <c r="D158" s="125"/>
      <c r="E158" s="125"/>
      <c r="F158" s="125"/>
      <c r="G158" s="125"/>
      <c r="H158" s="125"/>
      <c r="I158" s="121"/>
      <c r="J158" s="121"/>
      <c r="K158" s="121"/>
    </row>
    <row r="159" spans="2:11">
      <c r="B159" s="122"/>
      <c r="C159" s="121"/>
      <c r="D159" s="125"/>
      <c r="E159" s="125"/>
      <c r="F159" s="125"/>
      <c r="G159" s="125"/>
      <c r="H159" s="125"/>
      <c r="I159" s="121"/>
      <c r="J159" s="121"/>
      <c r="K159" s="121"/>
    </row>
    <row r="160" spans="2:11">
      <c r="B160" s="122"/>
      <c r="C160" s="121"/>
      <c r="D160" s="125"/>
      <c r="E160" s="125"/>
      <c r="F160" s="125"/>
      <c r="G160" s="125"/>
      <c r="H160" s="125"/>
      <c r="I160" s="121"/>
      <c r="J160" s="121"/>
      <c r="K160" s="121"/>
    </row>
    <row r="161" spans="2:11">
      <c r="B161" s="122"/>
      <c r="C161" s="121"/>
      <c r="D161" s="125"/>
      <c r="E161" s="125"/>
      <c r="F161" s="125"/>
      <c r="G161" s="125"/>
      <c r="H161" s="125"/>
      <c r="I161" s="121"/>
      <c r="J161" s="121"/>
      <c r="K161" s="121"/>
    </row>
    <row r="162" spans="2:11">
      <c r="B162" s="122"/>
      <c r="C162" s="121"/>
      <c r="D162" s="125"/>
      <c r="E162" s="125"/>
      <c r="F162" s="125"/>
      <c r="G162" s="125"/>
      <c r="H162" s="125"/>
      <c r="I162" s="121"/>
      <c r="J162" s="121"/>
      <c r="K162" s="121"/>
    </row>
    <row r="163" spans="2:11">
      <c r="B163" s="122"/>
      <c r="C163" s="121"/>
      <c r="D163" s="125"/>
      <c r="E163" s="125"/>
      <c r="F163" s="125"/>
      <c r="G163" s="125"/>
      <c r="H163" s="125"/>
      <c r="I163" s="121"/>
      <c r="J163" s="121"/>
      <c r="K163" s="121"/>
    </row>
    <row r="164" spans="2:11">
      <c r="B164" s="122"/>
      <c r="C164" s="121"/>
      <c r="D164" s="125"/>
      <c r="E164" s="125"/>
      <c r="F164" s="125"/>
      <c r="G164" s="125"/>
      <c r="H164" s="125"/>
      <c r="I164" s="121"/>
      <c r="J164" s="121"/>
      <c r="K164" s="121"/>
    </row>
    <row r="165" spans="2:11">
      <c r="B165" s="122"/>
      <c r="C165" s="121"/>
      <c r="D165" s="125"/>
      <c r="E165" s="125"/>
      <c r="F165" s="125"/>
      <c r="G165" s="125"/>
      <c r="H165" s="125"/>
      <c r="I165" s="121"/>
      <c r="J165" s="121"/>
      <c r="K165" s="121"/>
    </row>
    <row r="166" spans="2:11">
      <c r="B166" s="122"/>
      <c r="C166" s="121"/>
      <c r="D166" s="125"/>
      <c r="E166" s="125"/>
      <c r="F166" s="125"/>
      <c r="G166" s="125"/>
      <c r="H166" s="125"/>
      <c r="I166" s="121"/>
      <c r="J166" s="121"/>
      <c r="K166" s="121"/>
    </row>
    <row r="167" spans="2:11">
      <c r="B167" s="122"/>
      <c r="C167" s="121"/>
      <c r="D167" s="125"/>
      <c r="E167" s="125"/>
      <c r="F167" s="125"/>
      <c r="G167" s="125"/>
      <c r="H167" s="125"/>
      <c r="I167" s="121"/>
      <c r="J167" s="121"/>
      <c r="K167" s="121"/>
    </row>
    <row r="168" spans="2:11">
      <c r="B168" s="122"/>
      <c r="C168" s="121"/>
      <c r="D168" s="125"/>
      <c r="E168" s="125"/>
      <c r="F168" s="125"/>
      <c r="G168" s="125"/>
      <c r="H168" s="125"/>
      <c r="I168" s="121"/>
      <c r="J168" s="121"/>
      <c r="K168" s="121"/>
    </row>
    <row r="169" spans="2:11">
      <c r="B169" s="122"/>
      <c r="C169" s="121"/>
      <c r="D169" s="125"/>
      <c r="E169" s="125"/>
      <c r="F169" s="125"/>
      <c r="G169" s="125"/>
      <c r="H169" s="125"/>
      <c r="I169" s="121"/>
      <c r="J169" s="121"/>
      <c r="K169" s="121"/>
    </row>
    <row r="170" spans="2:11">
      <c r="B170" s="122"/>
      <c r="C170" s="121"/>
      <c r="D170" s="125"/>
      <c r="E170" s="125"/>
      <c r="F170" s="125"/>
      <c r="G170" s="125"/>
      <c r="H170" s="125"/>
      <c r="I170" s="121"/>
      <c r="J170" s="121"/>
      <c r="K170" s="121"/>
    </row>
    <row r="171" spans="2:11">
      <c r="B171" s="122"/>
      <c r="C171" s="121"/>
      <c r="D171" s="125"/>
      <c r="E171" s="125"/>
      <c r="F171" s="125"/>
      <c r="G171" s="125"/>
      <c r="H171" s="125"/>
      <c r="I171" s="121"/>
      <c r="J171" s="121"/>
      <c r="K171" s="121"/>
    </row>
    <row r="172" spans="2:11">
      <c r="B172" s="122"/>
      <c r="C172" s="121"/>
      <c r="D172" s="125"/>
      <c r="E172" s="125"/>
      <c r="F172" s="125"/>
      <c r="G172" s="125"/>
      <c r="H172" s="125"/>
      <c r="I172" s="121"/>
      <c r="J172" s="121"/>
      <c r="K172" s="121"/>
    </row>
    <row r="173" spans="2:11">
      <c r="B173" s="122"/>
      <c r="C173" s="121"/>
      <c r="D173" s="125"/>
      <c r="E173" s="125"/>
      <c r="F173" s="125"/>
      <c r="G173" s="125"/>
      <c r="H173" s="125"/>
      <c r="I173" s="121"/>
      <c r="J173" s="121"/>
      <c r="K173" s="121"/>
    </row>
    <row r="174" spans="2:11">
      <c r="B174" s="122"/>
      <c r="C174" s="121"/>
      <c r="D174" s="125"/>
      <c r="E174" s="125"/>
      <c r="F174" s="125"/>
      <c r="G174" s="125"/>
      <c r="H174" s="125"/>
      <c r="I174" s="121"/>
      <c r="J174" s="121"/>
      <c r="K174" s="121"/>
    </row>
    <row r="175" spans="2:11">
      <c r="B175" s="122"/>
      <c r="C175" s="121"/>
      <c r="D175" s="125"/>
      <c r="E175" s="125"/>
      <c r="F175" s="125"/>
      <c r="G175" s="125"/>
      <c r="H175" s="125"/>
      <c r="I175" s="121"/>
      <c r="J175" s="121"/>
      <c r="K175" s="121"/>
    </row>
    <row r="176" spans="2:11">
      <c r="B176" s="122"/>
      <c r="C176" s="121"/>
      <c r="D176" s="125"/>
      <c r="E176" s="125"/>
      <c r="F176" s="125"/>
      <c r="G176" s="125"/>
      <c r="H176" s="125"/>
      <c r="I176" s="121"/>
      <c r="J176" s="121"/>
      <c r="K176" s="121"/>
    </row>
    <row r="177" spans="2:11">
      <c r="B177" s="122"/>
      <c r="C177" s="121"/>
      <c r="D177" s="125"/>
      <c r="E177" s="125"/>
      <c r="F177" s="125"/>
      <c r="G177" s="125"/>
      <c r="H177" s="125"/>
      <c r="I177" s="121"/>
      <c r="J177" s="121"/>
      <c r="K177" s="121"/>
    </row>
    <row r="178" spans="2:11">
      <c r="B178" s="122"/>
      <c r="C178" s="121"/>
      <c r="D178" s="125"/>
      <c r="E178" s="125"/>
      <c r="F178" s="125"/>
      <c r="G178" s="125"/>
      <c r="H178" s="125"/>
      <c r="I178" s="121"/>
      <c r="J178" s="121"/>
      <c r="K178" s="121"/>
    </row>
    <row r="179" spans="2:11">
      <c r="B179" s="122"/>
      <c r="C179" s="121"/>
      <c r="D179" s="125"/>
      <c r="E179" s="125"/>
      <c r="F179" s="125"/>
      <c r="G179" s="125"/>
      <c r="H179" s="125"/>
      <c r="I179" s="121"/>
      <c r="J179" s="121"/>
      <c r="K179" s="121"/>
    </row>
    <row r="180" spans="2:11">
      <c r="B180" s="122"/>
      <c r="C180" s="121"/>
      <c r="D180" s="125"/>
      <c r="E180" s="125"/>
      <c r="F180" s="125"/>
      <c r="G180" s="125"/>
      <c r="H180" s="125"/>
      <c r="I180" s="121"/>
      <c r="J180" s="121"/>
      <c r="K180" s="121"/>
    </row>
    <row r="181" spans="2:11">
      <c r="B181" s="122"/>
      <c r="C181" s="121"/>
      <c r="D181" s="125"/>
      <c r="E181" s="125"/>
      <c r="F181" s="125"/>
      <c r="G181" s="125"/>
      <c r="H181" s="125"/>
      <c r="I181" s="121"/>
      <c r="J181" s="121"/>
      <c r="K181" s="121"/>
    </row>
    <row r="182" spans="2:11">
      <c r="B182" s="122"/>
      <c r="C182" s="121"/>
      <c r="D182" s="125"/>
      <c r="E182" s="125"/>
      <c r="F182" s="125"/>
      <c r="G182" s="125"/>
      <c r="H182" s="125"/>
      <c r="I182" s="121"/>
      <c r="J182" s="121"/>
      <c r="K182" s="121"/>
    </row>
    <row r="183" spans="2:11">
      <c r="B183" s="122"/>
      <c r="C183" s="121"/>
      <c r="D183" s="125"/>
      <c r="E183" s="125"/>
      <c r="F183" s="125"/>
      <c r="G183" s="125"/>
      <c r="H183" s="125"/>
      <c r="I183" s="121"/>
      <c r="J183" s="121"/>
      <c r="K183" s="121"/>
    </row>
    <row r="184" spans="2:11">
      <c r="B184" s="122"/>
      <c r="C184" s="121"/>
      <c r="D184" s="125"/>
      <c r="E184" s="125"/>
      <c r="F184" s="125"/>
      <c r="G184" s="125"/>
      <c r="H184" s="125"/>
      <c r="I184" s="121"/>
      <c r="J184" s="121"/>
      <c r="K184" s="121"/>
    </row>
    <row r="185" spans="2:11">
      <c r="B185" s="122"/>
      <c r="C185" s="121"/>
      <c r="D185" s="125"/>
      <c r="E185" s="125"/>
      <c r="F185" s="125"/>
      <c r="G185" s="125"/>
      <c r="H185" s="125"/>
      <c r="I185" s="121"/>
      <c r="J185" s="121"/>
      <c r="K185" s="121"/>
    </row>
    <row r="186" spans="2:11">
      <c r="B186" s="122"/>
      <c r="C186" s="121"/>
      <c r="D186" s="125"/>
      <c r="E186" s="125"/>
      <c r="F186" s="125"/>
      <c r="G186" s="125"/>
      <c r="H186" s="125"/>
      <c r="I186" s="121"/>
      <c r="J186" s="121"/>
      <c r="K186" s="121"/>
    </row>
    <row r="187" spans="2:11">
      <c r="B187" s="122"/>
      <c r="C187" s="121"/>
      <c r="D187" s="125"/>
      <c r="E187" s="125"/>
      <c r="F187" s="125"/>
      <c r="G187" s="125"/>
      <c r="H187" s="125"/>
      <c r="I187" s="121"/>
      <c r="J187" s="121"/>
      <c r="K187" s="121"/>
    </row>
    <row r="188" spans="2:11">
      <c r="B188" s="122"/>
      <c r="C188" s="121"/>
      <c r="D188" s="125"/>
      <c r="E188" s="125"/>
      <c r="F188" s="125"/>
      <c r="G188" s="125"/>
      <c r="H188" s="125"/>
      <c r="I188" s="121"/>
      <c r="J188" s="121"/>
      <c r="K188" s="121"/>
    </row>
    <row r="189" spans="2:11">
      <c r="B189" s="122"/>
      <c r="C189" s="121"/>
      <c r="D189" s="125"/>
      <c r="E189" s="125"/>
      <c r="F189" s="125"/>
      <c r="G189" s="125"/>
      <c r="H189" s="125"/>
      <c r="I189" s="121"/>
      <c r="J189" s="121"/>
      <c r="K189" s="121"/>
    </row>
    <row r="190" spans="2:11">
      <c r="B190" s="122"/>
      <c r="C190" s="121"/>
      <c r="D190" s="125"/>
      <c r="E190" s="125"/>
      <c r="F190" s="125"/>
      <c r="G190" s="125"/>
      <c r="H190" s="125"/>
      <c r="I190" s="121"/>
      <c r="J190" s="121"/>
      <c r="K190" s="121"/>
    </row>
    <row r="191" spans="2:11">
      <c r="B191" s="122"/>
      <c r="C191" s="121"/>
      <c r="D191" s="125"/>
      <c r="E191" s="125"/>
      <c r="F191" s="125"/>
      <c r="G191" s="125"/>
      <c r="H191" s="125"/>
      <c r="I191" s="121"/>
      <c r="J191" s="121"/>
      <c r="K191" s="121"/>
    </row>
    <row r="192" spans="2:11">
      <c r="B192" s="122"/>
      <c r="C192" s="121"/>
      <c r="D192" s="125"/>
      <c r="E192" s="125"/>
      <c r="F192" s="125"/>
      <c r="G192" s="125"/>
      <c r="H192" s="125"/>
      <c r="I192" s="121"/>
      <c r="J192" s="121"/>
      <c r="K192" s="121"/>
    </row>
    <row r="193" spans="2:11">
      <c r="B193" s="122"/>
      <c r="C193" s="121"/>
      <c r="D193" s="125"/>
      <c r="E193" s="125"/>
      <c r="F193" s="125"/>
      <c r="G193" s="125"/>
      <c r="H193" s="125"/>
      <c r="I193" s="121"/>
      <c r="J193" s="121"/>
      <c r="K193" s="121"/>
    </row>
    <row r="194" spans="2:11">
      <c r="B194" s="122"/>
      <c r="C194" s="121"/>
      <c r="D194" s="125"/>
      <c r="E194" s="125"/>
      <c r="F194" s="125"/>
      <c r="G194" s="125"/>
      <c r="H194" s="125"/>
      <c r="I194" s="121"/>
      <c r="J194" s="121"/>
      <c r="K194" s="121"/>
    </row>
    <row r="195" spans="2:11">
      <c r="B195" s="122"/>
      <c r="C195" s="121"/>
      <c r="D195" s="125"/>
      <c r="E195" s="125"/>
      <c r="F195" s="125"/>
      <c r="G195" s="125"/>
      <c r="H195" s="125"/>
      <c r="I195" s="121"/>
      <c r="J195" s="121"/>
      <c r="K195" s="121"/>
    </row>
    <row r="196" spans="2:11">
      <c r="B196" s="122"/>
      <c r="C196" s="121"/>
      <c r="D196" s="125"/>
      <c r="E196" s="125"/>
      <c r="F196" s="125"/>
      <c r="G196" s="125"/>
      <c r="H196" s="125"/>
      <c r="I196" s="121"/>
      <c r="J196" s="121"/>
      <c r="K196" s="121"/>
    </row>
    <row r="197" spans="2:11">
      <c r="B197" s="122"/>
      <c r="C197" s="121"/>
      <c r="D197" s="125"/>
      <c r="E197" s="125"/>
      <c r="F197" s="125"/>
      <c r="G197" s="125"/>
      <c r="H197" s="125"/>
      <c r="I197" s="121"/>
      <c r="J197" s="121"/>
      <c r="K197" s="121"/>
    </row>
    <row r="198" spans="2:11">
      <c r="B198" s="122"/>
      <c r="C198" s="121"/>
      <c r="D198" s="125"/>
      <c r="E198" s="125"/>
      <c r="F198" s="125"/>
      <c r="G198" s="125"/>
      <c r="H198" s="125"/>
      <c r="I198" s="121"/>
      <c r="J198" s="121"/>
      <c r="K198" s="121"/>
    </row>
    <row r="199" spans="2:11">
      <c r="B199" s="122"/>
      <c r="C199" s="121"/>
      <c r="D199" s="125"/>
      <c r="E199" s="125"/>
      <c r="F199" s="125"/>
      <c r="G199" s="125"/>
      <c r="H199" s="125"/>
      <c r="I199" s="121"/>
      <c r="J199" s="121"/>
      <c r="K199" s="121"/>
    </row>
    <row r="200" spans="2:11">
      <c r="B200" s="122"/>
      <c r="C200" s="121"/>
      <c r="D200" s="125"/>
      <c r="E200" s="125"/>
      <c r="F200" s="125"/>
      <c r="G200" s="125"/>
      <c r="H200" s="125"/>
      <c r="I200" s="121"/>
      <c r="J200" s="121"/>
      <c r="K200" s="121"/>
    </row>
    <row r="201" spans="2:11">
      <c r="B201" s="122"/>
      <c r="C201" s="121"/>
      <c r="D201" s="125"/>
      <c r="E201" s="125"/>
      <c r="F201" s="125"/>
      <c r="G201" s="125"/>
      <c r="H201" s="125"/>
      <c r="I201" s="121"/>
      <c r="J201" s="121"/>
      <c r="K201" s="121"/>
    </row>
    <row r="202" spans="2:11">
      <c r="B202" s="122"/>
      <c r="C202" s="121"/>
      <c r="D202" s="125"/>
      <c r="E202" s="125"/>
      <c r="F202" s="125"/>
      <c r="G202" s="125"/>
      <c r="H202" s="125"/>
      <c r="I202" s="121"/>
      <c r="J202" s="121"/>
      <c r="K202" s="121"/>
    </row>
    <row r="203" spans="2:11">
      <c r="B203" s="122"/>
      <c r="C203" s="121"/>
      <c r="D203" s="125"/>
      <c r="E203" s="125"/>
      <c r="F203" s="125"/>
      <c r="G203" s="125"/>
      <c r="H203" s="125"/>
      <c r="I203" s="121"/>
      <c r="J203" s="121"/>
      <c r="K203" s="121"/>
    </row>
    <row r="204" spans="2:11">
      <c r="B204" s="122"/>
      <c r="C204" s="121"/>
      <c r="D204" s="125"/>
      <c r="E204" s="125"/>
      <c r="F204" s="125"/>
      <c r="G204" s="125"/>
      <c r="H204" s="125"/>
      <c r="I204" s="121"/>
      <c r="J204" s="121"/>
      <c r="K204" s="121"/>
    </row>
    <row r="205" spans="2:11">
      <c r="B205" s="122"/>
      <c r="C205" s="121"/>
      <c r="D205" s="125"/>
      <c r="E205" s="125"/>
      <c r="F205" s="125"/>
      <c r="G205" s="125"/>
      <c r="H205" s="125"/>
      <c r="I205" s="121"/>
      <c r="J205" s="121"/>
      <c r="K205" s="121"/>
    </row>
    <row r="206" spans="2:11">
      <c r="B206" s="122"/>
      <c r="C206" s="121"/>
      <c r="D206" s="125"/>
      <c r="E206" s="125"/>
      <c r="F206" s="125"/>
      <c r="G206" s="125"/>
      <c r="H206" s="125"/>
      <c r="I206" s="121"/>
      <c r="J206" s="121"/>
      <c r="K206" s="121"/>
    </row>
    <row r="207" spans="2:11">
      <c r="B207" s="122"/>
      <c r="C207" s="121"/>
      <c r="D207" s="125"/>
      <c r="E207" s="125"/>
      <c r="F207" s="125"/>
      <c r="G207" s="125"/>
      <c r="H207" s="125"/>
      <c r="I207" s="121"/>
      <c r="J207" s="121"/>
      <c r="K207" s="121"/>
    </row>
    <row r="208" spans="2:11">
      <c r="B208" s="122"/>
      <c r="C208" s="121"/>
      <c r="D208" s="125"/>
      <c r="E208" s="125"/>
      <c r="F208" s="125"/>
      <c r="G208" s="125"/>
      <c r="H208" s="125"/>
      <c r="I208" s="121"/>
      <c r="J208" s="121"/>
      <c r="K208" s="121"/>
    </row>
    <row r="209" spans="2:11">
      <c r="B209" s="122"/>
      <c r="C209" s="121"/>
      <c r="D209" s="125"/>
      <c r="E209" s="125"/>
      <c r="F209" s="125"/>
      <c r="G209" s="125"/>
      <c r="H209" s="125"/>
      <c r="I209" s="121"/>
      <c r="J209" s="121"/>
      <c r="K209" s="121"/>
    </row>
    <row r="210" spans="2:11">
      <c r="B210" s="122"/>
      <c r="C210" s="121"/>
      <c r="D210" s="125"/>
      <c r="E210" s="125"/>
      <c r="F210" s="125"/>
      <c r="G210" s="125"/>
      <c r="H210" s="125"/>
      <c r="I210" s="121"/>
      <c r="J210" s="121"/>
      <c r="K210" s="121"/>
    </row>
    <row r="211" spans="2:11">
      <c r="B211" s="122"/>
      <c r="C211" s="121"/>
      <c r="D211" s="125"/>
      <c r="E211" s="125"/>
      <c r="F211" s="125"/>
      <c r="G211" s="125"/>
      <c r="H211" s="125"/>
      <c r="I211" s="121"/>
      <c r="J211" s="121"/>
      <c r="K211" s="121"/>
    </row>
    <row r="212" spans="2:11">
      <c r="B212" s="122"/>
      <c r="C212" s="121"/>
      <c r="D212" s="125"/>
      <c r="E212" s="125"/>
      <c r="F212" s="125"/>
      <c r="G212" s="125"/>
      <c r="H212" s="125"/>
      <c r="I212" s="121"/>
      <c r="J212" s="121"/>
      <c r="K212" s="121"/>
    </row>
    <row r="213" spans="2:11">
      <c r="B213" s="122"/>
      <c r="C213" s="121"/>
      <c r="D213" s="125"/>
      <c r="E213" s="125"/>
      <c r="F213" s="125"/>
      <c r="G213" s="125"/>
      <c r="H213" s="125"/>
      <c r="I213" s="121"/>
      <c r="J213" s="121"/>
      <c r="K213" s="121"/>
    </row>
    <row r="214" spans="2:11">
      <c r="B214" s="122"/>
      <c r="C214" s="121"/>
      <c r="D214" s="125"/>
      <c r="E214" s="125"/>
      <c r="F214" s="125"/>
      <c r="G214" s="125"/>
      <c r="H214" s="125"/>
      <c r="I214" s="121"/>
      <c r="J214" s="121"/>
      <c r="K214" s="121"/>
    </row>
    <row r="215" spans="2:11">
      <c r="B215" s="122"/>
      <c r="C215" s="121"/>
      <c r="D215" s="125"/>
      <c r="E215" s="125"/>
      <c r="F215" s="125"/>
      <c r="G215" s="125"/>
      <c r="H215" s="125"/>
      <c r="I215" s="121"/>
      <c r="J215" s="121"/>
      <c r="K215" s="121"/>
    </row>
    <row r="216" spans="2:11">
      <c r="B216" s="122"/>
      <c r="C216" s="121"/>
      <c r="D216" s="125"/>
      <c r="E216" s="125"/>
      <c r="F216" s="125"/>
      <c r="G216" s="125"/>
      <c r="H216" s="125"/>
      <c r="I216" s="121"/>
      <c r="J216" s="121"/>
      <c r="K216" s="121"/>
    </row>
    <row r="217" spans="2:11">
      <c r="B217" s="122"/>
      <c r="C217" s="121"/>
      <c r="D217" s="125"/>
      <c r="E217" s="125"/>
      <c r="F217" s="125"/>
      <c r="G217" s="125"/>
      <c r="H217" s="125"/>
      <c r="I217" s="121"/>
      <c r="J217" s="121"/>
      <c r="K217" s="121"/>
    </row>
    <row r="218" spans="2:11">
      <c r="B218" s="122"/>
      <c r="C218" s="121"/>
      <c r="D218" s="125"/>
      <c r="E218" s="125"/>
      <c r="F218" s="125"/>
      <c r="G218" s="125"/>
      <c r="H218" s="125"/>
      <c r="I218" s="121"/>
      <c r="J218" s="121"/>
      <c r="K218" s="121"/>
    </row>
    <row r="219" spans="2:11">
      <c r="B219" s="122"/>
      <c r="C219" s="121"/>
      <c r="D219" s="125"/>
      <c r="E219" s="125"/>
      <c r="F219" s="125"/>
      <c r="G219" s="125"/>
      <c r="H219" s="125"/>
      <c r="I219" s="121"/>
      <c r="J219" s="121"/>
      <c r="K219" s="121"/>
    </row>
    <row r="220" spans="2:11">
      <c r="B220" s="122"/>
      <c r="C220" s="121"/>
      <c r="D220" s="125"/>
      <c r="E220" s="125"/>
      <c r="F220" s="125"/>
      <c r="G220" s="125"/>
      <c r="H220" s="125"/>
      <c r="I220" s="121"/>
      <c r="J220" s="121"/>
      <c r="K220" s="121"/>
    </row>
    <row r="221" spans="2:11">
      <c r="B221" s="122"/>
      <c r="C221" s="121"/>
      <c r="D221" s="125"/>
      <c r="E221" s="125"/>
      <c r="F221" s="125"/>
      <c r="G221" s="125"/>
      <c r="H221" s="125"/>
      <c r="I221" s="121"/>
      <c r="J221" s="121"/>
      <c r="K221" s="121"/>
    </row>
    <row r="222" spans="2:11">
      <c r="B222" s="122"/>
      <c r="C222" s="121"/>
      <c r="D222" s="125"/>
      <c r="E222" s="125"/>
      <c r="F222" s="125"/>
      <c r="G222" s="125"/>
      <c r="H222" s="125"/>
      <c r="I222" s="121"/>
      <c r="J222" s="121"/>
      <c r="K222" s="121"/>
    </row>
    <row r="223" spans="2:11">
      <c r="B223" s="122"/>
      <c r="C223" s="121"/>
      <c r="D223" s="125"/>
      <c r="E223" s="125"/>
      <c r="F223" s="125"/>
      <c r="G223" s="125"/>
      <c r="H223" s="125"/>
      <c r="I223" s="121"/>
      <c r="J223" s="121"/>
      <c r="K223" s="121"/>
    </row>
    <row r="224" spans="2:11">
      <c r="B224" s="122"/>
      <c r="C224" s="121"/>
      <c r="D224" s="125"/>
      <c r="E224" s="125"/>
      <c r="F224" s="125"/>
      <c r="G224" s="125"/>
      <c r="H224" s="125"/>
      <c r="I224" s="121"/>
      <c r="J224" s="121"/>
      <c r="K224" s="121"/>
    </row>
    <row r="225" spans="2:11">
      <c r="B225" s="122"/>
      <c r="C225" s="121"/>
      <c r="D225" s="125"/>
      <c r="E225" s="125"/>
      <c r="F225" s="125"/>
      <c r="G225" s="125"/>
      <c r="H225" s="125"/>
      <c r="I225" s="121"/>
      <c r="J225" s="121"/>
      <c r="K225" s="121"/>
    </row>
    <row r="226" spans="2:11">
      <c r="B226" s="122"/>
      <c r="C226" s="121"/>
      <c r="D226" s="125"/>
      <c r="E226" s="125"/>
      <c r="F226" s="125"/>
      <c r="G226" s="125"/>
      <c r="H226" s="125"/>
      <c r="I226" s="121"/>
      <c r="J226" s="121"/>
      <c r="K226" s="121"/>
    </row>
    <row r="227" spans="2:11">
      <c r="B227" s="122"/>
      <c r="C227" s="121"/>
      <c r="D227" s="125"/>
      <c r="E227" s="125"/>
      <c r="F227" s="125"/>
      <c r="G227" s="125"/>
      <c r="H227" s="125"/>
      <c r="I227" s="121"/>
      <c r="J227" s="121"/>
      <c r="K227" s="121"/>
    </row>
    <row r="228" spans="2:11">
      <c r="B228" s="122"/>
      <c r="C228" s="121"/>
      <c r="D228" s="125"/>
      <c r="E228" s="125"/>
      <c r="F228" s="125"/>
      <c r="G228" s="125"/>
      <c r="H228" s="125"/>
      <c r="I228" s="121"/>
      <c r="J228" s="121"/>
      <c r="K228" s="121"/>
    </row>
    <row r="229" spans="2:11">
      <c r="B229" s="122"/>
      <c r="C229" s="121"/>
      <c r="D229" s="125"/>
      <c r="E229" s="125"/>
      <c r="F229" s="125"/>
      <c r="G229" s="125"/>
      <c r="H229" s="125"/>
      <c r="I229" s="121"/>
      <c r="J229" s="121"/>
      <c r="K229" s="121"/>
    </row>
    <row r="230" spans="2:11">
      <c r="B230" s="122"/>
      <c r="C230" s="121"/>
      <c r="D230" s="125"/>
      <c r="E230" s="125"/>
      <c r="F230" s="125"/>
      <c r="G230" s="125"/>
      <c r="H230" s="125"/>
      <c r="I230" s="121"/>
      <c r="J230" s="121"/>
      <c r="K230" s="121"/>
    </row>
    <row r="231" spans="2:11">
      <c r="B231" s="122"/>
      <c r="C231" s="121"/>
      <c r="D231" s="125"/>
      <c r="E231" s="125"/>
      <c r="F231" s="125"/>
      <c r="G231" s="125"/>
      <c r="H231" s="125"/>
      <c r="I231" s="121"/>
      <c r="J231" s="121"/>
      <c r="K231" s="121"/>
    </row>
    <row r="232" spans="2:11">
      <c r="B232" s="122"/>
      <c r="C232" s="121"/>
      <c r="D232" s="125"/>
      <c r="E232" s="125"/>
      <c r="F232" s="125"/>
      <c r="G232" s="125"/>
      <c r="H232" s="125"/>
      <c r="I232" s="121"/>
      <c r="J232" s="121"/>
      <c r="K232" s="121"/>
    </row>
    <row r="233" spans="2:11">
      <c r="B233" s="122"/>
      <c r="C233" s="121"/>
      <c r="D233" s="125"/>
      <c r="E233" s="125"/>
      <c r="F233" s="125"/>
      <c r="G233" s="125"/>
      <c r="H233" s="125"/>
      <c r="I233" s="121"/>
      <c r="J233" s="121"/>
      <c r="K233" s="121"/>
    </row>
    <row r="234" spans="2:11">
      <c r="B234" s="122"/>
      <c r="C234" s="121"/>
      <c r="D234" s="125"/>
      <c r="E234" s="125"/>
      <c r="F234" s="125"/>
      <c r="G234" s="125"/>
      <c r="H234" s="125"/>
      <c r="I234" s="121"/>
      <c r="J234" s="121"/>
      <c r="K234" s="121"/>
    </row>
    <row r="235" spans="2:11">
      <c r="B235" s="122"/>
      <c r="C235" s="121"/>
      <c r="D235" s="125"/>
      <c r="E235" s="125"/>
      <c r="F235" s="125"/>
      <c r="G235" s="125"/>
      <c r="H235" s="125"/>
      <c r="I235" s="121"/>
      <c r="J235" s="121"/>
      <c r="K235" s="121"/>
    </row>
    <row r="236" spans="2:11">
      <c r="B236" s="122"/>
      <c r="C236" s="121"/>
      <c r="D236" s="125"/>
      <c r="E236" s="125"/>
      <c r="F236" s="125"/>
      <c r="G236" s="125"/>
      <c r="H236" s="125"/>
      <c r="I236" s="121"/>
      <c r="J236" s="121"/>
      <c r="K236" s="121"/>
    </row>
    <row r="237" spans="2:11">
      <c r="B237" s="122"/>
      <c r="C237" s="121"/>
      <c r="D237" s="125"/>
      <c r="E237" s="125"/>
      <c r="F237" s="125"/>
      <c r="G237" s="125"/>
      <c r="H237" s="125"/>
      <c r="I237" s="121"/>
      <c r="J237" s="121"/>
      <c r="K237" s="121"/>
    </row>
    <row r="238" spans="2:11">
      <c r="B238" s="122"/>
      <c r="C238" s="121"/>
      <c r="D238" s="125"/>
      <c r="E238" s="125"/>
      <c r="F238" s="125"/>
      <c r="G238" s="125"/>
      <c r="H238" s="125"/>
      <c r="I238" s="121"/>
      <c r="J238" s="121"/>
      <c r="K238" s="121"/>
    </row>
    <row r="239" spans="2:11">
      <c r="B239" s="122"/>
      <c r="C239" s="121"/>
      <c r="D239" s="125"/>
      <c r="E239" s="125"/>
      <c r="F239" s="125"/>
      <c r="G239" s="125"/>
      <c r="H239" s="125"/>
      <c r="I239" s="121"/>
      <c r="J239" s="121"/>
      <c r="K239" s="121"/>
    </row>
    <row r="240" spans="2:11">
      <c r="B240" s="122"/>
      <c r="C240" s="121"/>
      <c r="D240" s="125"/>
      <c r="E240" s="125"/>
      <c r="F240" s="125"/>
      <c r="G240" s="125"/>
      <c r="H240" s="125"/>
      <c r="I240" s="121"/>
      <c r="J240" s="121"/>
      <c r="K240" s="121"/>
    </row>
    <row r="241" spans="2:11">
      <c r="B241" s="122"/>
      <c r="C241" s="121"/>
      <c r="D241" s="125"/>
      <c r="E241" s="125"/>
      <c r="F241" s="125"/>
      <c r="G241" s="125"/>
      <c r="H241" s="125"/>
      <c r="I241" s="121"/>
      <c r="J241" s="121"/>
      <c r="K241" s="121"/>
    </row>
    <row r="242" spans="2:11">
      <c r="B242" s="122"/>
      <c r="C242" s="121"/>
      <c r="D242" s="125"/>
      <c r="E242" s="125"/>
      <c r="F242" s="125"/>
      <c r="G242" s="125"/>
      <c r="H242" s="125"/>
      <c r="I242" s="121"/>
      <c r="J242" s="121"/>
      <c r="K242" s="121"/>
    </row>
    <row r="243" spans="2:11">
      <c r="B243" s="122"/>
      <c r="C243" s="121"/>
      <c r="D243" s="125"/>
      <c r="E243" s="125"/>
      <c r="F243" s="125"/>
      <c r="G243" s="125"/>
      <c r="H243" s="125"/>
      <c r="I243" s="121"/>
      <c r="J243" s="121"/>
      <c r="K243" s="121"/>
    </row>
    <row r="244" spans="2:11">
      <c r="B244" s="122"/>
      <c r="C244" s="121"/>
      <c r="D244" s="125"/>
      <c r="E244" s="125"/>
      <c r="F244" s="125"/>
      <c r="G244" s="125"/>
      <c r="H244" s="125"/>
      <c r="I244" s="121"/>
      <c r="J244" s="121"/>
      <c r="K244" s="121"/>
    </row>
    <row r="245" spans="2:11">
      <c r="B245" s="122"/>
      <c r="C245" s="121"/>
      <c r="D245" s="125"/>
      <c r="E245" s="125"/>
      <c r="F245" s="125"/>
      <c r="G245" s="125"/>
      <c r="H245" s="125"/>
      <c r="I245" s="121"/>
      <c r="J245" s="121"/>
      <c r="K245" s="121"/>
    </row>
    <row r="246" spans="2:11">
      <c r="B246" s="122"/>
      <c r="C246" s="121"/>
      <c r="D246" s="125"/>
      <c r="E246" s="125"/>
      <c r="F246" s="125"/>
      <c r="G246" s="125"/>
      <c r="H246" s="125"/>
      <c r="I246" s="121"/>
      <c r="J246" s="121"/>
      <c r="K246" s="121"/>
    </row>
    <row r="247" spans="2:11">
      <c r="B247" s="122"/>
      <c r="C247" s="121"/>
      <c r="D247" s="125"/>
      <c r="E247" s="125"/>
      <c r="F247" s="125"/>
      <c r="G247" s="125"/>
      <c r="H247" s="125"/>
      <c r="I247" s="121"/>
      <c r="J247" s="121"/>
      <c r="K247" s="121"/>
    </row>
    <row r="248" spans="2:11">
      <c r="B248" s="122"/>
      <c r="C248" s="121"/>
      <c r="D248" s="125"/>
      <c r="E248" s="125"/>
      <c r="F248" s="125"/>
      <c r="G248" s="125"/>
      <c r="H248" s="125"/>
      <c r="I248" s="121"/>
      <c r="J248" s="121"/>
      <c r="K248" s="121"/>
    </row>
    <row r="249" spans="2:11">
      <c r="B249" s="122"/>
      <c r="C249" s="121"/>
      <c r="D249" s="125"/>
      <c r="E249" s="125"/>
      <c r="F249" s="125"/>
      <c r="G249" s="125"/>
      <c r="H249" s="125"/>
      <c r="I249" s="121"/>
      <c r="J249" s="121"/>
      <c r="K249" s="121"/>
    </row>
    <row r="250" spans="2:11">
      <c r="B250" s="122"/>
      <c r="C250" s="121"/>
      <c r="D250" s="125"/>
      <c r="E250" s="125"/>
      <c r="F250" s="125"/>
      <c r="G250" s="125"/>
      <c r="H250" s="125"/>
      <c r="I250" s="121"/>
      <c r="J250" s="121"/>
      <c r="K250" s="121"/>
    </row>
    <row r="251" spans="2:11">
      <c r="B251" s="122"/>
      <c r="C251" s="121"/>
      <c r="D251" s="125"/>
      <c r="E251" s="125"/>
      <c r="F251" s="125"/>
      <c r="G251" s="125"/>
      <c r="H251" s="125"/>
      <c r="I251" s="121"/>
      <c r="J251" s="121"/>
      <c r="K251" s="121"/>
    </row>
    <row r="252" spans="2:11">
      <c r="B252" s="122"/>
      <c r="C252" s="121"/>
      <c r="D252" s="125"/>
      <c r="E252" s="125"/>
      <c r="F252" s="125"/>
      <c r="G252" s="125"/>
      <c r="H252" s="125"/>
      <c r="I252" s="121"/>
      <c r="J252" s="121"/>
      <c r="K252" s="121"/>
    </row>
    <row r="253" spans="2:11">
      <c r="B253" s="122"/>
      <c r="C253" s="121"/>
      <c r="D253" s="125"/>
      <c r="E253" s="125"/>
      <c r="F253" s="125"/>
      <c r="G253" s="125"/>
      <c r="H253" s="125"/>
      <c r="I253" s="121"/>
      <c r="J253" s="121"/>
      <c r="K253" s="121"/>
    </row>
    <row r="254" spans="2:11">
      <c r="B254" s="122"/>
      <c r="C254" s="121"/>
      <c r="D254" s="125"/>
      <c r="E254" s="125"/>
      <c r="F254" s="125"/>
      <c r="G254" s="125"/>
      <c r="H254" s="125"/>
      <c r="I254" s="121"/>
      <c r="J254" s="121"/>
      <c r="K254" s="121"/>
    </row>
    <row r="255" spans="2:11">
      <c r="B255" s="122"/>
      <c r="C255" s="121"/>
      <c r="D255" s="125"/>
      <c r="E255" s="125"/>
      <c r="F255" s="125"/>
      <c r="G255" s="125"/>
      <c r="H255" s="125"/>
      <c r="I255" s="121"/>
      <c r="J255" s="121"/>
      <c r="K255" s="121"/>
    </row>
    <row r="256" spans="2:11">
      <c r="B256" s="122"/>
      <c r="C256" s="121"/>
      <c r="D256" s="125"/>
      <c r="E256" s="125"/>
      <c r="F256" s="125"/>
      <c r="G256" s="125"/>
      <c r="H256" s="125"/>
      <c r="I256" s="121"/>
      <c r="J256" s="121"/>
      <c r="K256" s="121"/>
    </row>
    <row r="257" spans="2:11">
      <c r="B257" s="122"/>
      <c r="C257" s="121"/>
      <c r="D257" s="125"/>
      <c r="E257" s="125"/>
      <c r="F257" s="125"/>
      <c r="G257" s="125"/>
      <c r="H257" s="125"/>
      <c r="I257" s="121"/>
      <c r="J257" s="121"/>
      <c r="K257" s="121"/>
    </row>
    <row r="258" spans="2:11">
      <c r="B258" s="122"/>
      <c r="C258" s="121"/>
      <c r="D258" s="125"/>
      <c r="E258" s="125"/>
      <c r="F258" s="125"/>
      <c r="G258" s="125"/>
      <c r="H258" s="125"/>
      <c r="I258" s="121"/>
      <c r="J258" s="121"/>
      <c r="K258" s="121"/>
    </row>
    <row r="259" spans="2:11">
      <c r="B259" s="122"/>
      <c r="C259" s="121"/>
      <c r="D259" s="125"/>
      <c r="E259" s="125"/>
      <c r="F259" s="125"/>
      <c r="G259" s="125"/>
      <c r="H259" s="125"/>
      <c r="I259" s="121"/>
      <c r="J259" s="121"/>
      <c r="K259" s="121"/>
    </row>
    <row r="260" spans="2:11">
      <c r="B260" s="122"/>
      <c r="C260" s="121"/>
      <c r="D260" s="125"/>
      <c r="E260" s="125"/>
      <c r="F260" s="125"/>
      <c r="G260" s="125"/>
      <c r="H260" s="125"/>
      <c r="I260" s="121"/>
      <c r="J260" s="121"/>
      <c r="K260" s="121"/>
    </row>
    <row r="261" spans="2:11">
      <c r="B261" s="122"/>
      <c r="C261" s="121"/>
      <c r="D261" s="125"/>
      <c r="E261" s="125"/>
      <c r="F261" s="125"/>
      <c r="G261" s="125"/>
      <c r="H261" s="125"/>
      <c r="I261" s="121"/>
      <c r="J261" s="121"/>
      <c r="K261" s="121"/>
    </row>
    <row r="262" spans="2:11">
      <c r="B262" s="122"/>
      <c r="C262" s="121"/>
      <c r="D262" s="125"/>
      <c r="E262" s="125"/>
      <c r="F262" s="125"/>
      <c r="G262" s="125"/>
      <c r="H262" s="125"/>
      <c r="I262" s="121"/>
      <c r="J262" s="121"/>
      <c r="K262" s="121"/>
    </row>
    <row r="263" spans="2:11">
      <c r="B263" s="122"/>
      <c r="C263" s="121"/>
      <c r="D263" s="125"/>
      <c r="E263" s="125"/>
      <c r="F263" s="125"/>
      <c r="G263" s="125"/>
      <c r="H263" s="125"/>
      <c r="I263" s="121"/>
      <c r="J263" s="121"/>
      <c r="K263" s="121"/>
    </row>
    <row r="264" spans="2:11">
      <c r="B264" s="122"/>
      <c r="C264" s="121"/>
      <c r="D264" s="125"/>
      <c r="E264" s="125"/>
      <c r="F264" s="125"/>
      <c r="G264" s="125"/>
      <c r="H264" s="125"/>
      <c r="I264" s="121"/>
      <c r="J264" s="121"/>
      <c r="K264" s="121"/>
    </row>
    <row r="265" spans="2:11">
      <c r="B265" s="122"/>
      <c r="C265" s="121"/>
      <c r="D265" s="125"/>
      <c r="E265" s="125"/>
      <c r="F265" s="125"/>
      <c r="G265" s="125"/>
      <c r="H265" s="125"/>
      <c r="I265" s="121"/>
      <c r="J265" s="121"/>
      <c r="K265" s="121"/>
    </row>
    <row r="266" spans="2:11">
      <c r="B266" s="122"/>
      <c r="C266" s="121"/>
      <c r="D266" s="125"/>
      <c r="E266" s="125"/>
      <c r="F266" s="125"/>
      <c r="G266" s="125"/>
      <c r="H266" s="125"/>
      <c r="I266" s="121"/>
      <c r="J266" s="121"/>
      <c r="K266" s="121"/>
    </row>
    <row r="267" spans="2:11">
      <c r="B267" s="122"/>
      <c r="C267" s="121"/>
      <c r="D267" s="125"/>
      <c r="E267" s="125"/>
      <c r="F267" s="125"/>
      <c r="G267" s="125"/>
      <c r="H267" s="125"/>
      <c r="I267" s="121"/>
      <c r="J267" s="121"/>
      <c r="K267" s="121"/>
    </row>
    <row r="268" spans="2:11">
      <c r="B268" s="122"/>
      <c r="C268" s="121"/>
      <c r="D268" s="125"/>
      <c r="E268" s="125"/>
      <c r="F268" s="125"/>
      <c r="G268" s="125"/>
      <c r="H268" s="125"/>
      <c r="I268" s="121"/>
      <c r="J268" s="121"/>
      <c r="K268" s="121"/>
    </row>
    <row r="269" spans="2:11">
      <c r="B269" s="122"/>
      <c r="C269" s="121"/>
      <c r="D269" s="125"/>
      <c r="E269" s="125"/>
      <c r="F269" s="125"/>
      <c r="G269" s="125"/>
      <c r="H269" s="125"/>
      <c r="I269" s="121"/>
      <c r="J269" s="121"/>
      <c r="K269" s="121"/>
    </row>
    <row r="270" spans="2:11">
      <c r="B270" s="122"/>
      <c r="C270" s="121"/>
      <c r="D270" s="125"/>
      <c r="E270" s="125"/>
      <c r="F270" s="125"/>
      <c r="G270" s="125"/>
      <c r="H270" s="125"/>
      <c r="I270" s="121"/>
      <c r="J270" s="121"/>
      <c r="K270" s="121"/>
    </row>
    <row r="271" spans="2:11">
      <c r="B271" s="122"/>
      <c r="C271" s="121"/>
      <c r="D271" s="125"/>
      <c r="E271" s="125"/>
      <c r="F271" s="125"/>
      <c r="G271" s="125"/>
      <c r="H271" s="125"/>
      <c r="I271" s="121"/>
      <c r="J271" s="121"/>
      <c r="K271" s="121"/>
    </row>
    <row r="272" spans="2:11">
      <c r="B272" s="122"/>
      <c r="C272" s="121"/>
      <c r="D272" s="125"/>
      <c r="E272" s="125"/>
      <c r="F272" s="125"/>
      <c r="G272" s="125"/>
      <c r="H272" s="125"/>
      <c r="I272" s="121"/>
      <c r="J272" s="121"/>
      <c r="K272" s="121"/>
    </row>
    <row r="273" spans="2:11">
      <c r="B273" s="122"/>
      <c r="C273" s="121"/>
      <c r="D273" s="125"/>
      <c r="E273" s="125"/>
      <c r="F273" s="125"/>
      <c r="G273" s="125"/>
      <c r="H273" s="125"/>
      <c r="I273" s="121"/>
      <c r="J273" s="121"/>
      <c r="K273" s="121"/>
    </row>
    <row r="274" spans="2:11">
      <c r="B274" s="122"/>
      <c r="C274" s="121"/>
      <c r="D274" s="125"/>
      <c r="E274" s="125"/>
      <c r="F274" s="125"/>
      <c r="G274" s="125"/>
      <c r="H274" s="125"/>
      <c r="I274" s="121"/>
      <c r="J274" s="121"/>
      <c r="K274" s="121"/>
    </row>
    <row r="275" spans="2:11">
      <c r="B275" s="122"/>
      <c r="C275" s="121"/>
      <c r="D275" s="125"/>
      <c r="E275" s="125"/>
      <c r="F275" s="125"/>
      <c r="G275" s="125"/>
      <c r="H275" s="125"/>
      <c r="I275" s="121"/>
      <c r="J275" s="121"/>
      <c r="K275" s="121"/>
    </row>
    <row r="276" spans="2:11">
      <c r="B276" s="122"/>
      <c r="C276" s="121"/>
      <c r="D276" s="125"/>
      <c r="E276" s="125"/>
      <c r="F276" s="125"/>
      <c r="G276" s="125"/>
      <c r="H276" s="125"/>
      <c r="I276" s="121"/>
      <c r="J276" s="121"/>
      <c r="K276" s="121"/>
    </row>
    <row r="277" spans="2:11">
      <c r="B277" s="122"/>
      <c r="C277" s="121"/>
      <c r="D277" s="125"/>
      <c r="E277" s="125"/>
      <c r="F277" s="125"/>
      <c r="G277" s="125"/>
      <c r="H277" s="125"/>
      <c r="I277" s="121"/>
      <c r="J277" s="121"/>
      <c r="K277" s="121"/>
    </row>
    <row r="278" spans="2:11">
      <c r="B278" s="122"/>
      <c r="C278" s="121"/>
      <c r="D278" s="125"/>
      <c r="E278" s="125"/>
      <c r="F278" s="125"/>
      <c r="G278" s="125"/>
      <c r="H278" s="125"/>
      <c r="I278" s="121"/>
      <c r="J278" s="121"/>
      <c r="K278" s="121"/>
    </row>
    <row r="279" spans="2:11">
      <c r="B279" s="122"/>
      <c r="C279" s="121"/>
      <c r="D279" s="125"/>
      <c r="E279" s="125"/>
      <c r="F279" s="125"/>
      <c r="G279" s="125"/>
      <c r="H279" s="125"/>
      <c r="I279" s="121"/>
      <c r="J279" s="121"/>
      <c r="K279" s="121"/>
    </row>
    <row r="280" spans="2:11">
      <c r="B280" s="122"/>
      <c r="C280" s="121"/>
      <c r="D280" s="125"/>
      <c r="E280" s="125"/>
      <c r="F280" s="125"/>
      <c r="G280" s="125"/>
      <c r="H280" s="125"/>
      <c r="I280" s="121"/>
      <c r="J280" s="121"/>
      <c r="K280" s="121"/>
    </row>
    <row r="281" spans="2:11">
      <c r="B281" s="122"/>
      <c r="C281" s="121"/>
      <c r="D281" s="125"/>
      <c r="E281" s="125"/>
      <c r="F281" s="125"/>
      <c r="G281" s="125"/>
      <c r="H281" s="125"/>
      <c r="I281" s="121"/>
      <c r="J281" s="121"/>
      <c r="K281" s="121"/>
    </row>
    <row r="282" spans="2:11">
      <c r="B282" s="122"/>
      <c r="C282" s="121"/>
      <c r="D282" s="125"/>
      <c r="E282" s="125"/>
      <c r="F282" s="125"/>
      <c r="G282" s="125"/>
      <c r="H282" s="125"/>
      <c r="I282" s="121"/>
      <c r="J282" s="121"/>
      <c r="K282" s="121"/>
    </row>
    <row r="283" spans="2:11">
      <c r="B283" s="122"/>
      <c r="C283" s="121"/>
      <c r="D283" s="125"/>
      <c r="E283" s="125"/>
      <c r="F283" s="125"/>
      <c r="G283" s="125"/>
      <c r="H283" s="125"/>
      <c r="I283" s="121"/>
      <c r="J283" s="121"/>
      <c r="K283" s="121"/>
    </row>
    <row r="284" spans="2:11">
      <c r="B284" s="122"/>
      <c r="C284" s="121"/>
      <c r="D284" s="125"/>
      <c r="E284" s="125"/>
      <c r="F284" s="125"/>
      <c r="G284" s="125"/>
      <c r="H284" s="125"/>
      <c r="I284" s="121"/>
      <c r="J284" s="121"/>
      <c r="K284" s="121"/>
    </row>
    <row r="285" spans="2:11">
      <c r="B285" s="122"/>
      <c r="C285" s="121"/>
      <c r="D285" s="125"/>
      <c r="E285" s="125"/>
      <c r="F285" s="125"/>
      <c r="G285" s="125"/>
      <c r="H285" s="125"/>
      <c r="I285" s="121"/>
      <c r="J285" s="121"/>
      <c r="K285" s="121"/>
    </row>
    <row r="286" spans="2:11">
      <c r="B286" s="122"/>
      <c r="C286" s="121"/>
      <c r="D286" s="125"/>
      <c r="E286" s="125"/>
      <c r="F286" s="125"/>
      <c r="G286" s="125"/>
      <c r="H286" s="125"/>
      <c r="I286" s="121"/>
      <c r="J286" s="121"/>
      <c r="K286" s="121"/>
    </row>
    <row r="287" spans="2:11">
      <c r="B287" s="122"/>
      <c r="C287" s="121"/>
      <c r="D287" s="125"/>
      <c r="E287" s="125"/>
      <c r="F287" s="125"/>
      <c r="G287" s="125"/>
      <c r="H287" s="125"/>
      <c r="I287" s="121"/>
      <c r="J287" s="121"/>
      <c r="K287" s="121"/>
    </row>
    <row r="288" spans="2:11">
      <c r="B288" s="122"/>
      <c r="C288" s="121"/>
      <c r="D288" s="125"/>
      <c r="E288" s="125"/>
      <c r="F288" s="125"/>
      <c r="G288" s="125"/>
      <c r="H288" s="125"/>
      <c r="I288" s="121"/>
      <c r="J288" s="121"/>
      <c r="K288" s="121"/>
    </row>
    <row r="289" spans="2:11">
      <c r="B289" s="122"/>
      <c r="C289" s="121"/>
      <c r="D289" s="125"/>
      <c r="E289" s="125"/>
      <c r="F289" s="125"/>
      <c r="G289" s="125"/>
      <c r="H289" s="125"/>
      <c r="I289" s="121"/>
      <c r="J289" s="121"/>
      <c r="K289" s="121"/>
    </row>
    <row r="290" spans="2:11">
      <c r="B290" s="122"/>
      <c r="C290" s="121"/>
      <c r="D290" s="125"/>
      <c r="E290" s="125"/>
      <c r="F290" s="125"/>
      <c r="G290" s="125"/>
      <c r="H290" s="125"/>
      <c r="I290" s="121"/>
      <c r="J290" s="121"/>
      <c r="K290" s="121"/>
    </row>
    <row r="291" spans="2:11">
      <c r="B291" s="122"/>
      <c r="C291" s="121"/>
      <c r="D291" s="125"/>
      <c r="E291" s="125"/>
      <c r="F291" s="125"/>
      <c r="G291" s="125"/>
      <c r="H291" s="125"/>
      <c r="I291" s="121"/>
      <c r="J291" s="121"/>
      <c r="K291" s="121"/>
    </row>
    <row r="292" spans="2:11">
      <c r="B292" s="122"/>
      <c r="C292" s="121"/>
      <c r="D292" s="125"/>
      <c r="E292" s="125"/>
      <c r="F292" s="125"/>
      <c r="G292" s="125"/>
      <c r="H292" s="125"/>
      <c r="I292" s="121"/>
      <c r="J292" s="121"/>
      <c r="K292" s="121"/>
    </row>
    <row r="293" spans="2:11">
      <c r="B293" s="122"/>
      <c r="C293" s="121"/>
      <c r="D293" s="125"/>
      <c r="E293" s="125"/>
      <c r="F293" s="125"/>
      <c r="G293" s="125"/>
      <c r="H293" s="125"/>
      <c r="I293" s="121"/>
      <c r="J293" s="121"/>
      <c r="K293" s="121"/>
    </row>
    <row r="294" spans="2:11">
      <c r="B294" s="122"/>
      <c r="C294" s="121"/>
      <c r="D294" s="125"/>
      <c r="E294" s="125"/>
      <c r="F294" s="125"/>
      <c r="G294" s="125"/>
      <c r="H294" s="125"/>
      <c r="I294" s="121"/>
      <c r="J294" s="121"/>
      <c r="K294" s="121"/>
    </row>
    <row r="295" spans="2:11">
      <c r="B295" s="122"/>
      <c r="C295" s="121"/>
      <c r="D295" s="125"/>
      <c r="E295" s="125"/>
      <c r="F295" s="125"/>
      <c r="G295" s="125"/>
      <c r="H295" s="125"/>
      <c r="I295" s="121"/>
      <c r="J295" s="121"/>
      <c r="K295" s="121"/>
    </row>
    <row r="296" spans="2:11">
      <c r="B296" s="122"/>
      <c r="C296" s="121"/>
      <c r="D296" s="125"/>
      <c r="E296" s="125"/>
      <c r="F296" s="125"/>
      <c r="G296" s="125"/>
      <c r="H296" s="125"/>
      <c r="I296" s="121"/>
      <c r="J296" s="121"/>
      <c r="K296" s="121"/>
    </row>
    <row r="297" spans="2:11">
      <c r="B297" s="122"/>
      <c r="C297" s="121"/>
      <c r="D297" s="125"/>
      <c r="E297" s="125"/>
      <c r="F297" s="125"/>
      <c r="G297" s="125"/>
      <c r="H297" s="125"/>
      <c r="I297" s="121"/>
      <c r="J297" s="121"/>
      <c r="K297" s="121"/>
    </row>
    <row r="298" spans="2:11">
      <c r="B298" s="122"/>
      <c r="C298" s="121"/>
      <c r="D298" s="125"/>
      <c r="E298" s="125"/>
      <c r="F298" s="125"/>
      <c r="G298" s="125"/>
      <c r="H298" s="125"/>
      <c r="I298" s="121"/>
      <c r="J298" s="121"/>
      <c r="K298" s="121"/>
    </row>
    <row r="299" spans="2:11">
      <c r="B299" s="122"/>
      <c r="C299" s="121"/>
      <c r="D299" s="125"/>
      <c r="E299" s="125"/>
      <c r="F299" s="125"/>
      <c r="G299" s="125"/>
      <c r="H299" s="125"/>
      <c r="I299" s="121"/>
      <c r="J299" s="121"/>
      <c r="K299" s="121"/>
    </row>
    <row r="300" spans="2:11">
      <c r="B300" s="122"/>
      <c r="C300" s="121"/>
      <c r="D300" s="125"/>
      <c r="E300" s="125"/>
      <c r="F300" s="125"/>
      <c r="G300" s="125"/>
      <c r="H300" s="125"/>
      <c r="I300" s="121"/>
      <c r="J300" s="121"/>
      <c r="K300" s="121"/>
    </row>
    <row r="301" spans="2:11">
      <c r="B301" s="122"/>
      <c r="C301" s="121"/>
      <c r="D301" s="125"/>
      <c r="E301" s="125"/>
      <c r="F301" s="125"/>
      <c r="G301" s="125"/>
      <c r="H301" s="125"/>
      <c r="I301" s="121"/>
      <c r="J301" s="121"/>
      <c r="K301" s="121"/>
    </row>
    <row r="302" spans="2:11">
      <c r="B302" s="122"/>
      <c r="C302" s="121"/>
      <c r="D302" s="125"/>
      <c r="E302" s="125"/>
      <c r="F302" s="125"/>
      <c r="G302" s="125"/>
      <c r="H302" s="125"/>
      <c r="I302" s="121"/>
      <c r="J302" s="121"/>
      <c r="K302" s="121"/>
    </row>
    <row r="303" spans="2:11">
      <c r="B303" s="122"/>
      <c r="C303" s="121"/>
      <c r="D303" s="125"/>
      <c r="E303" s="125"/>
      <c r="F303" s="125"/>
      <c r="G303" s="125"/>
      <c r="H303" s="125"/>
      <c r="I303" s="121"/>
      <c r="J303" s="121"/>
      <c r="K303" s="121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1"/>
      <c r="G608" s="21"/>
    </row>
    <row r="609" spans="5:7">
      <c r="E609" s="21"/>
      <c r="G609" s="21"/>
    </row>
    <row r="610" spans="5:7">
      <c r="E610" s="21"/>
      <c r="G610" s="21"/>
    </row>
    <row r="611" spans="5:7">
      <c r="E611" s="21"/>
      <c r="G611" s="21"/>
    </row>
    <row r="612" spans="5:7">
      <c r="E612" s="21"/>
      <c r="G612" s="21"/>
    </row>
    <row r="613" spans="5:7">
      <c r="E613" s="21"/>
      <c r="G613" s="21"/>
    </row>
  </sheetData>
  <sheetProtection sheet="1" objects="1" scenarios="1"/>
  <mergeCells count="1">
    <mergeCell ref="B6:K6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F967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1" bestFit="1" customWidth="1"/>
    <col min="4" max="4" width="11.85546875" style="1" customWidth="1"/>
    <col min="5" max="16384" width="9.140625" style="1"/>
  </cols>
  <sheetData>
    <row r="1" spans="2:6">
      <c r="B1" s="56" t="s">
        <v>154</v>
      </c>
      <c r="C1" s="77" t="s" vm="1">
        <v>240</v>
      </c>
    </row>
    <row r="2" spans="2:6">
      <c r="B2" s="56" t="s">
        <v>153</v>
      </c>
      <c r="C2" s="77" t="s">
        <v>241</v>
      </c>
    </row>
    <row r="3" spans="2:6">
      <c r="B3" s="56" t="s">
        <v>155</v>
      </c>
      <c r="C3" s="77" t="s">
        <v>242</v>
      </c>
    </row>
    <row r="4" spans="2:6">
      <c r="B4" s="56" t="s">
        <v>156</v>
      </c>
      <c r="C4" s="77" t="s">
        <v>243</v>
      </c>
    </row>
    <row r="6" spans="2:6" ht="26.25" customHeight="1">
      <c r="B6" s="178" t="s">
        <v>189</v>
      </c>
      <c r="C6" s="179"/>
      <c r="D6" s="180"/>
    </row>
    <row r="7" spans="2:6" s="3" customFormat="1" ht="33">
      <c r="B7" s="59" t="s">
        <v>124</v>
      </c>
      <c r="C7" s="64" t="s">
        <v>115</v>
      </c>
      <c r="D7" s="65" t="s">
        <v>114</v>
      </c>
    </row>
    <row r="8" spans="2:6" s="3" customFormat="1">
      <c r="B8" s="15"/>
      <c r="C8" s="32" t="s">
        <v>219</v>
      </c>
      <c r="D8" s="17" t="s">
        <v>22</v>
      </c>
    </row>
    <row r="9" spans="2:6" s="4" customFormat="1" ht="18" customHeight="1">
      <c r="B9" s="18"/>
      <c r="C9" s="19" t="s">
        <v>1</v>
      </c>
      <c r="D9" s="20" t="s">
        <v>2</v>
      </c>
    </row>
    <row r="10" spans="2:6" s="4" customFormat="1" ht="18" customHeight="1">
      <c r="B10" s="129" t="s">
        <v>4199</v>
      </c>
      <c r="C10" s="134">
        <f>C11+C49</f>
        <v>5438392.2853348851</v>
      </c>
      <c r="D10" s="147"/>
    </row>
    <row r="11" spans="2:6">
      <c r="B11" s="130" t="s">
        <v>28</v>
      </c>
      <c r="C11" s="134">
        <f>SUM(C12:C47)</f>
        <v>930525.78843626787</v>
      </c>
      <c r="D11" s="147"/>
    </row>
    <row r="12" spans="2:6">
      <c r="B12" s="86" t="s">
        <v>4200</v>
      </c>
      <c r="C12" s="148">
        <v>18393.651832320003</v>
      </c>
      <c r="D12" s="149">
        <v>45640</v>
      </c>
      <c r="E12" s="3"/>
      <c r="F12" s="3"/>
    </row>
    <row r="13" spans="2:6">
      <c r="B13" s="86" t="s">
        <v>4201</v>
      </c>
      <c r="C13" s="148">
        <v>5518.2779209067985</v>
      </c>
      <c r="D13" s="149">
        <v>44440</v>
      </c>
      <c r="E13" s="3"/>
      <c r="F13" s="3"/>
    </row>
    <row r="14" spans="2:6">
      <c r="B14" s="86" t="s">
        <v>4202</v>
      </c>
      <c r="C14" s="148">
        <v>4213.4950699999999</v>
      </c>
      <c r="D14" s="149">
        <v>44516</v>
      </c>
    </row>
    <row r="15" spans="2:6">
      <c r="B15" s="86" t="s">
        <v>4203</v>
      </c>
      <c r="C15" s="148">
        <v>711.78825999999935</v>
      </c>
      <c r="D15" s="149">
        <v>44196</v>
      </c>
      <c r="E15" s="3"/>
      <c r="F15" s="3"/>
    </row>
    <row r="16" spans="2:6">
      <c r="B16" s="86" t="s">
        <v>4204</v>
      </c>
      <c r="C16" s="148">
        <v>9620.8361265292588</v>
      </c>
      <c r="D16" s="149">
        <v>47467</v>
      </c>
      <c r="E16" s="3"/>
      <c r="F16" s="3"/>
    </row>
    <row r="17" spans="2:4">
      <c r="B17" s="86" t="s">
        <v>4205</v>
      </c>
      <c r="C17" s="148">
        <v>24627.14015616</v>
      </c>
      <c r="D17" s="149">
        <v>46054</v>
      </c>
    </row>
    <row r="18" spans="2:4">
      <c r="B18" s="86" t="s">
        <v>2274</v>
      </c>
      <c r="C18" s="148">
        <v>1565.9896319999993</v>
      </c>
      <c r="D18" s="149">
        <v>44196</v>
      </c>
    </row>
    <row r="19" spans="2:4">
      <c r="B19" s="86" t="s">
        <v>2275</v>
      </c>
      <c r="C19" s="148">
        <v>1799.5530240000005</v>
      </c>
      <c r="D19" s="149">
        <v>44196</v>
      </c>
    </row>
    <row r="20" spans="2:4">
      <c r="B20" s="86" t="s">
        <v>4206</v>
      </c>
      <c r="C20" s="148">
        <v>2505.6</v>
      </c>
      <c r="D20" s="149">
        <v>43883</v>
      </c>
    </row>
    <row r="21" spans="2:4">
      <c r="B21" s="86" t="s">
        <v>4207</v>
      </c>
      <c r="C21" s="148">
        <v>466.54970112000007</v>
      </c>
      <c r="D21" s="149">
        <v>44738</v>
      </c>
    </row>
    <row r="22" spans="2:4">
      <c r="B22" s="86" t="s">
        <v>4208</v>
      </c>
      <c r="C22" s="148">
        <v>1626.06621</v>
      </c>
      <c r="D22" s="149">
        <v>44498</v>
      </c>
    </row>
    <row r="23" spans="2:4">
      <c r="B23" s="86" t="s">
        <v>4209</v>
      </c>
      <c r="C23" s="148">
        <v>45594.338690375029</v>
      </c>
      <c r="D23" s="149">
        <v>44255</v>
      </c>
    </row>
    <row r="24" spans="2:4">
      <c r="B24" s="86" t="s">
        <v>2280</v>
      </c>
      <c r="C24" s="148">
        <v>48845.240282880004</v>
      </c>
      <c r="D24" s="149">
        <v>47209</v>
      </c>
    </row>
    <row r="25" spans="2:4">
      <c r="B25" s="86" t="s">
        <v>4210</v>
      </c>
      <c r="C25" s="148">
        <v>38247.035060000002</v>
      </c>
      <c r="D25" s="149">
        <v>44821</v>
      </c>
    </row>
    <row r="26" spans="2:4">
      <c r="B26" s="86" t="s">
        <v>4211</v>
      </c>
      <c r="C26" s="148">
        <v>426.66831999999886</v>
      </c>
      <c r="D26" s="149">
        <v>45534</v>
      </c>
    </row>
    <row r="27" spans="2:4">
      <c r="B27" s="86" t="s">
        <v>4212</v>
      </c>
      <c r="C27" s="148">
        <v>13326.09996</v>
      </c>
      <c r="D27" s="149">
        <v>45534</v>
      </c>
    </row>
    <row r="28" spans="2:4">
      <c r="B28" s="86" t="s">
        <v>4213</v>
      </c>
      <c r="C28" s="148">
        <v>20170.079792640001</v>
      </c>
      <c r="D28" s="149">
        <v>46132</v>
      </c>
    </row>
    <row r="29" spans="2:4">
      <c r="B29" s="86" t="s">
        <v>4214</v>
      </c>
      <c r="C29" s="148">
        <v>174.18240000000046</v>
      </c>
      <c r="D29" s="149">
        <v>44290</v>
      </c>
    </row>
    <row r="30" spans="2:4">
      <c r="B30" s="86" t="s">
        <v>4215</v>
      </c>
      <c r="C30" s="148">
        <v>11477.031379999997</v>
      </c>
      <c r="D30" s="149">
        <v>44727</v>
      </c>
    </row>
    <row r="31" spans="2:4">
      <c r="B31" s="86" t="s">
        <v>4216</v>
      </c>
      <c r="C31" s="148">
        <v>134.63884800000005</v>
      </c>
      <c r="D31" s="149">
        <v>43861</v>
      </c>
    </row>
    <row r="32" spans="2:4">
      <c r="B32" s="86" t="s">
        <v>4217</v>
      </c>
      <c r="C32" s="148">
        <v>623.73542400000008</v>
      </c>
      <c r="D32" s="149">
        <v>44012</v>
      </c>
    </row>
    <row r="33" spans="2:4">
      <c r="B33" s="86" t="s">
        <v>4218</v>
      </c>
      <c r="C33" s="148">
        <v>4374.1762560000006</v>
      </c>
      <c r="D33" s="149">
        <v>44012</v>
      </c>
    </row>
    <row r="34" spans="2:4">
      <c r="B34" s="86" t="s">
        <v>4219</v>
      </c>
      <c r="C34" s="148">
        <v>23490.472504320001</v>
      </c>
      <c r="D34" s="149">
        <v>46752</v>
      </c>
    </row>
    <row r="35" spans="2:4">
      <c r="B35" s="86" t="s">
        <v>4220</v>
      </c>
      <c r="C35" s="148">
        <v>31967.488339200005</v>
      </c>
      <c r="D35" s="149">
        <v>46631</v>
      </c>
    </row>
    <row r="36" spans="2:4">
      <c r="B36" s="86" t="s">
        <v>4221</v>
      </c>
      <c r="C36" s="148">
        <v>47.786112000000777</v>
      </c>
      <c r="D36" s="149">
        <v>44927</v>
      </c>
    </row>
    <row r="37" spans="2:4">
      <c r="B37" s="86" t="s">
        <v>4222</v>
      </c>
      <c r="C37" s="148">
        <v>3522.3793920000012</v>
      </c>
      <c r="D37" s="149">
        <v>45255</v>
      </c>
    </row>
    <row r="38" spans="2:4">
      <c r="B38" s="86" t="s">
        <v>2307</v>
      </c>
      <c r="C38" s="148">
        <v>28100.062702080002</v>
      </c>
      <c r="D38" s="149">
        <v>48214</v>
      </c>
    </row>
    <row r="39" spans="2:4">
      <c r="B39" s="86" t="s">
        <v>2296</v>
      </c>
      <c r="C39" s="148">
        <v>181197.42667000002</v>
      </c>
      <c r="D39" s="149">
        <v>46661</v>
      </c>
    </row>
    <row r="40" spans="2:4">
      <c r="B40" s="86" t="s">
        <v>4224</v>
      </c>
      <c r="C40" s="148">
        <v>192099.45718012739</v>
      </c>
      <c r="D40" s="149">
        <v>44545</v>
      </c>
    </row>
    <row r="41" spans="2:4">
      <c r="B41" s="86" t="s">
        <v>4225</v>
      </c>
      <c r="C41" s="148">
        <v>29937.063465010648</v>
      </c>
      <c r="D41" s="149">
        <v>44561</v>
      </c>
    </row>
    <row r="42" spans="2:4">
      <c r="B42" s="86" t="s">
        <v>4400</v>
      </c>
      <c r="C42" s="148">
        <v>15263.8584760632</v>
      </c>
      <c r="D42" s="149">
        <v>44196</v>
      </c>
    </row>
    <row r="43" spans="2:4">
      <c r="B43" s="86" t="s">
        <v>4226</v>
      </c>
      <c r="C43" s="148">
        <v>43200.969086936057</v>
      </c>
      <c r="D43" s="149">
        <v>45107</v>
      </c>
    </row>
    <row r="44" spans="2:4">
      <c r="B44" s="86" t="s">
        <v>4227</v>
      </c>
      <c r="C44" s="148">
        <v>9427.9639800000023</v>
      </c>
      <c r="D44" s="149">
        <v>44246</v>
      </c>
    </row>
    <row r="45" spans="2:4">
      <c r="B45" s="86" t="s">
        <v>4228</v>
      </c>
      <c r="C45" s="148">
        <v>89069.781527424042</v>
      </c>
      <c r="D45" s="149">
        <v>46100</v>
      </c>
    </row>
    <row r="46" spans="2:4">
      <c r="B46" s="86" t="s">
        <v>4230</v>
      </c>
      <c r="C46" s="148">
        <v>6512.5029941754428</v>
      </c>
      <c r="D46" s="149">
        <v>44926</v>
      </c>
    </row>
    <row r="47" spans="2:4">
      <c r="B47" s="86" t="s">
        <v>4229</v>
      </c>
      <c r="C47" s="148">
        <v>22246.40166</v>
      </c>
      <c r="D47" s="149">
        <v>44739</v>
      </c>
    </row>
    <row r="48" spans="2:4">
      <c r="B48" s="132"/>
      <c r="C48" s="148"/>
      <c r="D48" s="149"/>
    </row>
    <row r="49" spans="2:4">
      <c r="B49" s="131" t="s">
        <v>4231</v>
      </c>
      <c r="C49" s="134">
        <f>SUM(C50:C174)</f>
        <v>4507866.4968986176</v>
      </c>
      <c r="D49" s="149"/>
    </row>
    <row r="50" spans="2:4">
      <c r="B50" s="86" t="s">
        <v>4232</v>
      </c>
      <c r="C50" s="148">
        <v>58009.276903316524</v>
      </c>
      <c r="D50" s="149">
        <v>45778</v>
      </c>
    </row>
    <row r="51" spans="2:4">
      <c r="B51" s="86" t="s">
        <v>4233</v>
      </c>
      <c r="C51" s="148">
        <v>104311.88125055999</v>
      </c>
      <c r="D51" s="149">
        <v>46326</v>
      </c>
    </row>
    <row r="52" spans="2:4">
      <c r="B52" s="86" t="s">
        <v>4234</v>
      </c>
      <c r="C52" s="148">
        <v>57268.510574171909</v>
      </c>
      <c r="D52" s="149">
        <v>46326</v>
      </c>
    </row>
    <row r="53" spans="2:4">
      <c r="B53" s="86" t="s">
        <v>4235</v>
      </c>
      <c r="C53" s="148">
        <v>3752.1572589760071</v>
      </c>
      <c r="D53" s="149">
        <v>46054</v>
      </c>
    </row>
    <row r="54" spans="2:4">
      <c r="B54" s="86" t="s">
        <v>2326</v>
      </c>
      <c r="C54" s="148">
        <v>47553.604247963995</v>
      </c>
      <c r="D54" s="149">
        <v>47270</v>
      </c>
    </row>
    <row r="55" spans="2:4">
      <c r="B55" s="86" t="s">
        <v>4236</v>
      </c>
      <c r="C55" s="148">
        <v>29873.744475564363</v>
      </c>
      <c r="D55" s="149">
        <v>44429</v>
      </c>
    </row>
    <row r="56" spans="2:4">
      <c r="B56" s="86" t="s">
        <v>2330</v>
      </c>
      <c r="C56" s="148">
        <v>75500.643580618285</v>
      </c>
      <c r="D56" s="149">
        <v>46601</v>
      </c>
    </row>
    <row r="57" spans="2:4">
      <c r="B57" s="86" t="s">
        <v>4237</v>
      </c>
      <c r="C57" s="148">
        <v>114244.5546432</v>
      </c>
      <c r="D57" s="149">
        <v>47209</v>
      </c>
    </row>
    <row r="58" spans="2:4">
      <c r="B58" s="86" t="s">
        <v>4238</v>
      </c>
      <c r="C58" s="148">
        <v>46209.355480450533</v>
      </c>
      <c r="D58" s="149">
        <v>45382</v>
      </c>
    </row>
    <row r="59" spans="2:4">
      <c r="B59" s="86" t="s">
        <v>4239</v>
      </c>
      <c r="C59" s="148">
        <v>1421.9221247999944</v>
      </c>
      <c r="D59" s="149">
        <v>44621</v>
      </c>
    </row>
    <row r="60" spans="2:4">
      <c r="B60" s="86" t="s">
        <v>4240</v>
      </c>
      <c r="C60" s="148">
        <v>4.7259745200000003</v>
      </c>
      <c r="D60" s="149">
        <v>43861</v>
      </c>
    </row>
    <row r="61" spans="2:4">
      <c r="B61" s="86" t="s">
        <v>2335</v>
      </c>
      <c r="C61" s="148">
        <v>116581.38804707601</v>
      </c>
      <c r="D61" s="149">
        <v>47119</v>
      </c>
    </row>
    <row r="62" spans="2:4">
      <c r="B62" s="86" t="s">
        <v>4241</v>
      </c>
      <c r="C62" s="148">
        <v>42.132096000000011</v>
      </c>
      <c r="D62" s="149">
        <v>43861</v>
      </c>
    </row>
    <row r="63" spans="2:4">
      <c r="B63" s="86" t="s">
        <v>4242</v>
      </c>
      <c r="C63" s="148">
        <v>10990.467014412592</v>
      </c>
      <c r="D63" s="149">
        <v>45748</v>
      </c>
    </row>
    <row r="64" spans="2:4">
      <c r="B64" s="86" t="s">
        <v>2316</v>
      </c>
      <c r="C64" s="148">
        <v>85203.847256330817</v>
      </c>
      <c r="D64" s="149">
        <v>47119</v>
      </c>
    </row>
    <row r="65" spans="2:4">
      <c r="B65" s="86" t="s">
        <v>4243</v>
      </c>
      <c r="C65" s="148">
        <v>34888.425839255608</v>
      </c>
      <c r="D65" s="149">
        <v>44722</v>
      </c>
    </row>
    <row r="66" spans="2:4">
      <c r="B66" s="86" t="s">
        <v>4244</v>
      </c>
      <c r="C66" s="148">
        <v>24539.270830000001</v>
      </c>
      <c r="D66" s="149">
        <v>44332</v>
      </c>
    </row>
    <row r="67" spans="2:4">
      <c r="B67" s="86" t="s">
        <v>4245</v>
      </c>
      <c r="C67" s="148">
        <v>15331.0359744</v>
      </c>
      <c r="D67" s="149">
        <v>46082</v>
      </c>
    </row>
    <row r="68" spans="2:4">
      <c r="B68" s="86" t="s">
        <v>2337</v>
      </c>
      <c r="C68" s="148">
        <v>12168.746380800003</v>
      </c>
      <c r="D68" s="149">
        <v>44727</v>
      </c>
    </row>
    <row r="69" spans="2:4">
      <c r="B69" s="86" t="s">
        <v>2338</v>
      </c>
      <c r="C69" s="148">
        <v>132732.66068244085</v>
      </c>
      <c r="D69" s="149">
        <v>47119</v>
      </c>
    </row>
    <row r="70" spans="2:4">
      <c r="B70" s="86" t="s">
        <v>4246</v>
      </c>
      <c r="C70" s="148">
        <v>4801.0792089600018</v>
      </c>
      <c r="D70" s="149">
        <v>47119</v>
      </c>
    </row>
    <row r="71" spans="2:4">
      <c r="B71" s="86" t="s">
        <v>4247</v>
      </c>
      <c r="C71" s="148">
        <v>108782.00937955007</v>
      </c>
      <c r="D71" s="149">
        <v>46742</v>
      </c>
    </row>
    <row r="72" spans="2:4">
      <c r="B72" s="86" t="s">
        <v>2341</v>
      </c>
      <c r="C72" s="148">
        <v>56159.937242068278</v>
      </c>
      <c r="D72" s="149">
        <v>45557</v>
      </c>
    </row>
    <row r="73" spans="2:4">
      <c r="B73" s="86" t="s">
        <v>2342</v>
      </c>
      <c r="C73" s="148">
        <v>150.06771071999989</v>
      </c>
      <c r="D73" s="149">
        <v>44196</v>
      </c>
    </row>
    <row r="74" spans="2:4">
      <c r="B74" s="86" t="s">
        <v>2346</v>
      </c>
      <c r="C74" s="148">
        <v>133621.53406269004</v>
      </c>
      <c r="D74" s="149">
        <v>50041</v>
      </c>
    </row>
    <row r="75" spans="2:4">
      <c r="B75" s="86" t="s">
        <v>2348</v>
      </c>
      <c r="C75" s="148">
        <v>63680.993303039999</v>
      </c>
      <c r="D75" s="149">
        <v>46971</v>
      </c>
    </row>
    <row r="76" spans="2:4">
      <c r="B76" s="86" t="s">
        <v>4248</v>
      </c>
      <c r="C76" s="148">
        <v>39583.127936136218</v>
      </c>
      <c r="D76" s="149">
        <v>46012</v>
      </c>
    </row>
    <row r="77" spans="2:4">
      <c r="B77" s="86" t="s">
        <v>4249</v>
      </c>
      <c r="C77" s="148">
        <v>941.60460916684929</v>
      </c>
      <c r="D77" s="149">
        <v>46326</v>
      </c>
    </row>
    <row r="78" spans="2:4">
      <c r="B78" s="86" t="s">
        <v>4250</v>
      </c>
      <c r="C78" s="148">
        <v>591.68295028684929</v>
      </c>
      <c r="D78" s="149">
        <v>46326</v>
      </c>
    </row>
    <row r="79" spans="2:4">
      <c r="B79" s="86" t="s">
        <v>4251</v>
      </c>
      <c r="C79" s="148">
        <v>91089.558079999959</v>
      </c>
      <c r="D79" s="149">
        <v>45615</v>
      </c>
    </row>
    <row r="80" spans="2:4">
      <c r="B80" s="86" t="s">
        <v>2353</v>
      </c>
      <c r="C80" s="148">
        <v>11.308562991868829</v>
      </c>
      <c r="D80" s="149">
        <v>43861</v>
      </c>
    </row>
    <row r="81" spans="2:4">
      <c r="B81" s="86" t="s">
        <v>2262</v>
      </c>
      <c r="C81" s="148">
        <v>691.2</v>
      </c>
      <c r="D81" s="149">
        <v>43995</v>
      </c>
    </row>
    <row r="82" spans="2:4">
      <c r="B82" s="86" t="s">
        <v>4252</v>
      </c>
      <c r="C82" s="148">
        <v>1036.7996728888913</v>
      </c>
      <c r="D82" s="149">
        <v>44474</v>
      </c>
    </row>
    <row r="83" spans="2:4">
      <c r="B83" s="86" t="s">
        <v>4253</v>
      </c>
      <c r="C83" s="148">
        <v>691.2</v>
      </c>
      <c r="D83" s="149">
        <v>44013</v>
      </c>
    </row>
    <row r="84" spans="2:4">
      <c r="B84" s="86" t="s">
        <v>4254</v>
      </c>
      <c r="C84" s="148">
        <v>1425.5481599999989</v>
      </c>
      <c r="D84" s="149">
        <v>44378</v>
      </c>
    </row>
    <row r="85" spans="2:4">
      <c r="B85" s="86" t="s">
        <v>4255</v>
      </c>
      <c r="C85" s="148">
        <v>204061.32499968002</v>
      </c>
      <c r="D85" s="149">
        <v>47392</v>
      </c>
    </row>
    <row r="86" spans="2:4">
      <c r="B86" s="86" t="s">
        <v>4256</v>
      </c>
      <c r="C86" s="148">
        <v>177.67582847999918</v>
      </c>
      <c r="D86" s="149">
        <v>44727</v>
      </c>
    </row>
    <row r="87" spans="2:4">
      <c r="B87" s="86" t="s">
        <v>2359</v>
      </c>
      <c r="C87" s="148">
        <v>3483.916690455937</v>
      </c>
      <c r="D87" s="149">
        <v>46199</v>
      </c>
    </row>
    <row r="88" spans="2:4">
      <c r="B88" s="86" t="s">
        <v>4257</v>
      </c>
      <c r="C88" s="148">
        <v>73591.67333000002</v>
      </c>
      <c r="D88" s="149">
        <v>46626</v>
      </c>
    </row>
    <row r="89" spans="2:4">
      <c r="B89" s="86" t="s">
        <v>2361</v>
      </c>
      <c r="C89" s="148">
        <v>5000.4586483200001</v>
      </c>
      <c r="D89" s="149">
        <v>46998</v>
      </c>
    </row>
    <row r="90" spans="2:4">
      <c r="B90" s="86" t="s">
        <v>4258</v>
      </c>
      <c r="C90" s="148">
        <v>18419.424100531189</v>
      </c>
      <c r="D90" s="149">
        <v>47026</v>
      </c>
    </row>
    <row r="91" spans="2:4">
      <c r="B91" s="86" t="s">
        <v>4262</v>
      </c>
      <c r="C91" s="148">
        <v>2177.1972991518878</v>
      </c>
      <c r="D91" s="149">
        <v>46663</v>
      </c>
    </row>
    <row r="92" spans="2:4">
      <c r="B92" s="86" t="s">
        <v>2365</v>
      </c>
      <c r="C92" s="148">
        <v>320.31217259999943</v>
      </c>
      <c r="D92" s="149">
        <v>44012</v>
      </c>
    </row>
    <row r="93" spans="2:4">
      <c r="B93" s="86" t="s">
        <v>4259</v>
      </c>
      <c r="C93" s="148">
        <v>1543.4205350399998</v>
      </c>
      <c r="D93" s="149">
        <v>46938</v>
      </c>
    </row>
    <row r="94" spans="2:4">
      <c r="B94" s="86" t="s">
        <v>4260</v>
      </c>
      <c r="C94" s="148">
        <v>9693.9318067200074</v>
      </c>
      <c r="D94" s="149">
        <v>46201</v>
      </c>
    </row>
    <row r="95" spans="2:4">
      <c r="B95" s="86" t="s">
        <v>4261</v>
      </c>
      <c r="C95" s="148">
        <v>270.78572983292804</v>
      </c>
      <c r="D95" s="149">
        <v>46938</v>
      </c>
    </row>
    <row r="96" spans="2:4">
      <c r="B96" s="86" t="s">
        <v>2367</v>
      </c>
      <c r="C96" s="148">
        <v>1035.6898291199996</v>
      </c>
      <c r="D96" s="149">
        <v>46938</v>
      </c>
    </row>
    <row r="97" spans="2:4">
      <c r="B97" s="86" t="s">
        <v>2368</v>
      </c>
      <c r="C97" s="148">
        <v>144.05209910736104</v>
      </c>
      <c r="D97" s="149">
        <v>46938</v>
      </c>
    </row>
    <row r="98" spans="2:4">
      <c r="B98" s="86" t="s">
        <v>4263</v>
      </c>
      <c r="C98" s="148">
        <v>2817.4100255564772</v>
      </c>
      <c r="D98" s="149">
        <v>46938</v>
      </c>
    </row>
    <row r="99" spans="2:4">
      <c r="B99" s="86" t="s">
        <v>2369</v>
      </c>
      <c r="C99" s="148">
        <v>1689.2368816800001</v>
      </c>
      <c r="D99" s="149">
        <v>43861</v>
      </c>
    </row>
    <row r="100" spans="2:4">
      <c r="B100" s="86" t="s">
        <v>2370</v>
      </c>
      <c r="C100" s="148">
        <v>14492.079187199999</v>
      </c>
      <c r="D100" s="149">
        <v>46201</v>
      </c>
    </row>
    <row r="101" spans="2:4">
      <c r="B101" s="86" t="s">
        <v>2300</v>
      </c>
      <c r="C101" s="148">
        <v>30718.96515742291</v>
      </c>
      <c r="D101" s="149">
        <v>47262</v>
      </c>
    </row>
    <row r="102" spans="2:4">
      <c r="B102" s="86" t="s">
        <v>4264</v>
      </c>
      <c r="C102" s="148">
        <v>5196.7716100000007</v>
      </c>
      <c r="D102" s="149">
        <v>44031</v>
      </c>
    </row>
    <row r="103" spans="2:4">
      <c r="B103" s="86" t="s">
        <v>4265</v>
      </c>
      <c r="C103" s="148">
        <v>48843.361166215989</v>
      </c>
      <c r="D103" s="149">
        <v>45485</v>
      </c>
    </row>
    <row r="104" spans="2:4">
      <c r="B104" s="86" t="s">
        <v>4266</v>
      </c>
      <c r="C104" s="148">
        <v>93695.390275307567</v>
      </c>
      <c r="D104" s="149">
        <v>45777</v>
      </c>
    </row>
    <row r="105" spans="2:4">
      <c r="B105" s="86" t="s">
        <v>2374</v>
      </c>
      <c r="C105" s="148">
        <v>6191.8289044339981</v>
      </c>
      <c r="D105" s="149">
        <v>46734</v>
      </c>
    </row>
    <row r="106" spans="2:4">
      <c r="B106" s="86" t="s">
        <v>4267</v>
      </c>
      <c r="C106" s="148">
        <v>86108.614240200142</v>
      </c>
      <c r="D106" s="149">
        <v>44819</v>
      </c>
    </row>
    <row r="107" spans="2:4">
      <c r="B107" s="86" t="s">
        <v>4268</v>
      </c>
      <c r="C107" s="148">
        <v>66897.761823043096</v>
      </c>
      <c r="D107" s="149">
        <v>47178</v>
      </c>
    </row>
    <row r="108" spans="2:4">
      <c r="B108" s="86" t="s">
        <v>2377</v>
      </c>
      <c r="C108" s="148">
        <v>2758.3414963200021</v>
      </c>
      <c r="D108" s="149">
        <v>46201</v>
      </c>
    </row>
    <row r="109" spans="2:4">
      <c r="B109" s="86" t="s">
        <v>2378</v>
      </c>
      <c r="C109" s="148">
        <v>11608.487420106001</v>
      </c>
      <c r="D109" s="149">
        <v>47363</v>
      </c>
    </row>
    <row r="110" spans="2:4">
      <c r="B110" s="86" t="s">
        <v>4269</v>
      </c>
      <c r="C110" s="148">
        <v>470.01600000000002</v>
      </c>
      <c r="D110" s="149">
        <v>44305</v>
      </c>
    </row>
    <row r="111" spans="2:4">
      <c r="B111" s="86" t="s">
        <v>4270</v>
      </c>
      <c r="C111" s="148">
        <v>7173.7888896000004</v>
      </c>
      <c r="D111" s="149">
        <v>45047</v>
      </c>
    </row>
    <row r="112" spans="2:4">
      <c r="B112" s="86" t="s">
        <v>4271</v>
      </c>
      <c r="C112" s="148">
        <v>194821.70371200002</v>
      </c>
      <c r="D112" s="149">
        <v>401768</v>
      </c>
    </row>
    <row r="113" spans="2:4">
      <c r="B113" s="86" t="s">
        <v>4272</v>
      </c>
      <c r="C113" s="148">
        <v>33766.143836392002</v>
      </c>
      <c r="D113" s="149">
        <v>45710</v>
      </c>
    </row>
    <row r="114" spans="2:4">
      <c r="B114" s="86" t="s">
        <v>4273</v>
      </c>
      <c r="C114" s="148">
        <v>126715.50059978398</v>
      </c>
      <c r="D114" s="149">
        <v>46573</v>
      </c>
    </row>
    <row r="115" spans="2:4">
      <c r="B115" s="86" t="s">
        <v>2380</v>
      </c>
      <c r="C115" s="148">
        <v>41744.927348099998</v>
      </c>
      <c r="D115" s="149">
        <v>47255</v>
      </c>
    </row>
    <row r="116" spans="2:4">
      <c r="B116" s="86" t="s">
        <v>4274</v>
      </c>
      <c r="C116" s="148">
        <v>12918.21841152</v>
      </c>
      <c r="D116" s="149">
        <v>46734</v>
      </c>
    </row>
    <row r="117" spans="2:4">
      <c r="B117" s="86" t="s">
        <v>4275</v>
      </c>
      <c r="C117" s="148">
        <v>66166.064900000012</v>
      </c>
      <c r="D117" s="149">
        <v>46572</v>
      </c>
    </row>
    <row r="118" spans="2:4">
      <c r="B118" s="86" t="s">
        <v>4276</v>
      </c>
      <c r="C118" s="148">
        <v>101.2059999999999</v>
      </c>
      <c r="D118" s="149">
        <v>43902</v>
      </c>
    </row>
    <row r="119" spans="2:4">
      <c r="B119" s="86" t="s">
        <v>4277</v>
      </c>
      <c r="C119" s="148">
        <v>5649.505000000001</v>
      </c>
      <c r="D119" s="149">
        <v>44836</v>
      </c>
    </row>
    <row r="120" spans="2:4">
      <c r="B120" s="86" t="s">
        <v>4278</v>
      </c>
      <c r="C120" s="148">
        <v>2545.7552294400007</v>
      </c>
      <c r="D120" s="149">
        <v>44992</v>
      </c>
    </row>
    <row r="121" spans="2:4">
      <c r="B121" s="86" t="s">
        <v>4279</v>
      </c>
      <c r="C121" s="148">
        <v>66169.656816920004</v>
      </c>
      <c r="D121" s="149">
        <v>46524</v>
      </c>
    </row>
    <row r="122" spans="2:4">
      <c r="B122" s="86" t="s">
        <v>2388</v>
      </c>
      <c r="C122" s="148">
        <v>99889.588256060844</v>
      </c>
      <c r="D122" s="149">
        <v>46844</v>
      </c>
    </row>
    <row r="123" spans="2:4">
      <c r="B123" s="86" t="s">
        <v>2389</v>
      </c>
      <c r="C123" s="148">
        <v>119.73348147900001</v>
      </c>
      <c r="D123" s="149">
        <v>47009</v>
      </c>
    </row>
    <row r="124" spans="2:4">
      <c r="B124" s="86" t="s">
        <v>4280</v>
      </c>
      <c r="C124" s="148">
        <v>62058.022335530004</v>
      </c>
      <c r="D124" s="149">
        <v>51592</v>
      </c>
    </row>
    <row r="125" spans="2:4">
      <c r="B125" s="86" t="s">
        <v>2395</v>
      </c>
      <c r="C125" s="148">
        <v>1.9557055752293626</v>
      </c>
      <c r="D125" s="149">
        <v>46938</v>
      </c>
    </row>
    <row r="126" spans="2:4">
      <c r="B126" s="86" t="s">
        <v>4281</v>
      </c>
      <c r="C126" s="148">
        <v>914.11978909322943</v>
      </c>
      <c r="D126" s="149">
        <v>46938</v>
      </c>
    </row>
    <row r="127" spans="2:4">
      <c r="B127" s="86" t="s">
        <v>4282</v>
      </c>
      <c r="C127" s="148">
        <v>21251.172119846404</v>
      </c>
      <c r="D127" s="149">
        <v>46201</v>
      </c>
    </row>
    <row r="128" spans="2:4">
      <c r="B128" s="86" t="s">
        <v>4283</v>
      </c>
      <c r="C128" s="148">
        <v>26.810714880000056</v>
      </c>
      <c r="D128" s="149">
        <v>46938</v>
      </c>
    </row>
    <row r="129" spans="2:4">
      <c r="B129" s="86" t="s">
        <v>2398</v>
      </c>
      <c r="C129" s="148">
        <v>75885.515195128013</v>
      </c>
      <c r="D129" s="149">
        <v>45869</v>
      </c>
    </row>
    <row r="130" spans="2:4">
      <c r="B130" s="86" t="s">
        <v>4284</v>
      </c>
      <c r="C130" s="148">
        <v>5595.0504300000002</v>
      </c>
      <c r="D130" s="149">
        <v>46059</v>
      </c>
    </row>
    <row r="131" spans="2:4">
      <c r="B131" s="86" t="s">
        <v>4285</v>
      </c>
      <c r="C131" s="148">
        <v>8701.7580999999991</v>
      </c>
      <c r="D131" s="149">
        <v>44256</v>
      </c>
    </row>
    <row r="132" spans="2:4">
      <c r="B132" s="86" t="s">
        <v>4286</v>
      </c>
      <c r="C132" s="148">
        <v>274.84106111999995</v>
      </c>
      <c r="D132" s="149">
        <v>43861</v>
      </c>
    </row>
    <row r="133" spans="2:4">
      <c r="B133" s="86" t="s">
        <v>2304</v>
      </c>
      <c r="C133" s="148">
        <v>31.217958719999999</v>
      </c>
      <c r="D133" s="149">
        <v>43861</v>
      </c>
    </row>
    <row r="134" spans="2:4">
      <c r="B134" s="86" t="s">
        <v>2402</v>
      </c>
      <c r="C134" s="148">
        <v>65229.251996160005</v>
      </c>
      <c r="D134" s="149">
        <v>47992</v>
      </c>
    </row>
    <row r="135" spans="2:4">
      <c r="B135" s="86" t="s">
        <v>2403</v>
      </c>
      <c r="C135" s="148">
        <v>8279.2249121860004</v>
      </c>
      <c r="D135" s="149">
        <v>47212</v>
      </c>
    </row>
    <row r="136" spans="2:4">
      <c r="B136" s="86" t="s">
        <v>4287</v>
      </c>
      <c r="C136" s="148">
        <v>76934.137087725627</v>
      </c>
      <c r="D136" s="149">
        <v>44044</v>
      </c>
    </row>
    <row r="137" spans="2:4">
      <c r="B137" s="86" t="s">
        <v>4288</v>
      </c>
      <c r="C137" s="148">
        <v>8558.4925041240149</v>
      </c>
      <c r="D137" s="149">
        <v>46722</v>
      </c>
    </row>
    <row r="138" spans="2:4">
      <c r="B138" s="86" t="s">
        <v>4289</v>
      </c>
      <c r="C138" s="148">
        <v>86571.866974842647</v>
      </c>
      <c r="D138" s="149">
        <v>46794</v>
      </c>
    </row>
    <row r="139" spans="2:4">
      <c r="B139" s="86" t="s">
        <v>4290</v>
      </c>
      <c r="C139" s="148">
        <v>159940.8462</v>
      </c>
      <c r="D139" s="149">
        <v>47407</v>
      </c>
    </row>
    <row r="140" spans="2:4">
      <c r="B140" s="86" t="s">
        <v>4291</v>
      </c>
      <c r="C140" s="148">
        <v>37047.1748544</v>
      </c>
      <c r="D140" s="149">
        <v>48213</v>
      </c>
    </row>
    <row r="141" spans="2:4">
      <c r="B141" s="86" t="s">
        <v>2322</v>
      </c>
      <c r="C141" s="148">
        <v>3310.0453094399991</v>
      </c>
      <c r="D141" s="149">
        <v>45939</v>
      </c>
    </row>
    <row r="142" spans="2:4">
      <c r="B142" s="86" t="s">
        <v>4292</v>
      </c>
      <c r="C142" s="148">
        <v>15513.66705</v>
      </c>
      <c r="D142" s="149">
        <v>44076</v>
      </c>
    </row>
    <row r="143" spans="2:4">
      <c r="B143" s="86" t="s">
        <v>4293</v>
      </c>
      <c r="C143" s="148">
        <v>13452.24309</v>
      </c>
      <c r="D143" s="149">
        <v>44013</v>
      </c>
    </row>
    <row r="144" spans="2:4">
      <c r="B144" s="86" t="s">
        <v>4294</v>
      </c>
      <c r="C144" s="148">
        <v>141334.61910891725</v>
      </c>
      <c r="D144" s="149">
        <v>46539</v>
      </c>
    </row>
    <row r="145" spans="2:4">
      <c r="B145" s="86" t="s">
        <v>4295</v>
      </c>
      <c r="C145" s="148">
        <v>10532.525496401317</v>
      </c>
      <c r="D145" s="149">
        <v>45838</v>
      </c>
    </row>
    <row r="146" spans="2:4">
      <c r="B146" s="86" t="s">
        <v>4296</v>
      </c>
      <c r="C146" s="148">
        <v>60216.540399999998</v>
      </c>
      <c r="D146" s="149">
        <v>44611</v>
      </c>
    </row>
    <row r="147" spans="2:4">
      <c r="B147" s="86" t="s">
        <v>4297</v>
      </c>
      <c r="C147" s="148">
        <v>3490.38</v>
      </c>
      <c r="D147" s="149">
        <v>44196</v>
      </c>
    </row>
    <row r="148" spans="2:4">
      <c r="B148" s="86" t="s">
        <v>4298</v>
      </c>
      <c r="C148" s="148">
        <v>342.29620224000234</v>
      </c>
      <c r="D148" s="149">
        <v>43861</v>
      </c>
    </row>
    <row r="149" spans="2:4">
      <c r="B149" s="86" t="s">
        <v>4299</v>
      </c>
      <c r="C149" s="148">
        <v>5722.4317430739984</v>
      </c>
      <c r="D149" s="149">
        <v>45806</v>
      </c>
    </row>
    <row r="150" spans="2:4">
      <c r="B150" s="86" t="s">
        <v>2415</v>
      </c>
      <c r="C150" s="148">
        <v>12095.66521728</v>
      </c>
      <c r="D150" s="149">
        <v>46827</v>
      </c>
    </row>
    <row r="151" spans="2:4">
      <c r="B151" s="86" t="s">
        <v>4300</v>
      </c>
      <c r="C151" s="148">
        <v>22741.103605089986</v>
      </c>
      <c r="D151" s="149">
        <v>44335</v>
      </c>
    </row>
    <row r="152" spans="2:4">
      <c r="B152" s="86" t="s">
        <v>4301</v>
      </c>
      <c r="C152" s="148">
        <v>39882.544162560007</v>
      </c>
      <c r="D152" s="149">
        <v>48723</v>
      </c>
    </row>
    <row r="153" spans="2:4">
      <c r="B153" s="86" t="s">
        <v>4302</v>
      </c>
      <c r="C153" s="148">
        <v>14608.927791359991</v>
      </c>
      <c r="D153" s="149">
        <v>47031</v>
      </c>
    </row>
    <row r="154" spans="2:4">
      <c r="B154" s="86" t="s">
        <v>4303</v>
      </c>
      <c r="C154" s="148">
        <v>33111.352077554024</v>
      </c>
      <c r="D154" s="149">
        <v>45869</v>
      </c>
    </row>
    <row r="155" spans="2:4">
      <c r="B155" s="86" t="s">
        <v>4304</v>
      </c>
      <c r="C155" s="148">
        <v>393.98273236687152</v>
      </c>
      <c r="D155" s="149">
        <v>44439</v>
      </c>
    </row>
    <row r="156" spans="2:4">
      <c r="B156" s="86" t="s">
        <v>2419</v>
      </c>
      <c r="C156" s="148">
        <v>82336.480474669137</v>
      </c>
      <c r="D156" s="149">
        <v>47107</v>
      </c>
    </row>
    <row r="157" spans="2:4">
      <c r="B157" s="86" t="s">
        <v>2420</v>
      </c>
      <c r="C157" s="148">
        <v>6418.8553075199998</v>
      </c>
      <c r="D157" s="149">
        <v>46734</v>
      </c>
    </row>
    <row r="158" spans="2:4">
      <c r="B158" s="86" t="s">
        <v>4305</v>
      </c>
      <c r="C158" s="148">
        <v>3230.9863372799919</v>
      </c>
      <c r="D158" s="149">
        <v>46054</v>
      </c>
    </row>
    <row r="159" spans="2:4">
      <c r="B159" s="86" t="s">
        <v>4306</v>
      </c>
      <c r="C159" s="148">
        <v>51112.102671359993</v>
      </c>
      <c r="D159" s="149">
        <v>46637</v>
      </c>
    </row>
    <row r="160" spans="2:4">
      <c r="B160" s="86" t="s">
        <v>4307</v>
      </c>
      <c r="C160" s="148">
        <v>13842.847080000003</v>
      </c>
      <c r="D160" s="149">
        <v>45383</v>
      </c>
    </row>
    <row r="161" spans="2:4">
      <c r="B161" s="86" t="s">
        <v>4223</v>
      </c>
      <c r="C161" s="148">
        <v>107293.01368</v>
      </c>
      <c r="D161" s="149">
        <v>43889</v>
      </c>
    </row>
    <row r="162" spans="2:4">
      <c r="B162" s="86" t="s">
        <v>4308</v>
      </c>
      <c r="C162" s="148">
        <v>1073.7706982399995</v>
      </c>
      <c r="D162" s="149">
        <v>44621</v>
      </c>
    </row>
    <row r="163" spans="2:4">
      <c r="B163" s="86" t="s">
        <v>4309</v>
      </c>
      <c r="C163" s="148">
        <v>52475.906525217411</v>
      </c>
      <c r="D163" s="149">
        <v>48069</v>
      </c>
    </row>
    <row r="164" spans="2:4">
      <c r="B164" s="86" t="s">
        <v>4310</v>
      </c>
      <c r="C164" s="148">
        <v>15433.559769600008</v>
      </c>
      <c r="D164" s="149">
        <v>47177</v>
      </c>
    </row>
    <row r="165" spans="2:4">
      <c r="B165" s="86" t="s">
        <v>4311</v>
      </c>
      <c r="C165" s="148">
        <v>7799.5903449599982</v>
      </c>
      <c r="D165" s="149">
        <v>46482</v>
      </c>
    </row>
    <row r="166" spans="2:4">
      <c r="B166" s="86" t="s">
        <v>4312</v>
      </c>
      <c r="C166" s="148">
        <v>22357.251175680001</v>
      </c>
      <c r="D166" s="149">
        <v>48214</v>
      </c>
    </row>
    <row r="167" spans="2:4">
      <c r="B167" s="86" t="s">
        <v>4313</v>
      </c>
      <c r="C167" s="148">
        <v>1103.1935270400024</v>
      </c>
      <c r="D167" s="149">
        <v>45536</v>
      </c>
    </row>
    <row r="168" spans="2:4">
      <c r="B168" s="86" t="s">
        <v>4314</v>
      </c>
      <c r="C168" s="148">
        <v>4760.9845524187913</v>
      </c>
      <c r="D168" s="149">
        <v>47102</v>
      </c>
    </row>
    <row r="169" spans="2:4">
      <c r="B169" s="86" t="s">
        <v>2426</v>
      </c>
      <c r="C169" s="148">
        <v>73861.130879999997</v>
      </c>
      <c r="D169" s="149">
        <v>48004</v>
      </c>
    </row>
    <row r="170" spans="2:4">
      <c r="B170" s="86" t="s">
        <v>4315</v>
      </c>
      <c r="C170" s="148">
        <v>27695.536899840001</v>
      </c>
      <c r="D170" s="149">
        <v>46482</v>
      </c>
    </row>
    <row r="171" spans="2:4">
      <c r="B171" s="86" t="s">
        <v>2428</v>
      </c>
      <c r="C171" s="148">
        <v>3193.1376422400003</v>
      </c>
      <c r="D171" s="149">
        <v>47009</v>
      </c>
    </row>
    <row r="172" spans="2:4">
      <c r="B172" s="86" t="s">
        <v>2429</v>
      </c>
      <c r="C172" s="148">
        <v>4877.2457856000001</v>
      </c>
      <c r="D172" s="149">
        <v>46933</v>
      </c>
    </row>
    <row r="173" spans="2:4">
      <c r="B173" s="86" t="s">
        <v>4316</v>
      </c>
      <c r="C173" s="148">
        <v>158251.64870015997</v>
      </c>
      <c r="D173" s="149">
        <v>46643</v>
      </c>
    </row>
    <row r="174" spans="2:4">
      <c r="B174" s="86" t="s">
        <v>4317</v>
      </c>
      <c r="C174" s="150">
        <v>53623.551670000001</v>
      </c>
      <c r="D174" s="149">
        <v>44502</v>
      </c>
    </row>
    <row r="175" spans="2:4">
      <c r="B175" s="122"/>
      <c r="C175" s="125"/>
      <c r="D175" s="139"/>
    </row>
    <row r="176" spans="2:4">
      <c r="B176" s="122"/>
      <c r="C176" s="139"/>
      <c r="D176" s="139"/>
    </row>
    <row r="177" spans="2:4">
      <c r="B177" s="122"/>
      <c r="C177" s="121"/>
      <c r="D177" s="121"/>
    </row>
    <row r="178" spans="2:4">
      <c r="B178" s="122"/>
      <c r="C178" s="121"/>
      <c r="D178" s="121"/>
    </row>
    <row r="179" spans="2:4">
      <c r="B179" s="122"/>
      <c r="C179" s="121"/>
      <c r="D179" s="121"/>
    </row>
    <row r="180" spans="2:4">
      <c r="B180" s="122"/>
      <c r="C180" s="121"/>
      <c r="D180" s="121"/>
    </row>
    <row r="181" spans="2:4">
      <c r="B181" s="122"/>
      <c r="C181" s="121"/>
      <c r="D181" s="121"/>
    </row>
    <row r="182" spans="2:4">
      <c r="B182" s="122"/>
      <c r="C182" s="121"/>
      <c r="D182" s="121"/>
    </row>
    <row r="183" spans="2:4">
      <c r="B183" s="122"/>
      <c r="C183" s="121"/>
      <c r="D183" s="121"/>
    </row>
    <row r="184" spans="2:4">
      <c r="B184" s="122"/>
      <c r="C184" s="121"/>
      <c r="D184" s="121"/>
    </row>
    <row r="185" spans="2:4">
      <c r="B185" s="122"/>
      <c r="C185" s="121"/>
      <c r="D185" s="121"/>
    </row>
    <row r="186" spans="2:4">
      <c r="B186" s="122"/>
      <c r="C186" s="121"/>
      <c r="D186" s="121"/>
    </row>
    <row r="187" spans="2:4">
      <c r="B187" s="122"/>
      <c r="C187" s="121"/>
      <c r="D187" s="121"/>
    </row>
    <row r="188" spans="2:4">
      <c r="B188" s="122"/>
      <c r="C188" s="121"/>
      <c r="D188" s="121"/>
    </row>
    <row r="189" spans="2:4">
      <c r="B189" s="122"/>
      <c r="C189" s="121"/>
      <c r="D189" s="121"/>
    </row>
    <row r="190" spans="2:4">
      <c r="B190" s="122"/>
      <c r="C190" s="121"/>
      <c r="D190" s="121"/>
    </row>
    <row r="191" spans="2:4">
      <c r="B191" s="122"/>
      <c r="C191" s="121"/>
      <c r="D191" s="121"/>
    </row>
    <row r="192" spans="2:4">
      <c r="B192" s="122"/>
      <c r="C192" s="121"/>
      <c r="D192" s="121"/>
    </row>
    <row r="193" spans="2:4">
      <c r="B193" s="122"/>
      <c r="C193" s="121"/>
      <c r="D193" s="121"/>
    </row>
    <row r="194" spans="2:4">
      <c r="B194" s="122"/>
      <c r="C194" s="121"/>
      <c r="D194" s="121"/>
    </row>
    <row r="195" spans="2:4">
      <c r="B195" s="122"/>
      <c r="C195" s="121"/>
      <c r="D195" s="121"/>
    </row>
    <row r="196" spans="2:4">
      <c r="B196" s="122"/>
      <c r="C196" s="121"/>
      <c r="D196" s="121"/>
    </row>
    <row r="197" spans="2:4">
      <c r="B197" s="122"/>
      <c r="C197" s="121"/>
      <c r="D197" s="121"/>
    </row>
    <row r="198" spans="2:4">
      <c r="B198" s="122"/>
      <c r="C198" s="121"/>
      <c r="D198" s="121"/>
    </row>
    <row r="199" spans="2:4">
      <c r="B199" s="122"/>
      <c r="C199" s="121"/>
      <c r="D199" s="121"/>
    </row>
    <row r="200" spans="2:4">
      <c r="B200" s="122"/>
      <c r="C200" s="121"/>
      <c r="D200" s="121"/>
    </row>
    <row r="201" spans="2:4">
      <c r="B201" s="122"/>
      <c r="C201" s="121"/>
      <c r="D201" s="121"/>
    </row>
    <row r="202" spans="2:4">
      <c r="B202" s="122"/>
      <c r="C202" s="121"/>
      <c r="D202" s="121"/>
    </row>
    <row r="203" spans="2:4">
      <c r="B203" s="122"/>
      <c r="C203" s="121"/>
      <c r="D203" s="121"/>
    </row>
    <row r="204" spans="2:4">
      <c r="B204" s="122"/>
      <c r="C204" s="121"/>
      <c r="D204" s="121"/>
    </row>
    <row r="205" spans="2:4">
      <c r="B205" s="122"/>
      <c r="C205" s="121"/>
      <c r="D205" s="121"/>
    </row>
    <row r="206" spans="2:4">
      <c r="B206" s="122"/>
      <c r="C206" s="121"/>
      <c r="D206" s="121"/>
    </row>
    <row r="207" spans="2:4">
      <c r="B207" s="122"/>
      <c r="C207" s="121"/>
      <c r="D207" s="121"/>
    </row>
    <row r="208" spans="2:4">
      <c r="B208" s="122"/>
      <c r="C208" s="121"/>
      <c r="D208" s="121"/>
    </row>
    <row r="209" spans="2:4">
      <c r="B209" s="122"/>
      <c r="C209" s="121"/>
      <c r="D209" s="121"/>
    </row>
    <row r="210" spans="2:4">
      <c r="B210" s="122"/>
      <c r="C210" s="121"/>
      <c r="D210" s="121"/>
    </row>
    <row r="211" spans="2:4">
      <c r="B211" s="122"/>
      <c r="C211" s="121"/>
      <c r="D211" s="121"/>
    </row>
    <row r="212" spans="2:4">
      <c r="B212" s="122"/>
      <c r="C212" s="121"/>
      <c r="D212" s="121"/>
    </row>
    <row r="213" spans="2:4">
      <c r="B213" s="122"/>
      <c r="C213" s="121"/>
      <c r="D213" s="121"/>
    </row>
    <row r="214" spans="2:4">
      <c r="B214" s="122"/>
      <c r="C214" s="121"/>
      <c r="D214" s="121"/>
    </row>
    <row r="215" spans="2:4">
      <c r="B215" s="122"/>
      <c r="C215" s="121"/>
      <c r="D215" s="121"/>
    </row>
    <row r="216" spans="2:4">
      <c r="B216" s="122"/>
      <c r="C216" s="121"/>
      <c r="D216" s="121"/>
    </row>
    <row r="217" spans="2:4">
      <c r="B217" s="122"/>
      <c r="C217" s="121"/>
      <c r="D217" s="121"/>
    </row>
    <row r="218" spans="2:4">
      <c r="B218" s="122"/>
      <c r="C218" s="121"/>
      <c r="D218" s="121"/>
    </row>
    <row r="219" spans="2:4">
      <c r="B219" s="122"/>
      <c r="C219" s="121"/>
      <c r="D219" s="121"/>
    </row>
    <row r="220" spans="2:4">
      <c r="B220" s="122"/>
      <c r="C220" s="121"/>
      <c r="D220" s="121"/>
    </row>
    <row r="221" spans="2:4">
      <c r="B221" s="122"/>
      <c r="C221" s="121"/>
      <c r="D221" s="121"/>
    </row>
    <row r="222" spans="2:4">
      <c r="B222" s="122"/>
      <c r="C222" s="121"/>
      <c r="D222" s="121"/>
    </row>
    <row r="223" spans="2:4">
      <c r="B223" s="122"/>
      <c r="C223" s="121"/>
      <c r="D223" s="121"/>
    </row>
    <row r="224" spans="2:4">
      <c r="B224" s="122"/>
      <c r="C224" s="121"/>
      <c r="D224" s="121"/>
    </row>
    <row r="225" spans="2:4">
      <c r="B225" s="122"/>
      <c r="C225" s="121"/>
      <c r="D225" s="121"/>
    </row>
    <row r="226" spans="2:4">
      <c r="B226" s="122"/>
      <c r="C226" s="121"/>
      <c r="D226" s="121"/>
    </row>
    <row r="227" spans="2:4">
      <c r="B227" s="122"/>
      <c r="C227" s="121"/>
      <c r="D227" s="121"/>
    </row>
    <row r="228" spans="2:4">
      <c r="B228" s="122"/>
      <c r="C228" s="121"/>
      <c r="D228" s="121"/>
    </row>
    <row r="229" spans="2:4">
      <c r="B229" s="122"/>
      <c r="C229" s="121"/>
      <c r="D229" s="121"/>
    </row>
    <row r="230" spans="2:4">
      <c r="B230" s="122"/>
      <c r="C230" s="121"/>
      <c r="D230" s="121"/>
    </row>
    <row r="231" spans="2:4">
      <c r="B231" s="122"/>
      <c r="C231" s="121"/>
      <c r="D231" s="121"/>
    </row>
    <row r="232" spans="2:4">
      <c r="B232" s="122"/>
      <c r="C232" s="121"/>
      <c r="D232" s="121"/>
    </row>
    <row r="233" spans="2:4">
      <c r="B233" s="122"/>
      <c r="C233" s="121"/>
      <c r="D233" s="121"/>
    </row>
    <row r="234" spans="2:4">
      <c r="B234" s="122"/>
      <c r="C234" s="121"/>
      <c r="D234" s="121"/>
    </row>
    <row r="235" spans="2:4">
      <c r="B235" s="122"/>
      <c r="C235" s="121"/>
      <c r="D235" s="121"/>
    </row>
    <row r="236" spans="2:4">
      <c r="B236" s="122"/>
      <c r="C236" s="121"/>
      <c r="D236" s="121"/>
    </row>
    <row r="237" spans="2:4">
      <c r="B237" s="122"/>
      <c r="C237" s="121"/>
      <c r="D237" s="121"/>
    </row>
    <row r="238" spans="2:4">
      <c r="B238" s="122"/>
      <c r="C238" s="121"/>
      <c r="D238" s="121"/>
    </row>
    <row r="239" spans="2:4">
      <c r="B239" s="122"/>
      <c r="C239" s="121"/>
      <c r="D239" s="121"/>
    </row>
    <row r="240" spans="2:4">
      <c r="B240" s="122"/>
      <c r="C240" s="121"/>
      <c r="D240" s="121"/>
    </row>
    <row r="241" spans="2:4">
      <c r="B241" s="122"/>
      <c r="C241" s="121"/>
      <c r="D241" s="121"/>
    </row>
    <row r="242" spans="2:4">
      <c r="B242" s="122"/>
      <c r="C242" s="121"/>
      <c r="D242" s="121"/>
    </row>
    <row r="243" spans="2:4">
      <c r="B243" s="122"/>
      <c r="C243" s="121"/>
      <c r="D243" s="121"/>
    </row>
    <row r="244" spans="2:4">
      <c r="B244" s="122"/>
      <c r="C244" s="121"/>
      <c r="D244" s="121"/>
    </row>
    <row r="245" spans="2:4">
      <c r="B245" s="122"/>
      <c r="C245" s="121"/>
      <c r="D245" s="121"/>
    </row>
    <row r="246" spans="2:4">
      <c r="B246" s="122"/>
      <c r="C246" s="121"/>
      <c r="D246" s="121"/>
    </row>
    <row r="247" spans="2:4">
      <c r="B247" s="122"/>
      <c r="C247" s="121"/>
      <c r="D247" s="121"/>
    </row>
    <row r="248" spans="2:4">
      <c r="B248" s="122"/>
      <c r="C248" s="121"/>
      <c r="D248" s="121"/>
    </row>
    <row r="249" spans="2:4">
      <c r="B249" s="122"/>
      <c r="C249" s="121"/>
      <c r="D249" s="121"/>
    </row>
    <row r="250" spans="2:4">
      <c r="B250" s="122"/>
      <c r="C250" s="121"/>
      <c r="D250" s="121"/>
    </row>
    <row r="251" spans="2:4">
      <c r="B251" s="122"/>
      <c r="C251" s="121"/>
      <c r="D251" s="121"/>
    </row>
    <row r="252" spans="2:4">
      <c r="B252" s="122"/>
      <c r="C252" s="121"/>
      <c r="D252" s="121"/>
    </row>
    <row r="253" spans="2:4">
      <c r="B253" s="122"/>
      <c r="C253" s="121"/>
      <c r="D253" s="121"/>
    </row>
    <row r="254" spans="2:4">
      <c r="B254" s="122"/>
      <c r="C254" s="121"/>
      <c r="D254" s="121"/>
    </row>
    <row r="255" spans="2:4">
      <c r="B255" s="122"/>
      <c r="C255" s="121"/>
      <c r="D255" s="121"/>
    </row>
    <row r="256" spans="2:4">
      <c r="B256" s="122"/>
      <c r="C256" s="121"/>
      <c r="D256" s="121"/>
    </row>
    <row r="257" spans="2:4">
      <c r="B257" s="122"/>
      <c r="C257" s="121"/>
      <c r="D257" s="121"/>
    </row>
    <row r="258" spans="2:4">
      <c r="B258" s="122"/>
      <c r="C258" s="121"/>
      <c r="D258" s="121"/>
    </row>
    <row r="259" spans="2:4">
      <c r="B259" s="122"/>
      <c r="C259" s="121"/>
      <c r="D259" s="121"/>
    </row>
    <row r="260" spans="2:4">
      <c r="B260" s="122"/>
      <c r="C260" s="121"/>
      <c r="D260" s="121"/>
    </row>
    <row r="261" spans="2:4">
      <c r="B261" s="122"/>
      <c r="C261" s="121"/>
      <c r="D261" s="121"/>
    </row>
    <row r="262" spans="2:4">
      <c r="B262" s="122"/>
      <c r="C262" s="121"/>
      <c r="D262" s="121"/>
    </row>
    <row r="263" spans="2:4">
      <c r="B263" s="122"/>
      <c r="C263" s="121"/>
      <c r="D263" s="121"/>
    </row>
    <row r="264" spans="2:4">
      <c r="B264" s="122"/>
      <c r="C264" s="121"/>
      <c r="D264" s="121"/>
    </row>
    <row r="265" spans="2:4">
      <c r="B265" s="122"/>
      <c r="C265" s="121"/>
      <c r="D265" s="121"/>
    </row>
    <row r="266" spans="2:4">
      <c r="B266" s="122"/>
      <c r="C266" s="121"/>
      <c r="D266" s="121"/>
    </row>
    <row r="267" spans="2:4">
      <c r="B267" s="122"/>
      <c r="C267" s="121"/>
      <c r="D267" s="121"/>
    </row>
    <row r="268" spans="2:4">
      <c r="B268" s="122"/>
      <c r="C268" s="121"/>
      <c r="D268" s="121"/>
    </row>
    <row r="269" spans="2:4">
      <c r="B269" s="122"/>
      <c r="C269" s="121"/>
      <c r="D269" s="121"/>
    </row>
    <row r="270" spans="2:4">
      <c r="B270" s="122"/>
      <c r="C270" s="121"/>
      <c r="D270" s="121"/>
    </row>
    <row r="271" spans="2:4">
      <c r="B271" s="122"/>
      <c r="C271" s="121"/>
      <c r="D271" s="121"/>
    </row>
    <row r="272" spans="2:4">
      <c r="B272" s="122"/>
      <c r="C272" s="121"/>
      <c r="D272" s="121"/>
    </row>
    <row r="273" spans="2:4">
      <c r="B273" s="122"/>
      <c r="C273" s="121"/>
      <c r="D273" s="121"/>
    </row>
    <row r="274" spans="2:4">
      <c r="B274" s="122"/>
      <c r="C274" s="121"/>
      <c r="D274" s="121"/>
    </row>
    <row r="275" spans="2:4">
      <c r="B275" s="122"/>
      <c r="C275" s="121"/>
      <c r="D275" s="121"/>
    </row>
    <row r="276" spans="2:4">
      <c r="B276" s="122"/>
      <c r="C276" s="121"/>
      <c r="D276" s="121"/>
    </row>
    <row r="277" spans="2:4">
      <c r="B277" s="122"/>
      <c r="C277" s="121"/>
      <c r="D277" s="121"/>
    </row>
    <row r="278" spans="2:4">
      <c r="B278" s="122"/>
      <c r="C278" s="121"/>
      <c r="D278" s="121"/>
    </row>
    <row r="279" spans="2:4">
      <c r="B279" s="122"/>
      <c r="C279" s="121"/>
      <c r="D279" s="121"/>
    </row>
    <row r="280" spans="2:4">
      <c r="B280" s="122"/>
      <c r="C280" s="121"/>
      <c r="D280" s="121"/>
    </row>
    <row r="281" spans="2:4">
      <c r="B281" s="122"/>
      <c r="C281" s="121"/>
      <c r="D281" s="121"/>
    </row>
    <row r="282" spans="2:4">
      <c r="B282" s="122"/>
      <c r="C282" s="121"/>
      <c r="D282" s="121"/>
    </row>
    <row r="283" spans="2:4">
      <c r="B283" s="122"/>
      <c r="C283" s="121"/>
      <c r="D283" s="121"/>
    </row>
    <row r="284" spans="2:4">
      <c r="B284" s="122"/>
      <c r="C284" s="121"/>
      <c r="D284" s="121"/>
    </row>
    <row r="285" spans="2:4">
      <c r="B285" s="122"/>
      <c r="C285" s="121"/>
      <c r="D285" s="121"/>
    </row>
    <row r="286" spans="2:4">
      <c r="B286" s="122"/>
      <c r="C286" s="121"/>
      <c r="D286" s="121"/>
    </row>
    <row r="287" spans="2:4">
      <c r="B287" s="122"/>
      <c r="C287" s="121"/>
      <c r="D287" s="121"/>
    </row>
    <row r="288" spans="2:4">
      <c r="B288" s="122"/>
      <c r="C288" s="121"/>
      <c r="D288" s="121"/>
    </row>
    <row r="289" spans="2:4">
      <c r="B289" s="122"/>
      <c r="C289" s="121"/>
      <c r="D289" s="121"/>
    </row>
    <row r="290" spans="2:4">
      <c r="B290" s="122"/>
      <c r="C290" s="121"/>
      <c r="D290" s="121"/>
    </row>
    <row r="291" spans="2:4">
      <c r="B291" s="122"/>
      <c r="C291" s="121"/>
      <c r="D291" s="121"/>
    </row>
    <row r="292" spans="2:4">
      <c r="B292" s="122"/>
      <c r="C292" s="121"/>
      <c r="D292" s="121"/>
    </row>
    <row r="293" spans="2:4">
      <c r="B293" s="122"/>
      <c r="C293" s="121"/>
      <c r="D293" s="121"/>
    </row>
    <row r="294" spans="2:4">
      <c r="B294" s="122"/>
      <c r="C294" s="121"/>
      <c r="D294" s="121"/>
    </row>
    <row r="295" spans="2:4">
      <c r="B295" s="122"/>
      <c r="C295" s="121"/>
      <c r="D295" s="121"/>
    </row>
    <row r="296" spans="2:4">
      <c r="B296" s="122"/>
      <c r="C296" s="121"/>
      <c r="D296" s="121"/>
    </row>
    <row r="297" spans="2:4">
      <c r="B297" s="122"/>
      <c r="C297" s="121"/>
      <c r="D297" s="121"/>
    </row>
    <row r="298" spans="2:4">
      <c r="B298" s="122"/>
      <c r="C298" s="121"/>
      <c r="D298" s="121"/>
    </row>
    <row r="299" spans="2:4">
      <c r="B299" s="122"/>
      <c r="C299" s="121"/>
      <c r="D299" s="121"/>
    </row>
    <row r="300" spans="2:4">
      <c r="B300" s="122"/>
      <c r="C300" s="121"/>
      <c r="D300" s="121"/>
    </row>
    <row r="301" spans="2:4">
      <c r="B301" s="122"/>
      <c r="C301" s="121"/>
      <c r="D301" s="121"/>
    </row>
    <row r="302" spans="2:4">
      <c r="B302" s="122"/>
      <c r="C302" s="121"/>
      <c r="D302" s="121"/>
    </row>
    <row r="303" spans="2:4">
      <c r="B303" s="122"/>
      <c r="C303" s="121"/>
      <c r="D303" s="121"/>
    </row>
    <row r="304" spans="2:4">
      <c r="B304" s="122"/>
      <c r="C304" s="121"/>
      <c r="D304" s="121"/>
    </row>
    <row r="305" spans="2:4">
      <c r="B305" s="122"/>
      <c r="C305" s="121"/>
      <c r="D305" s="121"/>
    </row>
    <row r="306" spans="2:4">
      <c r="B306" s="122"/>
      <c r="C306" s="121"/>
      <c r="D306" s="121"/>
    </row>
    <row r="307" spans="2:4">
      <c r="B307" s="122"/>
      <c r="C307" s="121"/>
      <c r="D307" s="121"/>
    </row>
    <row r="308" spans="2:4">
      <c r="B308" s="122"/>
      <c r="C308" s="121"/>
      <c r="D308" s="121"/>
    </row>
    <row r="309" spans="2:4">
      <c r="B309" s="122"/>
      <c r="C309" s="121"/>
      <c r="D309" s="121"/>
    </row>
    <row r="310" spans="2:4">
      <c r="B310" s="122"/>
      <c r="C310" s="121"/>
      <c r="D310" s="121"/>
    </row>
    <row r="311" spans="2:4">
      <c r="B311" s="122"/>
      <c r="C311" s="121"/>
      <c r="D311" s="121"/>
    </row>
    <row r="312" spans="2:4">
      <c r="B312" s="122"/>
      <c r="C312" s="121"/>
      <c r="D312" s="121"/>
    </row>
    <row r="313" spans="2:4">
      <c r="B313" s="122"/>
      <c r="C313" s="121"/>
      <c r="D313" s="121"/>
    </row>
    <row r="314" spans="2:4">
      <c r="B314" s="122"/>
      <c r="C314" s="121"/>
      <c r="D314" s="121"/>
    </row>
    <row r="315" spans="2:4">
      <c r="B315" s="122"/>
      <c r="C315" s="121"/>
      <c r="D315" s="121"/>
    </row>
    <row r="316" spans="2:4">
      <c r="B316" s="122"/>
      <c r="C316" s="121"/>
      <c r="D316" s="121"/>
    </row>
    <row r="317" spans="2:4">
      <c r="B317" s="122"/>
      <c r="C317" s="121"/>
      <c r="D317" s="121"/>
    </row>
    <row r="318" spans="2:4">
      <c r="B318" s="122"/>
      <c r="C318" s="121"/>
      <c r="D318" s="121"/>
    </row>
    <row r="319" spans="2:4">
      <c r="B319" s="122"/>
      <c r="C319" s="121"/>
      <c r="D319" s="121"/>
    </row>
    <row r="320" spans="2:4">
      <c r="B320" s="122"/>
      <c r="C320" s="121"/>
      <c r="D320" s="121"/>
    </row>
    <row r="321" spans="2:4">
      <c r="B321" s="122"/>
      <c r="C321" s="121"/>
      <c r="D321" s="121"/>
    </row>
    <row r="322" spans="2:4">
      <c r="B322" s="122"/>
      <c r="C322" s="121"/>
      <c r="D322" s="121"/>
    </row>
    <row r="323" spans="2:4">
      <c r="B323" s="122"/>
      <c r="C323" s="121"/>
      <c r="D323" s="121"/>
    </row>
    <row r="324" spans="2:4">
      <c r="B324" s="122"/>
      <c r="C324" s="121"/>
      <c r="D324" s="121"/>
    </row>
    <row r="325" spans="2:4">
      <c r="B325" s="122"/>
      <c r="C325" s="121"/>
      <c r="D325" s="121"/>
    </row>
    <row r="326" spans="2:4">
      <c r="B326" s="122"/>
      <c r="C326" s="121"/>
      <c r="D326" s="121"/>
    </row>
    <row r="327" spans="2:4">
      <c r="B327" s="122"/>
      <c r="C327" s="121"/>
      <c r="D327" s="121"/>
    </row>
    <row r="328" spans="2:4">
      <c r="B328" s="122"/>
      <c r="C328" s="121"/>
      <c r="D328" s="121"/>
    </row>
    <row r="329" spans="2:4">
      <c r="B329" s="122"/>
      <c r="C329" s="121"/>
      <c r="D329" s="121"/>
    </row>
    <row r="330" spans="2:4">
      <c r="B330" s="122"/>
      <c r="C330" s="121"/>
      <c r="D330" s="121"/>
    </row>
    <row r="331" spans="2:4">
      <c r="B331" s="122"/>
      <c r="C331" s="121"/>
      <c r="D331" s="121"/>
    </row>
    <row r="332" spans="2:4">
      <c r="B332" s="122"/>
      <c r="C332" s="121"/>
      <c r="D332" s="121"/>
    </row>
    <row r="333" spans="2:4">
      <c r="B333" s="122"/>
      <c r="C333" s="121"/>
      <c r="D333" s="121"/>
    </row>
    <row r="334" spans="2:4">
      <c r="B334" s="122"/>
      <c r="C334" s="121"/>
      <c r="D334" s="121"/>
    </row>
    <row r="335" spans="2:4">
      <c r="B335" s="122"/>
      <c r="C335" s="121"/>
      <c r="D335" s="121"/>
    </row>
    <row r="336" spans="2:4">
      <c r="B336" s="122"/>
      <c r="C336" s="121"/>
      <c r="D336" s="121"/>
    </row>
    <row r="337" spans="2:4">
      <c r="B337" s="122"/>
      <c r="C337" s="121"/>
      <c r="D337" s="121"/>
    </row>
    <row r="338" spans="2:4">
      <c r="B338" s="122"/>
      <c r="C338" s="121"/>
      <c r="D338" s="121"/>
    </row>
    <row r="339" spans="2:4">
      <c r="B339" s="122"/>
      <c r="C339" s="121"/>
      <c r="D339" s="121"/>
    </row>
    <row r="340" spans="2:4">
      <c r="B340" s="122"/>
      <c r="C340" s="121"/>
      <c r="D340" s="121"/>
    </row>
    <row r="341" spans="2:4">
      <c r="B341" s="122"/>
      <c r="C341" s="121"/>
      <c r="D341" s="121"/>
    </row>
    <row r="342" spans="2:4">
      <c r="B342" s="122"/>
      <c r="C342" s="121"/>
      <c r="D342" s="121"/>
    </row>
    <row r="343" spans="2:4">
      <c r="B343" s="122"/>
      <c r="C343" s="121"/>
      <c r="D343" s="121"/>
    </row>
    <row r="344" spans="2:4">
      <c r="B344" s="122"/>
      <c r="C344" s="121"/>
      <c r="D344" s="121"/>
    </row>
    <row r="345" spans="2:4">
      <c r="B345" s="122"/>
      <c r="C345" s="121"/>
      <c r="D345" s="121"/>
    </row>
    <row r="346" spans="2:4">
      <c r="B346" s="122"/>
      <c r="C346" s="121"/>
      <c r="D346" s="121"/>
    </row>
    <row r="347" spans="2:4">
      <c r="B347" s="122"/>
      <c r="C347" s="121"/>
      <c r="D347" s="121"/>
    </row>
    <row r="348" spans="2:4">
      <c r="B348" s="122"/>
      <c r="C348" s="121"/>
      <c r="D348" s="121"/>
    </row>
    <row r="349" spans="2:4">
      <c r="B349" s="122"/>
      <c r="C349" s="121"/>
      <c r="D349" s="121"/>
    </row>
    <row r="350" spans="2:4">
      <c r="B350" s="122"/>
      <c r="C350" s="121"/>
      <c r="D350" s="121"/>
    </row>
    <row r="351" spans="2:4">
      <c r="B351" s="122"/>
      <c r="C351" s="121"/>
      <c r="D351" s="121"/>
    </row>
    <row r="352" spans="2:4">
      <c r="B352" s="122"/>
      <c r="C352" s="121"/>
      <c r="D352" s="121"/>
    </row>
    <row r="353" spans="2:4">
      <c r="B353" s="122"/>
      <c r="C353" s="121"/>
      <c r="D353" s="121"/>
    </row>
    <row r="354" spans="2:4">
      <c r="B354" s="122"/>
      <c r="C354" s="121"/>
      <c r="D354" s="121"/>
    </row>
    <row r="355" spans="2:4">
      <c r="B355" s="122"/>
      <c r="C355" s="121"/>
      <c r="D355" s="121"/>
    </row>
    <row r="356" spans="2:4">
      <c r="B356" s="122"/>
      <c r="C356" s="121"/>
      <c r="D356" s="121"/>
    </row>
    <row r="357" spans="2:4">
      <c r="B357" s="122"/>
      <c r="C357" s="121"/>
      <c r="D357" s="121"/>
    </row>
    <row r="358" spans="2:4">
      <c r="B358" s="122"/>
      <c r="C358" s="121"/>
      <c r="D358" s="121"/>
    </row>
    <row r="359" spans="2:4">
      <c r="B359" s="122"/>
      <c r="C359" s="121"/>
      <c r="D359" s="121"/>
    </row>
    <row r="360" spans="2:4">
      <c r="B360" s="122"/>
      <c r="C360" s="121"/>
      <c r="D360" s="121"/>
    </row>
    <row r="361" spans="2:4">
      <c r="B361" s="122"/>
      <c r="C361" s="121"/>
      <c r="D361" s="121"/>
    </row>
    <row r="362" spans="2:4">
      <c r="B362" s="122"/>
      <c r="C362" s="121"/>
      <c r="D362" s="121"/>
    </row>
    <row r="363" spans="2:4">
      <c r="B363" s="122"/>
      <c r="C363" s="121"/>
      <c r="D363" s="121"/>
    </row>
    <row r="364" spans="2:4">
      <c r="B364" s="122"/>
      <c r="C364" s="121"/>
      <c r="D364" s="121"/>
    </row>
    <row r="365" spans="2:4">
      <c r="B365" s="122"/>
      <c r="C365" s="121"/>
      <c r="D365" s="121"/>
    </row>
    <row r="366" spans="2:4">
      <c r="B366" s="122"/>
      <c r="C366" s="121"/>
      <c r="D366" s="121"/>
    </row>
    <row r="367" spans="2:4">
      <c r="B367" s="122"/>
      <c r="C367" s="121"/>
      <c r="D367" s="121"/>
    </row>
    <row r="368" spans="2:4">
      <c r="B368" s="122"/>
      <c r="C368" s="121"/>
      <c r="D368" s="121"/>
    </row>
    <row r="369" spans="2:4">
      <c r="B369" s="122"/>
      <c r="C369" s="121"/>
      <c r="D369" s="121"/>
    </row>
    <row r="370" spans="2:4">
      <c r="B370" s="122"/>
      <c r="C370" s="121"/>
      <c r="D370" s="121"/>
    </row>
    <row r="371" spans="2:4">
      <c r="B371" s="122"/>
      <c r="C371" s="121"/>
      <c r="D371" s="121"/>
    </row>
    <row r="372" spans="2:4">
      <c r="B372" s="122"/>
      <c r="C372" s="121"/>
      <c r="D372" s="121"/>
    </row>
    <row r="373" spans="2:4">
      <c r="B373" s="122"/>
      <c r="C373" s="121"/>
      <c r="D373" s="121"/>
    </row>
    <row r="374" spans="2:4">
      <c r="B374" s="122"/>
      <c r="C374" s="121"/>
      <c r="D374" s="121"/>
    </row>
    <row r="375" spans="2:4">
      <c r="B375" s="122"/>
      <c r="C375" s="121"/>
      <c r="D375" s="121"/>
    </row>
    <row r="376" spans="2:4">
      <c r="B376" s="122"/>
      <c r="C376" s="121"/>
      <c r="D376" s="121"/>
    </row>
    <row r="377" spans="2:4">
      <c r="B377" s="122"/>
      <c r="C377" s="121"/>
      <c r="D377" s="121"/>
    </row>
    <row r="378" spans="2:4">
      <c r="B378" s="122"/>
      <c r="C378" s="121"/>
      <c r="D378" s="121"/>
    </row>
    <row r="379" spans="2:4">
      <c r="B379" s="122"/>
      <c r="C379" s="121"/>
      <c r="D379" s="121"/>
    </row>
    <row r="380" spans="2:4">
      <c r="B380" s="122"/>
      <c r="C380" s="121"/>
      <c r="D380" s="121"/>
    </row>
    <row r="381" spans="2:4">
      <c r="B381" s="122"/>
      <c r="C381" s="121"/>
      <c r="D381" s="121"/>
    </row>
    <row r="382" spans="2:4">
      <c r="B382" s="122"/>
      <c r="C382" s="121"/>
      <c r="D382" s="121"/>
    </row>
    <row r="383" spans="2:4">
      <c r="B383" s="122"/>
      <c r="C383" s="121"/>
      <c r="D383" s="121"/>
    </row>
    <row r="384" spans="2:4">
      <c r="B384" s="122"/>
      <c r="C384" s="121"/>
      <c r="D384" s="121"/>
    </row>
    <row r="385" spans="2:4">
      <c r="B385" s="122"/>
      <c r="C385" s="121"/>
      <c r="D385" s="121"/>
    </row>
    <row r="386" spans="2:4">
      <c r="B386" s="122"/>
      <c r="C386" s="121"/>
      <c r="D386" s="121"/>
    </row>
    <row r="387" spans="2:4">
      <c r="B387" s="122"/>
      <c r="C387" s="121"/>
      <c r="D387" s="121"/>
    </row>
    <row r="388" spans="2:4">
      <c r="B388" s="122"/>
      <c r="C388" s="121"/>
      <c r="D388" s="121"/>
    </row>
    <row r="389" spans="2:4">
      <c r="B389" s="122"/>
      <c r="C389" s="121"/>
      <c r="D389" s="121"/>
    </row>
    <row r="390" spans="2:4">
      <c r="B390" s="122"/>
      <c r="C390" s="121"/>
      <c r="D390" s="121"/>
    </row>
    <row r="391" spans="2:4">
      <c r="B391" s="122"/>
      <c r="C391" s="121"/>
      <c r="D391" s="121"/>
    </row>
    <row r="392" spans="2:4">
      <c r="B392" s="122"/>
      <c r="C392" s="121"/>
      <c r="D392" s="121"/>
    </row>
    <row r="393" spans="2:4">
      <c r="B393" s="122"/>
      <c r="C393" s="121"/>
      <c r="D393" s="121"/>
    </row>
    <row r="394" spans="2:4">
      <c r="B394" s="122"/>
      <c r="C394" s="121"/>
      <c r="D394" s="121"/>
    </row>
    <row r="395" spans="2:4">
      <c r="B395" s="122"/>
      <c r="C395" s="121"/>
      <c r="D395" s="121"/>
    </row>
    <row r="396" spans="2:4">
      <c r="B396" s="122"/>
      <c r="C396" s="121"/>
      <c r="D396" s="121"/>
    </row>
    <row r="397" spans="2:4">
      <c r="B397" s="122"/>
      <c r="C397" s="121"/>
      <c r="D397" s="121"/>
    </row>
    <row r="398" spans="2:4">
      <c r="B398" s="122"/>
      <c r="C398" s="121"/>
      <c r="D398" s="121"/>
    </row>
    <row r="399" spans="2:4">
      <c r="B399" s="122"/>
      <c r="C399" s="121"/>
      <c r="D399" s="121"/>
    </row>
    <row r="400" spans="2:4">
      <c r="B400" s="122"/>
      <c r="C400" s="121"/>
      <c r="D400" s="121"/>
    </row>
    <row r="401" spans="2:4">
      <c r="B401" s="122"/>
      <c r="C401" s="121"/>
      <c r="D401" s="121"/>
    </row>
    <row r="402" spans="2:4">
      <c r="B402" s="122"/>
      <c r="C402" s="121"/>
      <c r="D402" s="121"/>
    </row>
    <row r="403" spans="2:4">
      <c r="B403" s="122"/>
      <c r="C403" s="121"/>
      <c r="D403" s="121"/>
    </row>
    <row r="404" spans="2:4">
      <c r="B404" s="122"/>
      <c r="C404" s="121"/>
      <c r="D404" s="121"/>
    </row>
    <row r="405" spans="2:4">
      <c r="B405" s="122"/>
      <c r="C405" s="121"/>
      <c r="D405" s="121"/>
    </row>
    <row r="406" spans="2:4">
      <c r="B406" s="122"/>
      <c r="C406" s="121"/>
      <c r="D406" s="121"/>
    </row>
    <row r="407" spans="2:4">
      <c r="B407" s="122"/>
      <c r="C407" s="121"/>
      <c r="D407" s="121"/>
    </row>
    <row r="408" spans="2:4">
      <c r="B408" s="122"/>
      <c r="C408" s="121"/>
      <c r="D408" s="121"/>
    </row>
    <row r="409" spans="2:4">
      <c r="B409" s="122"/>
      <c r="C409" s="121"/>
      <c r="D409" s="121"/>
    </row>
    <row r="410" spans="2:4">
      <c r="B410" s="122"/>
      <c r="C410" s="121"/>
      <c r="D410" s="121"/>
    </row>
    <row r="411" spans="2:4">
      <c r="B411" s="122"/>
      <c r="C411" s="121"/>
      <c r="D411" s="121"/>
    </row>
    <row r="412" spans="2:4">
      <c r="B412" s="122"/>
      <c r="C412" s="121"/>
      <c r="D412" s="121"/>
    </row>
    <row r="413" spans="2:4">
      <c r="B413" s="122"/>
      <c r="C413" s="121"/>
      <c r="D413" s="121"/>
    </row>
    <row r="414" spans="2:4">
      <c r="B414" s="122"/>
      <c r="C414" s="121"/>
      <c r="D414" s="121"/>
    </row>
    <row r="415" spans="2:4">
      <c r="B415" s="122"/>
      <c r="C415" s="121"/>
      <c r="D415" s="121"/>
    </row>
    <row r="416" spans="2:4">
      <c r="B416" s="122"/>
      <c r="C416" s="121"/>
      <c r="D416" s="121"/>
    </row>
    <row r="417" spans="2:4">
      <c r="B417" s="122"/>
      <c r="C417" s="121"/>
      <c r="D417" s="121"/>
    </row>
    <row r="418" spans="2:4">
      <c r="B418" s="122"/>
      <c r="C418" s="121"/>
      <c r="D418" s="121"/>
    </row>
    <row r="419" spans="2:4">
      <c r="B419" s="122"/>
      <c r="C419" s="121"/>
      <c r="D419" s="121"/>
    </row>
    <row r="420" spans="2:4">
      <c r="B420" s="122"/>
      <c r="C420" s="121"/>
      <c r="D420" s="121"/>
    </row>
    <row r="421" spans="2:4">
      <c r="B421" s="122"/>
      <c r="C421" s="121"/>
      <c r="D421" s="121"/>
    </row>
    <row r="422" spans="2:4">
      <c r="B422" s="122"/>
      <c r="C422" s="121"/>
      <c r="D422" s="121"/>
    </row>
    <row r="423" spans="2:4">
      <c r="B423" s="122"/>
      <c r="C423" s="121"/>
      <c r="D423" s="121"/>
    </row>
    <row r="424" spans="2:4">
      <c r="B424" s="122"/>
      <c r="C424" s="121"/>
      <c r="D424" s="121"/>
    </row>
    <row r="425" spans="2:4">
      <c r="B425" s="122"/>
      <c r="C425" s="121"/>
      <c r="D425" s="121"/>
    </row>
    <row r="426" spans="2:4">
      <c r="B426" s="122"/>
      <c r="C426" s="121"/>
      <c r="D426" s="121"/>
    </row>
    <row r="427" spans="2:4">
      <c r="B427" s="122"/>
      <c r="C427" s="121"/>
      <c r="D427" s="121"/>
    </row>
    <row r="428" spans="2:4">
      <c r="B428" s="122"/>
      <c r="C428" s="121"/>
      <c r="D428" s="121"/>
    </row>
    <row r="429" spans="2:4">
      <c r="B429" s="122"/>
      <c r="C429" s="121"/>
      <c r="D429" s="121"/>
    </row>
    <row r="430" spans="2:4">
      <c r="B430" s="122"/>
      <c r="C430" s="121"/>
      <c r="D430" s="121"/>
    </row>
    <row r="431" spans="2:4">
      <c r="B431" s="122"/>
      <c r="C431" s="121"/>
      <c r="D431" s="121"/>
    </row>
    <row r="432" spans="2:4">
      <c r="B432" s="122"/>
      <c r="C432" s="121"/>
      <c r="D432" s="121"/>
    </row>
    <row r="433" spans="2:4">
      <c r="B433" s="122"/>
      <c r="C433" s="121"/>
      <c r="D433" s="121"/>
    </row>
    <row r="434" spans="2:4">
      <c r="B434" s="122"/>
      <c r="C434" s="121"/>
      <c r="D434" s="121"/>
    </row>
    <row r="435" spans="2:4">
      <c r="B435" s="122"/>
      <c r="C435" s="121"/>
      <c r="D435" s="121"/>
    </row>
    <row r="436" spans="2:4">
      <c r="B436" s="122"/>
      <c r="C436" s="121"/>
      <c r="D436" s="121"/>
    </row>
    <row r="437" spans="2:4">
      <c r="B437" s="122"/>
      <c r="C437" s="121"/>
      <c r="D437" s="121"/>
    </row>
    <row r="438" spans="2:4">
      <c r="B438" s="122"/>
      <c r="C438" s="121"/>
      <c r="D438" s="121"/>
    </row>
    <row r="439" spans="2:4">
      <c r="B439" s="122"/>
      <c r="C439" s="121"/>
      <c r="D439" s="121"/>
    </row>
    <row r="440" spans="2:4">
      <c r="B440" s="122"/>
      <c r="C440" s="121"/>
      <c r="D440" s="121"/>
    </row>
    <row r="441" spans="2:4">
      <c r="B441" s="122"/>
      <c r="C441" s="121"/>
      <c r="D441" s="121"/>
    </row>
    <row r="442" spans="2:4">
      <c r="B442" s="122"/>
      <c r="C442" s="121"/>
      <c r="D442" s="121"/>
    </row>
    <row r="443" spans="2:4">
      <c r="B443" s="122"/>
      <c r="C443" s="121"/>
      <c r="D443" s="121"/>
    </row>
    <row r="444" spans="2:4">
      <c r="B444" s="122"/>
      <c r="C444" s="121"/>
      <c r="D444" s="121"/>
    </row>
    <row r="445" spans="2:4">
      <c r="B445" s="122"/>
      <c r="C445" s="121"/>
      <c r="D445" s="121"/>
    </row>
    <row r="446" spans="2:4">
      <c r="B446" s="122"/>
      <c r="C446" s="121"/>
      <c r="D446" s="121"/>
    </row>
    <row r="447" spans="2:4">
      <c r="B447" s="122"/>
      <c r="C447" s="121"/>
      <c r="D447" s="121"/>
    </row>
    <row r="448" spans="2:4">
      <c r="B448" s="122"/>
      <c r="C448" s="121"/>
      <c r="D448" s="121"/>
    </row>
    <row r="449" spans="2:4">
      <c r="B449" s="122"/>
      <c r="C449" s="121"/>
      <c r="D449" s="121"/>
    </row>
    <row r="450" spans="2:4">
      <c r="B450" s="122"/>
      <c r="C450" s="121"/>
      <c r="D450" s="121"/>
    </row>
    <row r="451" spans="2:4">
      <c r="B451" s="122"/>
      <c r="C451" s="121"/>
      <c r="D451" s="121"/>
    </row>
    <row r="452" spans="2:4">
      <c r="B452" s="122"/>
      <c r="C452" s="121"/>
      <c r="D452" s="121"/>
    </row>
    <row r="453" spans="2:4">
      <c r="B453" s="122"/>
      <c r="C453" s="121"/>
      <c r="D453" s="121"/>
    </row>
    <row r="454" spans="2:4">
      <c r="B454" s="122"/>
      <c r="C454" s="121"/>
      <c r="D454" s="121"/>
    </row>
    <row r="455" spans="2:4">
      <c r="B455" s="122"/>
      <c r="C455" s="121"/>
      <c r="D455" s="121"/>
    </row>
    <row r="456" spans="2:4">
      <c r="B456" s="122"/>
      <c r="C456" s="121"/>
      <c r="D456" s="121"/>
    </row>
    <row r="457" spans="2:4">
      <c r="B457" s="122"/>
      <c r="C457" s="121"/>
      <c r="D457" s="121"/>
    </row>
    <row r="458" spans="2:4">
      <c r="B458" s="122"/>
      <c r="C458" s="121"/>
      <c r="D458" s="121"/>
    </row>
    <row r="459" spans="2:4">
      <c r="B459" s="122"/>
      <c r="C459" s="121"/>
      <c r="D459" s="121"/>
    </row>
    <row r="460" spans="2:4">
      <c r="B460" s="122"/>
      <c r="C460" s="121"/>
      <c r="D460" s="121"/>
    </row>
    <row r="461" spans="2:4">
      <c r="B461" s="122"/>
      <c r="C461" s="121"/>
      <c r="D461" s="121"/>
    </row>
    <row r="462" spans="2:4">
      <c r="B462" s="122"/>
      <c r="C462" s="121"/>
      <c r="D462" s="121"/>
    </row>
    <row r="463" spans="2:4">
      <c r="B463" s="122"/>
      <c r="C463" s="121"/>
      <c r="D463" s="121"/>
    </row>
    <row r="464" spans="2:4">
      <c r="B464" s="122"/>
      <c r="C464" s="121"/>
      <c r="D464" s="121"/>
    </row>
    <row r="465" spans="2:4">
      <c r="B465" s="122"/>
      <c r="C465" s="121"/>
      <c r="D465" s="121"/>
    </row>
    <row r="466" spans="2:4">
      <c r="B466" s="122"/>
      <c r="C466" s="121"/>
      <c r="D466" s="121"/>
    </row>
    <row r="467" spans="2:4">
      <c r="B467" s="122"/>
      <c r="C467" s="121"/>
      <c r="D467" s="121"/>
    </row>
    <row r="468" spans="2:4">
      <c r="B468" s="122"/>
      <c r="C468" s="121"/>
      <c r="D468" s="121"/>
    </row>
    <row r="469" spans="2:4">
      <c r="B469" s="122"/>
      <c r="C469" s="121"/>
      <c r="D469" s="121"/>
    </row>
    <row r="470" spans="2:4">
      <c r="B470" s="122"/>
      <c r="C470" s="121"/>
      <c r="D470" s="121"/>
    </row>
    <row r="471" spans="2:4">
      <c r="B471" s="122"/>
      <c r="C471" s="121"/>
      <c r="D471" s="121"/>
    </row>
    <row r="472" spans="2:4">
      <c r="B472" s="122"/>
      <c r="C472" s="121"/>
      <c r="D472" s="121"/>
    </row>
    <row r="473" spans="2:4">
      <c r="B473" s="122"/>
      <c r="C473" s="121"/>
      <c r="D473" s="121"/>
    </row>
    <row r="474" spans="2:4">
      <c r="B474" s="122"/>
      <c r="C474" s="121"/>
      <c r="D474" s="121"/>
    </row>
    <row r="475" spans="2:4">
      <c r="B475" s="122"/>
      <c r="C475" s="121"/>
      <c r="D475" s="121"/>
    </row>
    <row r="476" spans="2:4">
      <c r="B476" s="122"/>
      <c r="C476" s="121"/>
      <c r="D476" s="121"/>
    </row>
    <row r="477" spans="2:4">
      <c r="B477" s="122"/>
      <c r="C477" s="121"/>
      <c r="D477" s="121"/>
    </row>
    <row r="478" spans="2:4">
      <c r="B478" s="122"/>
      <c r="C478" s="121"/>
      <c r="D478" s="121"/>
    </row>
    <row r="479" spans="2:4">
      <c r="B479" s="122"/>
      <c r="C479" s="121"/>
      <c r="D479" s="121"/>
    </row>
    <row r="480" spans="2:4">
      <c r="B480" s="122"/>
      <c r="C480" s="121"/>
      <c r="D480" s="121"/>
    </row>
    <row r="481" spans="2:4">
      <c r="B481" s="122"/>
      <c r="C481" s="121"/>
      <c r="D481" s="121"/>
    </row>
    <row r="482" spans="2:4">
      <c r="B482" s="122"/>
      <c r="C482" s="121"/>
      <c r="D482" s="121"/>
    </row>
    <row r="483" spans="2:4">
      <c r="B483" s="122"/>
      <c r="C483" s="121"/>
      <c r="D483" s="121"/>
    </row>
    <row r="484" spans="2:4">
      <c r="B484" s="122"/>
      <c r="C484" s="121"/>
      <c r="D484" s="121"/>
    </row>
    <row r="485" spans="2:4">
      <c r="B485" s="122"/>
      <c r="C485" s="121"/>
      <c r="D485" s="121"/>
    </row>
    <row r="486" spans="2:4">
      <c r="B486" s="122"/>
      <c r="C486" s="121"/>
      <c r="D486" s="121"/>
    </row>
    <row r="487" spans="2:4">
      <c r="B487" s="122"/>
      <c r="C487" s="121"/>
      <c r="D487" s="121"/>
    </row>
    <row r="488" spans="2:4">
      <c r="B488" s="122"/>
      <c r="C488" s="121"/>
      <c r="D488" s="121"/>
    </row>
    <row r="489" spans="2:4">
      <c r="B489" s="122"/>
      <c r="C489" s="121"/>
      <c r="D489" s="121"/>
    </row>
    <row r="490" spans="2:4">
      <c r="B490" s="122"/>
      <c r="C490" s="121"/>
      <c r="D490" s="121"/>
    </row>
    <row r="491" spans="2:4">
      <c r="B491" s="122"/>
      <c r="C491" s="121"/>
      <c r="D491" s="121"/>
    </row>
    <row r="492" spans="2:4">
      <c r="B492" s="122"/>
      <c r="C492" s="121"/>
      <c r="D492" s="121"/>
    </row>
    <row r="493" spans="2:4">
      <c r="B493" s="122"/>
      <c r="C493" s="121"/>
      <c r="D493" s="121"/>
    </row>
    <row r="494" spans="2:4">
      <c r="B494" s="122"/>
      <c r="C494" s="121"/>
      <c r="D494" s="121"/>
    </row>
    <row r="495" spans="2:4">
      <c r="B495" s="122"/>
      <c r="C495" s="121"/>
      <c r="D495" s="121"/>
    </row>
    <row r="496" spans="2:4">
      <c r="B496" s="122"/>
      <c r="C496" s="121"/>
      <c r="D496" s="121"/>
    </row>
    <row r="497" spans="2:4">
      <c r="B497" s="122"/>
      <c r="C497" s="121"/>
      <c r="D497" s="121"/>
    </row>
    <row r="498" spans="2:4">
      <c r="B498" s="122"/>
      <c r="C498" s="121"/>
      <c r="D498" s="121"/>
    </row>
    <row r="499" spans="2:4">
      <c r="B499" s="122"/>
      <c r="C499" s="121"/>
      <c r="D499" s="121"/>
    </row>
    <row r="500" spans="2:4">
      <c r="B500" s="122"/>
      <c r="C500" s="121"/>
      <c r="D500" s="121"/>
    </row>
    <row r="501" spans="2:4">
      <c r="B501" s="122"/>
      <c r="C501" s="121"/>
      <c r="D501" s="121"/>
    </row>
    <row r="502" spans="2:4">
      <c r="B502" s="122"/>
      <c r="C502" s="121"/>
      <c r="D502" s="121"/>
    </row>
    <row r="503" spans="2:4">
      <c r="B503" s="122"/>
      <c r="C503" s="121"/>
      <c r="D503" s="121"/>
    </row>
    <row r="504" spans="2:4">
      <c r="B504" s="122"/>
      <c r="C504" s="121"/>
      <c r="D504" s="121"/>
    </row>
    <row r="505" spans="2:4">
      <c r="B505" s="122"/>
      <c r="C505" s="121"/>
      <c r="D505" s="121"/>
    </row>
    <row r="506" spans="2:4">
      <c r="B506" s="122"/>
      <c r="C506" s="121"/>
      <c r="D506" s="121"/>
    </row>
    <row r="507" spans="2:4">
      <c r="B507" s="122"/>
      <c r="C507" s="121"/>
      <c r="D507" s="121"/>
    </row>
    <row r="508" spans="2:4">
      <c r="B508" s="122"/>
      <c r="C508" s="121"/>
      <c r="D508" s="121"/>
    </row>
    <row r="509" spans="2:4">
      <c r="B509" s="122"/>
      <c r="C509" s="121"/>
      <c r="D509" s="121"/>
    </row>
    <row r="510" spans="2:4">
      <c r="B510" s="122"/>
      <c r="C510" s="121"/>
      <c r="D510" s="121"/>
    </row>
    <row r="511" spans="2:4">
      <c r="B511" s="122"/>
      <c r="C511" s="121"/>
      <c r="D511" s="121"/>
    </row>
    <row r="512" spans="2:4">
      <c r="B512" s="122"/>
      <c r="C512" s="121"/>
      <c r="D512" s="121"/>
    </row>
    <row r="513" spans="2:4">
      <c r="B513" s="122"/>
      <c r="C513" s="121"/>
      <c r="D513" s="121"/>
    </row>
    <row r="514" spans="2:4">
      <c r="B514" s="122"/>
      <c r="C514" s="121"/>
      <c r="D514" s="121"/>
    </row>
    <row r="515" spans="2:4">
      <c r="B515" s="122"/>
      <c r="C515" s="121"/>
      <c r="D515" s="121"/>
    </row>
    <row r="516" spans="2:4">
      <c r="B516" s="122"/>
      <c r="C516" s="121"/>
      <c r="D516" s="121"/>
    </row>
    <row r="517" spans="2:4">
      <c r="B517" s="122"/>
      <c r="C517" s="121"/>
      <c r="D517" s="121"/>
    </row>
    <row r="518" spans="2:4">
      <c r="B518" s="122"/>
      <c r="C518" s="121"/>
      <c r="D518" s="121"/>
    </row>
    <row r="519" spans="2:4">
      <c r="B519" s="122"/>
      <c r="C519" s="121"/>
      <c r="D519" s="121"/>
    </row>
    <row r="520" spans="2:4">
      <c r="B520" s="122"/>
      <c r="C520" s="121"/>
      <c r="D520" s="121"/>
    </row>
    <row r="521" spans="2:4">
      <c r="B521" s="122"/>
      <c r="C521" s="121"/>
      <c r="D521" s="121"/>
    </row>
    <row r="522" spans="2:4">
      <c r="B522" s="122"/>
      <c r="C522" s="121"/>
      <c r="D522" s="121"/>
    </row>
    <row r="523" spans="2:4">
      <c r="B523" s="122"/>
      <c r="C523" s="121"/>
      <c r="D523" s="121"/>
    </row>
    <row r="524" spans="2:4">
      <c r="B524" s="122"/>
      <c r="C524" s="121"/>
      <c r="D524" s="121"/>
    </row>
    <row r="525" spans="2:4">
      <c r="B525" s="122"/>
      <c r="C525" s="121"/>
      <c r="D525" s="121"/>
    </row>
    <row r="526" spans="2:4">
      <c r="B526" s="122"/>
      <c r="C526" s="121"/>
      <c r="D526" s="121"/>
    </row>
    <row r="527" spans="2:4">
      <c r="B527" s="122"/>
      <c r="C527" s="121"/>
      <c r="D527" s="121"/>
    </row>
    <row r="528" spans="2:4">
      <c r="B528" s="122"/>
      <c r="C528" s="121"/>
      <c r="D528" s="121"/>
    </row>
    <row r="529" spans="2:4">
      <c r="B529" s="122"/>
      <c r="C529" s="121"/>
      <c r="D529" s="121"/>
    </row>
    <row r="530" spans="2:4">
      <c r="B530" s="122"/>
      <c r="C530" s="121"/>
      <c r="D530" s="121"/>
    </row>
    <row r="531" spans="2:4">
      <c r="B531" s="122"/>
      <c r="C531" s="121"/>
      <c r="D531" s="121"/>
    </row>
    <row r="532" spans="2:4">
      <c r="B532" s="122"/>
      <c r="C532" s="121"/>
      <c r="D532" s="121"/>
    </row>
    <row r="533" spans="2:4">
      <c r="B533" s="122"/>
      <c r="C533" s="121"/>
      <c r="D533" s="121"/>
    </row>
    <row r="534" spans="2:4">
      <c r="B534" s="122"/>
      <c r="C534" s="121"/>
      <c r="D534" s="121"/>
    </row>
    <row r="535" spans="2:4">
      <c r="B535" s="122"/>
      <c r="C535" s="121"/>
      <c r="D535" s="121"/>
    </row>
    <row r="536" spans="2:4">
      <c r="B536" s="122"/>
      <c r="C536" s="121"/>
      <c r="D536" s="121"/>
    </row>
    <row r="537" spans="2:4">
      <c r="B537" s="122"/>
      <c r="C537" s="121"/>
      <c r="D537" s="121"/>
    </row>
    <row r="538" spans="2:4">
      <c r="B538" s="122"/>
      <c r="C538" s="121"/>
      <c r="D538" s="121"/>
    </row>
    <row r="539" spans="2:4">
      <c r="B539" s="122"/>
      <c r="C539" s="121"/>
      <c r="D539" s="121"/>
    </row>
    <row r="540" spans="2:4">
      <c r="B540" s="122"/>
      <c r="C540" s="121"/>
      <c r="D540" s="121"/>
    </row>
    <row r="541" spans="2:4">
      <c r="B541" s="122"/>
      <c r="C541" s="121"/>
      <c r="D541" s="121"/>
    </row>
    <row r="542" spans="2:4">
      <c r="B542" s="122"/>
      <c r="C542" s="121"/>
      <c r="D542" s="121"/>
    </row>
    <row r="543" spans="2:4">
      <c r="B543" s="122"/>
      <c r="C543" s="121"/>
      <c r="D543" s="121"/>
    </row>
    <row r="544" spans="2:4">
      <c r="B544" s="122"/>
      <c r="C544" s="121"/>
      <c r="D544" s="121"/>
    </row>
    <row r="545" spans="2:4">
      <c r="B545" s="122"/>
      <c r="C545" s="121"/>
      <c r="D545" s="121"/>
    </row>
    <row r="546" spans="2:4">
      <c r="B546" s="122"/>
      <c r="C546" s="121"/>
      <c r="D546" s="121"/>
    </row>
    <row r="547" spans="2:4">
      <c r="B547" s="122"/>
      <c r="C547" s="121"/>
      <c r="D547" s="121"/>
    </row>
    <row r="548" spans="2:4">
      <c r="B548" s="122"/>
      <c r="C548" s="121"/>
      <c r="D548" s="121"/>
    </row>
    <row r="549" spans="2:4">
      <c r="B549" s="122"/>
      <c r="C549" s="121"/>
      <c r="D549" s="121"/>
    </row>
    <row r="550" spans="2:4">
      <c r="B550" s="122"/>
      <c r="C550" s="121"/>
      <c r="D550" s="121"/>
    </row>
    <row r="551" spans="2:4">
      <c r="B551" s="122"/>
      <c r="C551" s="121"/>
      <c r="D551" s="121"/>
    </row>
    <row r="552" spans="2:4">
      <c r="B552" s="122"/>
      <c r="C552" s="121"/>
      <c r="D552" s="121"/>
    </row>
    <row r="553" spans="2:4">
      <c r="B553" s="122"/>
      <c r="C553" s="121"/>
      <c r="D553" s="121"/>
    </row>
    <row r="554" spans="2:4">
      <c r="B554" s="122"/>
      <c r="C554" s="121"/>
      <c r="D554" s="121"/>
    </row>
    <row r="555" spans="2:4">
      <c r="B555" s="122"/>
      <c r="C555" s="121"/>
      <c r="D555" s="121"/>
    </row>
    <row r="556" spans="2:4">
      <c r="B556" s="122"/>
      <c r="C556" s="121"/>
      <c r="D556" s="121"/>
    </row>
    <row r="557" spans="2:4">
      <c r="B557" s="122"/>
      <c r="C557" s="121"/>
      <c r="D557" s="121"/>
    </row>
    <row r="558" spans="2:4">
      <c r="B558" s="122"/>
      <c r="C558" s="121"/>
      <c r="D558" s="121"/>
    </row>
    <row r="559" spans="2:4">
      <c r="B559" s="122"/>
      <c r="C559" s="121"/>
      <c r="D559" s="121"/>
    </row>
    <row r="560" spans="2:4">
      <c r="B560" s="122"/>
      <c r="C560" s="121"/>
      <c r="D560" s="121"/>
    </row>
    <row r="561" spans="2:4">
      <c r="B561" s="122"/>
      <c r="C561" s="121"/>
      <c r="D561" s="121"/>
    </row>
    <row r="562" spans="2:4">
      <c r="B562" s="122"/>
      <c r="C562" s="121"/>
      <c r="D562" s="121"/>
    </row>
    <row r="563" spans="2:4">
      <c r="B563" s="122"/>
      <c r="C563" s="121"/>
      <c r="D563" s="121"/>
    </row>
    <row r="564" spans="2:4">
      <c r="B564" s="122"/>
      <c r="C564" s="121"/>
      <c r="D564" s="121"/>
    </row>
    <row r="565" spans="2:4">
      <c r="B565" s="122"/>
      <c r="C565" s="121"/>
      <c r="D565" s="121"/>
    </row>
    <row r="566" spans="2:4">
      <c r="B566" s="122"/>
      <c r="C566" s="121"/>
      <c r="D566" s="121"/>
    </row>
    <row r="567" spans="2:4">
      <c r="B567" s="122"/>
      <c r="C567" s="121"/>
      <c r="D567" s="121"/>
    </row>
    <row r="568" spans="2:4">
      <c r="B568" s="122"/>
      <c r="C568" s="121"/>
      <c r="D568" s="121"/>
    </row>
    <row r="569" spans="2:4">
      <c r="B569" s="122"/>
      <c r="C569" s="121"/>
      <c r="D569" s="121"/>
    </row>
    <row r="570" spans="2:4">
      <c r="B570" s="122"/>
      <c r="C570" s="121"/>
      <c r="D570" s="121"/>
    </row>
    <row r="571" spans="2:4">
      <c r="B571" s="122"/>
      <c r="C571" s="121"/>
      <c r="D571" s="121"/>
    </row>
    <row r="572" spans="2:4">
      <c r="B572" s="122"/>
      <c r="C572" s="121"/>
      <c r="D572" s="121"/>
    </row>
    <row r="573" spans="2:4">
      <c r="B573" s="122"/>
      <c r="C573" s="121"/>
      <c r="D573" s="121"/>
    </row>
    <row r="574" spans="2:4">
      <c r="B574" s="122"/>
      <c r="C574" s="121"/>
      <c r="D574" s="121"/>
    </row>
    <row r="575" spans="2:4">
      <c r="B575" s="122"/>
      <c r="C575" s="121"/>
      <c r="D575" s="121"/>
    </row>
    <row r="576" spans="2:4">
      <c r="B576" s="122"/>
      <c r="C576" s="121"/>
      <c r="D576" s="121"/>
    </row>
    <row r="577" spans="2:4">
      <c r="B577" s="122"/>
      <c r="C577" s="121"/>
      <c r="D577" s="121"/>
    </row>
    <row r="578" spans="2:4">
      <c r="B578" s="122"/>
      <c r="C578" s="121"/>
      <c r="D578" s="121"/>
    </row>
    <row r="579" spans="2:4">
      <c r="B579" s="122"/>
      <c r="C579" s="121"/>
      <c r="D579" s="121"/>
    </row>
    <row r="580" spans="2:4">
      <c r="B580" s="122"/>
      <c r="C580" s="121"/>
      <c r="D580" s="121"/>
    </row>
    <row r="581" spans="2:4">
      <c r="B581" s="122"/>
      <c r="C581" s="121"/>
      <c r="D581" s="121"/>
    </row>
    <row r="582" spans="2:4">
      <c r="B582" s="122"/>
      <c r="C582" s="121"/>
      <c r="D582" s="121"/>
    </row>
    <row r="583" spans="2:4">
      <c r="B583" s="122"/>
      <c r="C583" s="121"/>
      <c r="D583" s="121"/>
    </row>
    <row r="584" spans="2:4">
      <c r="B584" s="122"/>
      <c r="C584" s="121"/>
      <c r="D584" s="121"/>
    </row>
    <row r="585" spans="2:4">
      <c r="B585" s="122"/>
      <c r="C585" s="121"/>
      <c r="D585" s="121"/>
    </row>
    <row r="586" spans="2:4">
      <c r="B586" s="122"/>
      <c r="C586" s="121"/>
      <c r="D586" s="121"/>
    </row>
    <row r="587" spans="2:4">
      <c r="B587" s="122"/>
      <c r="C587" s="121"/>
      <c r="D587" s="121"/>
    </row>
    <row r="588" spans="2:4">
      <c r="B588" s="122"/>
      <c r="C588" s="121"/>
      <c r="D588" s="121"/>
    </row>
    <row r="589" spans="2:4">
      <c r="B589" s="122"/>
      <c r="C589" s="121"/>
      <c r="D589" s="121"/>
    </row>
    <row r="590" spans="2:4">
      <c r="B590" s="122"/>
      <c r="C590" s="121"/>
      <c r="D590" s="121"/>
    </row>
    <row r="591" spans="2:4">
      <c r="B591" s="122"/>
      <c r="C591" s="121"/>
      <c r="D591" s="121"/>
    </row>
    <row r="592" spans="2:4">
      <c r="B592" s="122"/>
      <c r="C592" s="121"/>
      <c r="D592" s="121"/>
    </row>
    <row r="593" spans="2:4">
      <c r="B593" s="122"/>
      <c r="C593" s="121"/>
      <c r="D593" s="121"/>
    </row>
    <row r="594" spans="2:4">
      <c r="B594" s="122"/>
      <c r="C594" s="121"/>
      <c r="D594" s="121"/>
    </row>
    <row r="595" spans="2:4">
      <c r="B595" s="122"/>
      <c r="C595" s="121"/>
      <c r="D595" s="121"/>
    </row>
    <row r="596" spans="2:4">
      <c r="B596" s="122"/>
      <c r="C596" s="121"/>
      <c r="D596" s="121"/>
    </row>
    <row r="597" spans="2:4">
      <c r="B597" s="122"/>
      <c r="C597" s="121"/>
      <c r="D597" s="121"/>
    </row>
    <row r="598" spans="2:4">
      <c r="B598" s="122"/>
      <c r="C598" s="121"/>
      <c r="D598" s="121"/>
    </row>
    <row r="599" spans="2:4">
      <c r="B599" s="122"/>
      <c r="C599" s="121"/>
      <c r="D599" s="121"/>
    </row>
    <row r="600" spans="2:4">
      <c r="B600" s="122"/>
      <c r="C600" s="121"/>
      <c r="D600" s="121"/>
    </row>
    <row r="601" spans="2:4">
      <c r="B601" s="122"/>
      <c r="C601" s="121"/>
      <c r="D601" s="121"/>
    </row>
    <row r="602" spans="2:4">
      <c r="B602" s="122"/>
      <c r="C602" s="121"/>
      <c r="D602" s="121"/>
    </row>
    <row r="603" spans="2:4">
      <c r="B603" s="122"/>
      <c r="C603" s="121"/>
      <c r="D603" s="121"/>
    </row>
    <row r="604" spans="2:4">
      <c r="B604" s="122"/>
      <c r="C604" s="121"/>
      <c r="D604" s="121"/>
    </row>
    <row r="605" spans="2:4">
      <c r="B605" s="122"/>
      <c r="C605" s="121"/>
      <c r="D605" s="121"/>
    </row>
    <row r="606" spans="2:4">
      <c r="B606" s="122"/>
      <c r="C606" s="121"/>
      <c r="D606" s="121"/>
    </row>
    <row r="607" spans="2:4">
      <c r="B607" s="122"/>
      <c r="C607" s="121"/>
      <c r="D607" s="121"/>
    </row>
    <row r="608" spans="2:4">
      <c r="B608" s="122"/>
      <c r="C608" s="121"/>
      <c r="D608" s="121"/>
    </row>
    <row r="609" spans="2:4">
      <c r="B609" s="122"/>
      <c r="C609" s="121"/>
      <c r="D609" s="121"/>
    </row>
    <row r="610" spans="2:4">
      <c r="B610" s="122"/>
      <c r="C610" s="121"/>
      <c r="D610" s="121"/>
    </row>
    <row r="611" spans="2:4">
      <c r="B611" s="122"/>
      <c r="C611" s="121"/>
      <c r="D611" s="121"/>
    </row>
    <row r="612" spans="2:4">
      <c r="B612" s="122"/>
      <c r="C612" s="121"/>
      <c r="D612" s="121"/>
    </row>
    <row r="613" spans="2:4">
      <c r="B613" s="122"/>
      <c r="C613" s="121"/>
      <c r="D613" s="121"/>
    </row>
    <row r="614" spans="2:4">
      <c r="B614" s="122"/>
      <c r="C614" s="121"/>
      <c r="D614" s="121"/>
    </row>
    <row r="615" spans="2:4">
      <c r="B615" s="122"/>
      <c r="C615" s="121"/>
      <c r="D615" s="121"/>
    </row>
    <row r="616" spans="2:4">
      <c r="B616" s="122"/>
      <c r="C616" s="121"/>
      <c r="D616" s="121"/>
    </row>
    <row r="617" spans="2:4">
      <c r="B617" s="122"/>
      <c r="C617" s="121"/>
      <c r="D617" s="121"/>
    </row>
    <row r="618" spans="2:4">
      <c r="B618" s="122"/>
      <c r="C618" s="121"/>
      <c r="D618" s="121"/>
    </row>
    <row r="619" spans="2:4">
      <c r="B619" s="122"/>
      <c r="C619" s="121"/>
      <c r="D619" s="121"/>
    </row>
    <row r="620" spans="2:4">
      <c r="B620" s="122"/>
      <c r="C620" s="121"/>
      <c r="D620" s="121"/>
    </row>
    <row r="621" spans="2:4">
      <c r="B621" s="122"/>
      <c r="C621" s="121"/>
      <c r="D621" s="121"/>
    </row>
    <row r="622" spans="2:4">
      <c r="B622" s="122"/>
      <c r="C622" s="121"/>
      <c r="D622" s="121"/>
    </row>
    <row r="623" spans="2:4">
      <c r="B623" s="122"/>
      <c r="C623" s="121"/>
      <c r="D623" s="121"/>
    </row>
    <row r="624" spans="2:4">
      <c r="B624" s="122"/>
      <c r="C624" s="121"/>
      <c r="D624" s="121"/>
    </row>
    <row r="625" spans="2:4">
      <c r="B625" s="122"/>
      <c r="C625" s="121"/>
      <c r="D625" s="121"/>
    </row>
    <row r="626" spans="2:4">
      <c r="B626" s="122"/>
      <c r="C626" s="121"/>
      <c r="D626" s="121"/>
    </row>
    <row r="627" spans="2:4">
      <c r="B627" s="122"/>
      <c r="C627" s="121"/>
      <c r="D627" s="121"/>
    </row>
    <row r="628" spans="2:4">
      <c r="B628" s="122"/>
      <c r="C628" s="121"/>
      <c r="D628" s="121"/>
    </row>
    <row r="629" spans="2:4">
      <c r="B629" s="122"/>
      <c r="C629" s="121"/>
      <c r="D629" s="121"/>
    </row>
    <row r="630" spans="2:4">
      <c r="B630" s="122"/>
      <c r="C630" s="121"/>
      <c r="D630" s="121"/>
    </row>
    <row r="631" spans="2:4">
      <c r="B631" s="122"/>
      <c r="C631" s="121"/>
      <c r="D631" s="121"/>
    </row>
    <row r="632" spans="2:4">
      <c r="B632" s="122"/>
      <c r="C632" s="121"/>
      <c r="D632" s="121"/>
    </row>
    <row r="633" spans="2:4">
      <c r="B633" s="122"/>
      <c r="C633" s="121"/>
      <c r="D633" s="121"/>
    </row>
    <row r="634" spans="2:4">
      <c r="B634" s="122"/>
      <c r="C634" s="121"/>
      <c r="D634" s="121"/>
    </row>
    <row r="635" spans="2:4">
      <c r="B635" s="122"/>
      <c r="C635" s="121"/>
      <c r="D635" s="121"/>
    </row>
    <row r="636" spans="2:4">
      <c r="B636" s="122"/>
      <c r="C636" s="121"/>
      <c r="D636" s="121"/>
    </row>
    <row r="637" spans="2:4">
      <c r="B637" s="122"/>
      <c r="C637" s="121"/>
      <c r="D637" s="121"/>
    </row>
    <row r="638" spans="2:4">
      <c r="B638" s="122"/>
      <c r="C638" s="121"/>
      <c r="D638" s="121"/>
    </row>
    <row r="639" spans="2:4">
      <c r="B639" s="122"/>
      <c r="C639" s="121"/>
      <c r="D639" s="121"/>
    </row>
    <row r="640" spans="2:4">
      <c r="B640" s="122"/>
      <c r="C640" s="121"/>
      <c r="D640" s="121"/>
    </row>
    <row r="641" spans="2:4">
      <c r="B641" s="122"/>
      <c r="C641" s="121"/>
      <c r="D641" s="121"/>
    </row>
    <row r="642" spans="2:4">
      <c r="B642" s="122"/>
      <c r="C642" s="121"/>
      <c r="D642" s="121"/>
    </row>
    <row r="643" spans="2:4">
      <c r="B643" s="122"/>
      <c r="C643" s="121"/>
      <c r="D643" s="121"/>
    </row>
    <row r="644" spans="2:4">
      <c r="B644" s="122"/>
      <c r="C644" s="121"/>
      <c r="D644" s="121"/>
    </row>
    <row r="645" spans="2:4">
      <c r="B645" s="122"/>
      <c r="C645" s="121"/>
      <c r="D645" s="121"/>
    </row>
    <row r="646" spans="2:4">
      <c r="B646" s="122"/>
      <c r="C646" s="121"/>
      <c r="D646" s="121"/>
    </row>
    <row r="647" spans="2:4">
      <c r="B647" s="122"/>
      <c r="C647" s="121"/>
      <c r="D647" s="121"/>
    </row>
    <row r="648" spans="2:4">
      <c r="B648" s="122"/>
      <c r="C648" s="121"/>
      <c r="D648" s="121"/>
    </row>
    <row r="649" spans="2:4">
      <c r="B649" s="122"/>
      <c r="C649" s="121"/>
      <c r="D649" s="121"/>
    </row>
    <row r="650" spans="2:4">
      <c r="B650" s="122"/>
      <c r="C650" s="121"/>
      <c r="D650" s="121"/>
    </row>
    <row r="651" spans="2:4">
      <c r="B651" s="122"/>
      <c r="C651" s="121"/>
      <c r="D651" s="121"/>
    </row>
    <row r="652" spans="2:4">
      <c r="B652" s="122"/>
      <c r="C652" s="121"/>
      <c r="D652" s="121"/>
    </row>
    <row r="653" spans="2:4">
      <c r="B653" s="122"/>
      <c r="C653" s="121"/>
      <c r="D653" s="121"/>
    </row>
    <row r="654" spans="2:4">
      <c r="B654" s="122"/>
      <c r="C654" s="121"/>
      <c r="D654" s="121"/>
    </row>
    <row r="655" spans="2:4">
      <c r="B655" s="122"/>
      <c r="C655" s="121"/>
      <c r="D655" s="121"/>
    </row>
    <row r="656" spans="2:4">
      <c r="B656" s="122"/>
      <c r="C656" s="121"/>
      <c r="D656" s="121"/>
    </row>
    <row r="657" spans="2:4">
      <c r="B657" s="122"/>
      <c r="C657" s="121"/>
      <c r="D657" s="121"/>
    </row>
    <row r="658" spans="2:4">
      <c r="B658" s="122"/>
      <c r="C658" s="121"/>
      <c r="D658" s="121"/>
    </row>
    <row r="659" spans="2:4">
      <c r="B659" s="122"/>
      <c r="C659" s="121"/>
      <c r="D659" s="121"/>
    </row>
    <row r="660" spans="2:4">
      <c r="B660" s="122"/>
      <c r="C660" s="121"/>
      <c r="D660" s="121"/>
    </row>
    <row r="661" spans="2:4">
      <c r="B661" s="122"/>
      <c r="C661" s="121"/>
      <c r="D661" s="121"/>
    </row>
    <row r="662" spans="2:4">
      <c r="B662" s="122"/>
      <c r="C662" s="121"/>
      <c r="D662" s="121"/>
    </row>
    <row r="663" spans="2:4">
      <c r="B663" s="122"/>
      <c r="C663" s="121"/>
      <c r="D663" s="121"/>
    </row>
    <row r="664" spans="2:4">
      <c r="B664" s="122"/>
      <c r="C664" s="121"/>
      <c r="D664" s="121"/>
    </row>
    <row r="665" spans="2:4">
      <c r="B665" s="122"/>
      <c r="C665" s="121"/>
      <c r="D665" s="121"/>
    </row>
    <row r="666" spans="2:4">
      <c r="B666" s="122"/>
      <c r="C666" s="121"/>
      <c r="D666" s="121"/>
    </row>
    <row r="667" spans="2:4">
      <c r="B667" s="122"/>
      <c r="C667" s="121"/>
      <c r="D667" s="121"/>
    </row>
    <row r="668" spans="2:4">
      <c r="B668" s="122"/>
      <c r="C668" s="121"/>
      <c r="D668" s="121"/>
    </row>
    <row r="669" spans="2:4">
      <c r="B669" s="122"/>
      <c r="C669" s="121"/>
      <c r="D669" s="121"/>
    </row>
    <row r="670" spans="2:4">
      <c r="B670" s="122"/>
      <c r="C670" s="121"/>
      <c r="D670" s="121"/>
    </row>
    <row r="671" spans="2:4">
      <c r="B671" s="122"/>
      <c r="C671" s="121"/>
      <c r="D671" s="121"/>
    </row>
    <row r="672" spans="2:4">
      <c r="B672" s="122"/>
      <c r="C672" s="121"/>
      <c r="D672" s="121"/>
    </row>
    <row r="673" spans="2:4">
      <c r="B673" s="122"/>
      <c r="C673" s="121"/>
      <c r="D673" s="121"/>
    </row>
    <row r="674" spans="2:4">
      <c r="B674" s="122"/>
      <c r="C674" s="121"/>
      <c r="D674" s="121"/>
    </row>
    <row r="675" spans="2:4">
      <c r="B675" s="122"/>
      <c r="C675" s="121"/>
      <c r="D675" s="121"/>
    </row>
    <row r="676" spans="2:4">
      <c r="B676" s="122"/>
      <c r="C676" s="121"/>
      <c r="D676" s="121"/>
    </row>
    <row r="677" spans="2:4">
      <c r="B677" s="122"/>
      <c r="C677" s="121"/>
      <c r="D677" s="121"/>
    </row>
    <row r="678" spans="2:4">
      <c r="B678" s="122"/>
      <c r="C678" s="121"/>
      <c r="D678" s="121"/>
    </row>
    <row r="679" spans="2:4">
      <c r="B679" s="122"/>
      <c r="C679" s="121"/>
      <c r="D679" s="121"/>
    </row>
    <row r="680" spans="2:4">
      <c r="B680" s="122"/>
      <c r="C680" s="121"/>
      <c r="D680" s="121"/>
    </row>
    <row r="681" spans="2:4">
      <c r="B681" s="122"/>
      <c r="C681" s="121"/>
      <c r="D681" s="121"/>
    </row>
    <row r="682" spans="2:4">
      <c r="B682" s="122"/>
      <c r="C682" s="121"/>
      <c r="D682" s="121"/>
    </row>
    <row r="683" spans="2:4">
      <c r="B683" s="122"/>
      <c r="C683" s="121"/>
      <c r="D683" s="121"/>
    </row>
    <row r="684" spans="2:4">
      <c r="B684" s="122"/>
      <c r="C684" s="121"/>
      <c r="D684" s="121"/>
    </row>
    <row r="685" spans="2:4">
      <c r="B685" s="122"/>
      <c r="C685" s="121"/>
      <c r="D685" s="121"/>
    </row>
    <row r="686" spans="2:4">
      <c r="B686" s="122"/>
      <c r="C686" s="121"/>
      <c r="D686" s="121"/>
    </row>
    <row r="687" spans="2:4">
      <c r="B687" s="122"/>
      <c r="C687" s="121"/>
      <c r="D687" s="121"/>
    </row>
    <row r="688" spans="2:4">
      <c r="B688" s="122"/>
      <c r="C688" s="121"/>
      <c r="D688" s="121"/>
    </row>
    <row r="689" spans="2:4">
      <c r="B689" s="122"/>
      <c r="C689" s="121"/>
      <c r="D689" s="121"/>
    </row>
    <row r="690" spans="2:4">
      <c r="B690" s="122"/>
      <c r="C690" s="121"/>
      <c r="D690" s="121"/>
    </row>
    <row r="691" spans="2:4">
      <c r="B691" s="122"/>
      <c r="C691" s="121"/>
      <c r="D691" s="121"/>
    </row>
    <row r="692" spans="2:4">
      <c r="B692" s="122"/>
      <c r="C692" s="121"/>
      <c r="D692" s="121"/>
    </row>
    <row r="693" spans="2:4">
      <c r="B693" s="122"/>
      <c r="C693" s="121"/>
      <c r="D693" s="121"/>
    </row>
    <row r="694" spans="2:4">
      <c r="B694" s="122"/>
      <c r="C694" s="121"/>
      <c r="D694" s="121"/>
    </row>
    <row r="695" spans="2:4">
      <c r="B695" s="122"/>
      <c r="C695" s="121"/>
      <c r="D695" s="121"/>
    </row>
    <row r="696" spans="2:4">
      <c r="B696" s="122"/>
      <c r="C696" s="121"/>
      <c r="D696" s="121"/>
    </row>
    <row r="697" spans="2:4">
      <c r="B697" s="122"/>
      <c r="C697" s="121"/>
      <c r="D697" s="121"/>
    </row>
    <row r="698" spans="2:4">
      <c r="B698" s="122"/>
      <c r="C698" s="121"/>
      <c r="D698" s="121"/>
    </row>
    <row r="699" spans="2:4">
      <c r="B699" s="122"/>
      <c r="C699" s="121"/>
      <c r="D699" s="121"/>
    </row>
    <row r="700" spans="2:4">
      <c r="B700" s="122"/>
      <c r="C700" s="121"/>
      <c r="D700" s="121"/>
    </row>
    <row r="701" spans="2:4">
      <c r="B701" s="122"/>
      <c r="C701" s="121"/>
      <c r="D701" s="121"/>
    </row>
    <row r="702" spans="2:4">
      <c r="B702" s="122"/>
      <c r="C702" s="121"/>
      <c r="D702" s="121"/>
    </row>
    <row r="703" spans="2:4">
      <c r="B703" s="122"/>
      <c r="C703" s="121"/>
      <c r="D703" s="121"/>
    </row>
    <row r="704" spans="2:4">
      <c r="B704" s="122"/>
      <c r="C704" s="121"/>
      <c r="D704" s="121"/>
    </row>
    <row r="705" spans="2:4">
      <c r="B705" s="122"/>
      <c r="C705" s="121"/>
      <c r="D705" s="121"/>
    </row>
    <row r="706" spans="2:4">
      <c r="B706" s="122"/>
      <c r="C706" s="121"/>
      <c r="D706" s="121"/>
    </row>
    <row r="707" spans="2:4">
      <c r="B707" s="122"/>
      <c r="C707" s="121"/>
      <c r="D707" s="121"/>
    </row>
    <row r="708" spans="2:4">
      <c r="B708" s="122"/>
      <c r="C708" s="121"/>
      <c r="D708" s="121"/>
    </row>
    <row r="709" spans="2:4">
      <c r="B709" s="122"/>
      <c r="C709" s="121"/>
      <c r="D709" s="121"/>
    </row>
    <row r="710" spans="2:4">
      <c r="B710" s="122"/>
      <c r="C710" s="121"/>
      <c r="D710" s="121"/>
    </row>
    <row r="711" spans="2:4">
      <c r="B711" s="122"/>
      <c r="C711" s="121"/>
      <c r="D711" s="121"/>
    </row>
    <row r="712" spans="2:4">
      <c r="B712" s="122"/>
      <c r="C712" s="121"/>
      <c r="D712" s="121"/>
    </row>
    <row r="713" spans="2:4">
      <c r="B713" s="122"/>
      <c r="C713" s="121"/>
      <c r="D713" s="121"/>
    </row>
    <row r="714" spans="2:4">
      <c r="B714" s="122"/>
      <c r="C714" s="121"/>
      <c r="D714" s="121"/>
    </row>
    <row r="715" spans="2:4">
      <c r="B715" s="122"/>
      <c r="C715" s="121"/>
      <c r="D715" s="121"/>
    </row>
    <row r="716" spans="2:4">
      <c r="B716" s="122"/>
      <c r="C716" s="121"/>
      <c r="D716" s="121"/>
    </row>
    <row r="717" spans="2:4">
      <c r="B717" s="122"/>
      <c r="C717" s="121"/>
      <c r="D717" s="121"/>
    </row>
    <row r="718" spans="2:4">
      <c r="B718" s="122"/>
      <c r="C718" s="121"/>
      <c r="D718" s="121"/>
    </row>
    <row r="719" spans="2:4">
      <c r="B719" s="122"/>
      <c r="C719" s="121"/>
      <c r="D719" s="121"/>
    </row>
    <row r="720" spans="2:4">
      <c r="B720" s="122"/>
      <c r="C720" s="121"/>
      <c r="D720" s="121"/>
    </row>
    <row r="721" spans="2:4">
      <c r="B721" s="122"/>
      <c r="C721" s="121"/>
      <c r="D721" s="121"/>
    </row>
    <row r="722" spans="2:4">
      <c r="B722" s="122"/>
      <c r="C722" s="121"/>
      <c r="D722" s="121"/>
    </row>
    <row r="723" spans="2:4">
      <c r="B723" s="122"/>
      <c r="C723" s="121"/>
      <c r="D723" s="121"/>
    </row>
    <row r="724" spans="2:4">
      <c r="B724" s="122"/>
      <c r="C724" s="121"/>
      <c r="D724" s="121"/>
    </row>
    <row r="725" spans="2:4">
      <c r="B725" s="122"/>
      <c r="C725" s="121"/>
      <c r="D725" s="121"/>
    </row>
    <row r="726" spans="2:4">
      <c r="B726" s="122"/>
      <c r="C726" s="121"/>
      <c r="D726" s="121"/>
    </row>
    <row r="727" spans="2:4">
      <c r="B727" s="122"/>
      <c r="C727" s="121"/>
      <c r="D727" s="121"/>
    </row>
    <row r="728" spans="2:4">
      <c r="B728" s="122"/>
      <c r="C728" s="121"/>
      <c r="D728" s="121"/>
    </row>
    <row r="729" spans="2:4">
      <c r="B729" s="122"/>
      <c r="C729" s="121"/>
      <c r="D729" s="121"/>
    </row>
    <row r="730" spans="2:4">
      <c r="B730" s="122"/>
      <c r="C730" s="121"/>
      <c r="D730" s="121"/>
    </row>
    <row r="731" spans="2:4">
      <c r="B731" s="122"/>
      <c r="C731" s="121"/>
      <c r="D731" s="121"/>
    </row>
    <row r="732" spans="2:4">
      <c r="B732" s="122"/>
      <c r="C732" s="121"/>
      <c r="D732" s="121"/>
    </row>
    <row r="733" spans="2:4">
      <c r="B733" s="122"/>
      <c r="C733" s="121"/>
      <c r="D733" s="121"/>
    </row>
    <row r="734" spans="2:4">
      <c r="B734" s="122"/>
      <c r="C734" s="121"/>
      <c r="D734" s="121"/>
    </row>
    <row r="735" spans="2:4">
      <c r="B735" s="122"/>
      <c r="C735" s="121"/>
      <c r="D735" s="121"/>
    </row>
    <row r="736" spans="2:4">
      <c r="B736" s="122"/>
      <c r="C736" s="121"/>
      <c r="D736" s="121"/>
    </row>
    <row r="737" spans="2:4">
      <c r="B737" s="122"/>
      <c r="C737" s="121"/>
      <c r="D737" s="121"/>
    </row>
    <row r="738" spans="2:4">
      <c r="B738" s="122"/>
      <c r="C738" s="121"/>
      <c r="D738" s="121"/>
    </row>
    <row r="739" spans="2:4">
      <c r="B739" s="122"/>
      <c r="C739" s="121"/>
      <c r="D739" s="121"/>
    </row>
    <row r="740" spans="2:4">
      <c r="B740" s="122"/>
      <c r="C740" s="121"/>
      <c r="D740" s="121"/>
    </row>
    <row r="741" spans="2:4">
      <c r="B741" s="122"/>
      <c r="C741" s="121"/>
      <c r="D741" s="121"/>
    </row>
    <row r="742" spans="2:4">
      <c r="B742" s="122"/>
      <c r="C742" s="121"/>
      <c r="D742" s="121"/>
    </row>
    <row r="743" spans="2:4">
      <c r="B743" s="122"/>
      <c r="C743" s="121"/>
      <c r="D743" s="121"/>
    </row>
    <row r="744" spans="2:4">
      <c r="B744" s="122"/>
      <c r="C744" s="121"/>
      <c r="D744" s="121"/>
    </row>
    <row r="745" spans="2:4">
      <c r="B745" s="122"/>
      <c r="C745" s="121"/>
      <c r="D745" s="121"/>
    </row>
    <row r="746" spans="2:4">
      <c r="B746" s="122"/>
      <c r="C746" s="121"/>
      <c r="D746" s="121"/>
    </row>
    <row r="747" spans="2:4">
      <c r="B747" s="122"/>
      <c r="C747" s="121"/>
      <c r="D747" s="121"/>
    </row>
    <row r="748" spans="2:4">
      <c r="B748" s="122"/>
      <c r="C748" s="121"/>
      <c r="D748" s="121"/>
    </row>
    <row r="749" spans="2:4">
      <c r="B749" s="122"/>
      <c r="C749" s="121"/>
      <c r="D749" s="121"/>
    </row>
    <row r="750" spans="2:4">
      <c r="B750" s="122"/>
      <c r="C750" s="121"/>
      <c r="D750" s="121"/>
    </row>
    <row r="751" spans="2:4">
      <c r="B751" s="122"/>
      <c r="C751" s="121"/>
      <c r="D751" s="121"/>
    </row>
    <row r="752" spans="2:4">
      <c r="B752" s="122"/>
      <c r="C752" s="121"/>
      <c r="D752" s="121"/>
    </row>
    <row r="753" spans="2:4">
      <c r="B753" s="122"/>
      <c r="C753" s="121"/>
      <c r="D753" s="121"/>
    </row>
    <row r="754" spans="2:4">
      <c r="B754" s="122"/>
      <c r="C754" s="121"/>
      <c r="D754" s="121"/>
    </row>
    <row r="755" spans="2:4">
      <c r="B755" s="122"/>
      <c r="C755" s="121"/>
      <c r="D755" s="121"/>
    </row>
    <row r="756" spans="2:4">
      <c r="B756" s="122"/>
      <c r="C756" s="121"/>
      <c r="D756" s="121"/>
    </row>
    <row r="757" spans="2:4">
      <c r="B757" s="122"/>
      <c r="C757" s="121"/>
      <c r="D757" s="121"/>
    </row>
    <row r="758" spans="2:4">
      <c r="B758" s="122"/>
      <c r="C758" s="121"/>
      <c r="D758" s="121"/>
    </row>
    <row r="759" spans="2:4">
      <c r="B759" s="122"/>
      <c r="C759" s="121"/>
      <c r="D759" s="121"/>
    </row>
    <row r="760" spans="2:4">
      <c r="B760" s="122"/>
      <c r="C760" s="121"/>
      <c r="D760" s="121"/>
    </row>
    <row r="761" spans="2:4">
      <c r="B761" s="122"/>
      <c r="C761" s="121"/>
      <c r="D761" s="121"/>
    </row>
    <row r="762" spans="2:4">
      <c r="B762" s="122"/>
      <c r="C762" s="121"/>
      <c r="D762" s="121"/>
    </row>
    <row r="763" spans="2:4">
      <c r="B763" s="122"/>
      <c r="C763" s="121"/>
      <c r="D763" s="121"/>
    </row>
    <row r="764" spans="2:4">
      <c r="B764" s="122"/>
      <c r="C764" s="121"/>
      <c r="D764" s="121"/>
    </row>
    <row r="765" spans="2:4">
      <c r="B765" s="122"/>
      <c r="C765" s="121"/>
      <c r="D765" s="121"/>
    </row>
    <row r="766" spans="2:4">
      <c r="B766" s="122"/>
      <c r="C766" s="121"/>
      <c r="D766" s="121"/>
    </row>
    <row r="767" spans="2:4">
      <c r="B767" s="122"/>
      <c r="C767" s="121"/>
      <c r="D767" s="121"/>
    </row>
    <row r="768" spans="2:4">
      <c r="B768" s="122"/>
      <c r="C768" s="121"/>
      <c r="D768" s="121"/>
    </row>
    <row r="769" spans="2:4">
      <c r="B769" s="122"/>
      <c r="C769" s="121"/>
      <c r="D769" s="121"/>
    </row>
    <row r="770" spans="2:4">
      <c r="B770" s="122"/>
      <c r="C770" s="121"/>
      <c r="D770" s="121"/>
    </row>
    <row r="771" spans="2:4">
      <c r="B771" s="122"/>
      <c r="C771" s="121"/>
      <c r="D771" s="121"/>
    </row>
    <row r="772" spans="2:4">
      <c r="B772" s="122"/>
      <c r="C772" s="121"/>
      <c r="D772" s="121"/>
    </row>
    <row r="773" spans="2:4">
      <c r="B773" s="122"/>
      <c r="C773" s="121"/>
      <c r="D773" s="121"/>
    </row>
    <row r="774" spans="2:4">
      <c r="B774" s="122"/>
      <c r="C774" s="121"/>
      <c r="D774" s="121"/>
    </row>
    <row r="775" spans="2:4">
      <c r="B775" s="122"/>
      <c r="C775" s="121"/>
      <c r="D775" s="121"/>
    </row>
    <row r="776" spans="2:4">
      <c r="B776" s="122"/>
      <c r="C776" s="121"/>
      <c r="D776" s="121"/>
    </row>
    <row r="777" spans="2:4">
      <c r="B777" s="122"/>
      <c r="C777" s="121"/>
      <c r="D777" s="121"/>
    </row>
    <row r="778" spans="2:4">
      <c r="B778" s="122"/>
      <c r="C778" s="121"/>
      <c r="D778" s="121"/>
    </row>
    <row r="779" spans="2:4">
      <c r="B779" s="122"/>
      <c r="C779" s="121"/>
      <c r="D779" s="121"/>
    </row>
    <row r="780" spans="2:4">
      <c r="B780" s="122"/>
      <c r="C780" s="121"/>
      <c r="D780" s="121"/>
    </row>
    <row r="781" spans="2:4">
      <c r="B781" s="122"/>
      <c r="C781" s="121"/>
      <c r="D781" s="121"/>
    </row>
    <row r="782" spans="2:4">
      <c r="B782" s="122"/>
      <c r="C782" s="121"/>
      <c r="D782" s="121"/>
    </row>
    <row r="783" spans="2:4">
      <c r="B783" s="122"/>
      <c r="C783" s="121"/>
      <c r="D783" s="121"/>
    </row>
    <row r="784" spans="2:4">
      <c r="B784" s="122"/>
      <c r="C784" s="121"/>
      <c r="D784" s="121"/>
    </row>
    <row r="785" spans="2:4">
      <c r="B785" s="122"/>
      <c r="C785" s="121"/>
      <c r="D785" s="121"/>
    </row>
    <row r="786" spans="2:4">
      <c r="B786" s="122"/>
      <c r="C786" s="121"/>
      <c r="D786" s="121"/>
    </row>
    <row r="787" spans="2:4">
      <c r="B787" s="122"/>
      <c r="C787" s="121"/>
      <c r="D787" s="121"/>
    </row>
    <row r="788" spans="2:4">
      <c r="B788" s="122"/>
      <c r="C788" s="121"/>
      <c r="D788" s="121"/>
    </row>
    <row r="789" spans="2:4">
      <c r="B789" s="122"/>
      <c r="C789" s="121"/>
      <c r="D789" s="121"/>
    </row>
    <row r="790" spans="2:4">
      <c r="B790" s="122"/>
      <c r="C790" s="121"/>
      <c r="D790" s="121"/>
    </row>
    <row r="791" spans="2:4">
      <c r="B791" s="122"/>
      <c r="C791" s="121"/>
      <c r="D791" s="121"/>
    </row>
    <row r="792" spans="2:4">
      <c r="B792" s="122"/>
      <c r="C792" s="121"/>
      <c r="D792" s="121"/>
    </row>
    <row r="793" spans="2:4">
      <c r="B793" s="122"/>
      <c r="C793" s="121"/>
      <c r="D793" s="121"/>
    </row>
    <row r="794" spans="2:4">
      <c r="B794" s="122"/>
      <c r="C794" s="121"/>
      <c r="D794" s="121"/>
    </row>
    <row r="795" spans="2:4">
      <c r="B795" s="122"/>
      <c r="C795" s="121"/>
      <c r="D795" s="121"/>
    </row>
    <row r="796" spans="2:4">
      <c r="B796" s="122"/>
      <c r="C796" s="121"/>
      <c r="D796" s="121"/>
    </row>
    <row r="797" spans="2:4">
      <c r="B797" s="122"/>
      <c r="C797" s="121"/>
      <c r="D797" s="121"/>
    </row>
    <row r="798" spans="2:4">
      <c r="B798" s="122"/>
      <c r="C798" s="121"/>
      <c r="D798" s="121"/>
    </row>
    <row r="799" spans="2:4">
      <c r="B799" s="122"/>
      <c r="C799" s="121"/>
      <c r="D799" s="121"/>
    </row>
    <row r="800" spans="2:4">
      <c r="B800" s="122"/>
      <c r="C800" s="121"/>
      <c r="D800" s="121"/>
    </row>
    <row r="801" spans="2:4">
      <c r="B801" s="122"/>
      <c r="C801" s="121"/>
      <c r="D801" s="121"/>
    </row>
    <row r="802" spans="2:4">
      <c r="B802" s="122"/>
      <c r="C802" s="121"/>
      <c r="D802" s="121"/>
    </row>
    <row r="803" spans="2:4">
      <c r="B803" s="122"/>
      <c r="C803" s="121"/>
      <c r="D803" s="121"/>
    </row>
    <row r="804" spans="2:4">
      <c r="B804" s="122"/>
      <c r="C804" s="121"/>
      <c r="D804" s="121"/>
    </row>
    <row r="805" spans="2:4">
      <c r="B805" s="122"/>
      <c r="C805" s="121"/>
      <c r="D805" s="121"/>
    </row>
    <row r="806" spans="2:4">
      <c r="B806" s="122"/>
      <c r="C806" s="121"/>
      <c r="D806" s="121"/>
    </row>
    <row r="807" spans="2:4">
      <c r="B807" s="122"/>
      <c r="C807" s="121"/>
      <c r="D807" s="121"/>
    </row>
    <row r="808" spans="2:4">
      <c r="B808" s="122"/>
      <c r="C808" s="121"/>
      <c r="D808" s="121"/>
    </row>
    <row r="809" spans="2:4">
      <c r="B809" s="122"/>
      <c r="C809" s="121"/>
      <c r="D809" s="121"/>
    </row>
    <row r="810" spans="2:4">
      <c r="B810" s="122"/>
      <c r="C810" s="121"/>
      <c r="D810" s="121"/>
    </row>
    <row r="811" spans="2:4">
      <c r="B811" s="122"/>
      <c r="C811" s="121"/>
      <c r="D811" s="121"/>
    </row>
    <row r="812" spans="2:4">
      <c r="B812" s="122"/>
      <c r="C812" s="121"/>
      <c r="D812" s="121"/>
    </row>
    <row r="813" spans="2:4">
      <c r="B813" s="122"/>
      <c r="C813" s="121"/>
      <c r="D813" s="121"/>
    </row>
    <row r="814" spans="2:4">
      <c r="B814" s="122"/>
      <c r="C814" s="121"/>
      <c r="D814" s="121"/>
    </row>
    <row r="815" spans="2:4">
      <c r="B815" s="122"/>
      <c r="C815" s="121"/>
      <c r="D815" s="121"/>
    </row>
    <row r="816" spans="2:4">
      <c r="B816" s="122"/>
      <c r="C816" s="121"/>
      <c r="D816" s="121"/>
    </row>
    <row r="817" spans="2:4">
      <c r="B817" s="122"/>
      <c r="C817" s="121"/>
      <c r="D817" s="121"/>
    </row>
    <row r="818" spans="2:4">
      <c r="B818" s="122"/>
      <c r="C818" s="121"/>
      <c r="D818" s="121"/>
    </row>
    <row r="819" spans="2:4">
      <c r="B819" s="122"/>
      <c r="C819" s="121"/>
      <c r="D819" s="121"/>
    </row>
    <row r="820" spans="2:4">
      <c r="B820" s="122"/>
      <c r="C820" s="121"/>
      <c r="D820" s="121"/>
    </row>
    <row r="821" spans="2:4">
      <c r="B821" s="122"/>
      <c r="C821" s="121"/>
      <c r="D821" s="121"/>
    </row>
    <row r="822" spans="2:4">
      <c r="B822" s="122"/>
      <c r="C822" s="121"/>
      <c r="D822" s="121"/>
    </row>
    <row r="823" spans="2:4">
      <c r="B823" s="122"/>
      <c r="C823" s="121"/>
      <c r="D823" s="121"/>
    </row>
    <row r="824" spans="2:4">
      <c r="B824" s="122"/>
      <c r="C824" s="121"/>
      <c r="D824" s="121"/>
    </row>
    <row r="825" spans="2:4">
      <c r="B825" s="122"/>
      <c r="C825" s="121"/>
      <c r="D825" s="121"/>
    </row>
    <row r="826" spans="2:4">
      <c r="B826" s="122"/>
      <c r="C826" s="121"/>
      <c r="D826" s="121"/>
    </row>
    <row r="827" spans="2:4">
      <c r="B827" s="122"/>
      <c r="C827" s="121"/>
      <c r="D827" s="121"/>
    </row>
    <row r="828" spans="2:4">
      <c r="B828" s="122"/>
      <c r="C828" s="121"/>
      <c r="D828" s="121"/>
    </row>
    <row r="829" spans="2:4">
      <c r="B829" s="122"/>
      <c r="C829" s="121"/>
      <c r="D829" s="121"/>
    </row>
    <row r="830" spans="2:4">
      <c r="B830" s="122"/>
      <c r="C830" s="121"/>
      <c r="D830" s="121"/>
    </row>
    <row r="831" spans="2:4">
      <c r="B831" s="122"/>
      <c r="C831" s="121"/>
      <c r="D831" s="121"/>
    </row>
    <row r="832" spans="2:4">
      <c r="B832" s="122"/>
      <c r="C832" s="121"/>
      <c r="D832" s="121"/>
    </row>
    <row r="833" spans="2:4">
      <c r="B833" s="122"/>
      <c r="C833" s="121"/>
      <c r="D833" s="121"/>
    </row>
    <row r="834" spans="2:4">
      <c r="B834" s="122"/>
      <c r="C834" s="121"/>
      <c r="D834" s="121"/>
    </row>
    <row r="835" spans="2:4">
      <c r="B835" s="122"/>
      <c r="C835" s="121"/>
      <c r="D835" s="121"/>
    </row>
    <row r="836" spans="2:4">
      <c r="B836" s="122"/>
      <c r="C836" s="121"/>
      <c r="D836" s="121"/>
    </row>
    <row r="837" spans="2:4">
      <c r="B837" s="122"/>
      <c r="C837" s="121"/>
      <c r="D837" s="121"/>
    </row>
    <row r="838" spans="2:4">
      <c r="B838" s="122"/>
      <c r="C838" s="121"/>
      <c r="D838" s="121"/>
    </row>
    <row r="839" spans="2:4">
      <c r="B839" s="122"/>
      <c r="C839" s="121"/>
      <c r="D839" s="121"/>
    </row>
    <row r="840" spans="2:4">
      <c r="B840" s="122"/>
      <c r="C840" s="121"/>
      <c r="D840" s="121"/>
    </row>
    <row r="841" spans="2:4">
      <c r="B841" s="122"/>
      <c r="C841" s="121"/>
      <c r="D841" s="121"/>
    </row>
    <row r="842" spans="2:4">
      <c r="B842" s="122"/>
      <c r="C842" s="121"/>
      <c r="D842" s="121"/>
    </row>
    <row r="843" spans="2:4">
      <c r="B843" s="122"/>
      <c r="C843" s="121"/>
      <c r="D843" s="121"/>
    </row>
    <row r="844" spans="2:4">
      <c r="B844" s="122"/>
      <c r="C844" s="121"/>
      <c r="D844" s="121"/>
    </row>
    <row r="845" spans="2:4">
      <c r="B845" s="122"/>
      <c r="C845" s="121"/>
      <c r="D845" s="121"/>
    </row>
    <row r="846" spans="2:4">
      <c r="B846" s="122"/>
      <c r="C846" s="121"/>
      <c r="D846" s="121"/>
    </row>
    <row r="847" spans="2:4">
      <c r="B847" s="122"/>
      <c r="C847" s="121"/>
      <c r="D847" s="121"/>
    </row>
    <row r="848" spans="2:4">
      <c r="B848" s="122"/>
      <c r="C848" s="121"/>
      <c r="D848" s="121"/>
    </row>
    <row r="849" spans="2:4">
      <c r="B849" s="122"/>
      <c r="C849" s="121"/>
      <c r="D849" s="121"/>
    </row>
    <row r="850" spans="2:4">
      <c r="B850" s="122"/>
      <c r="C850" s="121"/>
      <c r="D850" s="121"/>
    </row>
    <row r="851" spans="2:4">
      <c r="B851" s="122"/>
      <c r="C851" s="121"/>
      <c r="D851" s="121"/>
    </row>
    <row r="852" spans="2:4">
      <c r="B852" s="122"/>
      <c r="C852" s="121"/>
      <c r="D852" s="121"/>
    </row>
    <row r="853" spans="2:4">
      <c r="B853" s="122"/>
      <c r="C853" s="121"/>
      <c r="D853" s="121"/>
    </row>
    <row r="854" spans="2:4">
      <c r="B854" s="122"/>
      <c r="C854" s="121"/>
      <c r="D854" s="121"/>
    </row>
    <row r="855" spans="2:4">
      <c r="B855" s="122"/>
      <c r="C855" s="121"/>
      <c r="D855" s="121"/>
    </row>
    <row r="856" spans="2:4">
      <c r="B856" s="122"/>
      <c r="C856" s="121"/>
      <c r="D856" s="121"/>
    </row>
    <row r="857" spans="2:4">
      <c r="B857" s="122"/>
      <c r="C857" s="121"/>
      <c r="D857" s="121"/>
    </row>
    <row r="858" spans="2:4">
      <c r="B858" s="122"/>
      <c r="C858" s="121"/>
      <c r="D858" s="121"/>
    </row>
    <row r="859" spans="2:4">
      <c r="B859" s="122"/>
      <c r="C859" s="121"/>
      <c r="D859" s="121"/>
    </row>
    <row r="860" spans="2:4">
      <c r="B860" s="122"/>
      <c r="C860" s="121"/>
      <c r="D860" s="121"/>
    </row>
    <row r="861" spans="2:4">
      <c r="B861" s="122"/>
      <c r="C861" s="121"/>
      <c r="D861" s="121"/>
    </row>
    <row r="862" spans="2:4">
      <c r="B862" s="122"/>
      <c r="C862" s="121"/>
      <c r="D862" s="121"/>
    </row>
    <row r="863" spans="2:4">
      <c r="B863" s="122"/>
      <c r="C863" s="121"/>
      <c r="D863" s="121"/>
    </row>
    <row r="864" spans="2:4">
      <c r="B864" s="122"/>
      <c r="C864" s="121"/>
      <c r="D864" s="121"/>
    </row>
    <row r="865" spans="2:4">
      <c r="B865" s="122"/>
      <c r="C865" s="121"/>
      <c r="D865" s="121"/>
    </row>
    <row r="866" spans="2:4">
      <c r="B866" s="122"/>
      <c r="C866" s="121"/>
      <c r="D866" s="121"/>
    </row>
    <row r="867" spans="2:4">
      <c r="B867" s="122"/>
      <c r="C867" s="121"/>
      <c r="D867" s="121"/>
    </row>
    <row r="868" spans="2:4">
      <c r="B868" s="122"/>
      <c r="C868" s="121"/>
      <c r="D868" s="121"/>
    </row>
    <row r="869" spans="2:4">
      <c r="B869" s="122"/>
      <c r="C869" s="121"/>
      <c r="D869" s="121"/>
    </row>
    <row r="870" spans="2:4">
      <c r="B870" s="122"/>
      <c r="C870" s="121"/>
      <c r="D870" s="121"/>
    </row>
    <row r="871" spans="2:4">
      <c r="B871" s="122"/>
      <c r="C871" s="121"/>
      <c r="D871" s="121"/>
    </row>
    <row r="872" spans="2:4">
      <c r="B872" s="122"/>
      <c r="C872" s="121"/>
      <c r="D872" s="121"/>
    </row>
    <row r="873" spans="2:4">
      <c r="B873" s="122"/>
      <c r="C873" s="121"/>
      <c r="D873" s="121"/>
    </row>
    <row r="874" spans="2:4">
      <c r="B874" s="122"/>
      <c r="C874" s="121"/>
      <c r="D874" s="121"/>
    </row>
    <row r="875" spans="2:4">
      <c r="B875" s="122"/>
      <c r="C875" s="121"/>
      <c r="D875" s="121"/>
    </row>
    <row r="876" spans="2:4">
      <c r="B876" s="122"/>
      <c r="C876" s="121"/>
      <c r="D876" s="121"/>
    </row>
    <row r="877" spans="2:4">
      <c r="B877" s="122"/>
      <c r="C877" s="121"/>
      <c r="D877" s="121"/>
    </row>
    <row r="878" spans="2:4">
      <c r="B878" s="122"/>
      <c r="C878" s="121"/>
      <c r="D878" s="121"/>
    </row>
    <row r="879" spans="2:4">
      <c r="B879" s="122"/>
      <c r="C879" s="121"/>
      <c r="D879" s="121"/>
    </row>
    <row r="880" spans="2:4">
      <c r="B880" s="122"/>
      <c r="C880" s="121"/>
      <c r="D880" s="121"/>
    </row>
    <row r="881" spans="2:4">
      <c r="B881" s="122"/>
      <c r="C881" s="121"/>
      <c r="D881" s="121"/>
    </row>
    <row r="882" spans="2:4">
      <c r="B882" s="122"/>
      <c r="C882" s="121"/>
      <c r="D882" s="121"/>
    </row>
    <row r="883" spans="2:4">
      <c r="B883" s="122"/>
      <c r="C883" s="121"/>
      <c r="D883" s="121"/>
    </row>
    <row r="884" spans="2:4">
      <c r="B884" s="122"/>
      <c r="C884" s="121"/>
      <c r="D884" s="121"/>
    </row>
    <row r="885" spans="2:4">
      <c r="B885" s="122"/>
      <c r="C885" s="121"/>
      <c r="D885" s="121"/>
    </row>
    <row r="886" spans="2:4">
      <c r="B886" s="122"/>
      <c r="C886" s="121"/>
      <c r="D886" s="121"/>
    </row>
    <row r="887" spans="2:4">
      <c r="B887" s="122"/>
      <c r="C887" s="121"/>
      <c r="D887" s="121"/>
    </row>
    <row r="888" spans="2:4">
      <c r="B888" s="122"/>
      <c r="C888" s="121"/>
      <c r="D888" s="121"/>
    </row>
    <row r="889" spans="2:4">
      <c r="B889" s="122"/>
      <c r="C889" s="121"/>
      <c r="D889" s="121"/>
    </row>
    <row r="890" spans="2:4">
      <c r="B890" s="122"/>
      <c r="C890" s="121"/>
      <c r="D890" s="121"/>
    </row>
    <row r="891" spans="2:4">
      <c r="B891" s="122"/>
      <c r="C891" s="121"/>
      <c r="D891" s="121"/>
    </row>
    <row r="892" spans="2:4">
      <c r="B892" s="122"/>
      <c r="C892" s="121"/>
      <c r="D892" s="121"/>
    </row>
    <row r="893" spans="2:4">
      <c r="B893" s="122"/>
      <c r="C893" s="121"/>
      <c r="D893" s="121"/>
    </row>
    <row r="894" spans="2:4">
      <c r="B894" s="122"/>
      <c r="C894" s="121"/>
      <c r="D894" s="121"/>
    </row>
    <row r="895" spans="2:4">
      <c r="B895" s="122"/>
      <c r="C895" s="121"/>
      <c r="D895" s="121"/>
    </row>
    <row r="896" spans="2:4">
      <c r="B896" s="122"/>
      <c r="C896" s="121"/>
      <c r="D896" s="121"/>
    </row>
    <row r="897" spans="2:4">
      <c r="B897" s="122"/>
      <c r="C897" s="121"/>
      <c r="D897" s="121"/>
    </row>
    <row r="898" spans="2:4">
      <c r="B898" s="122"/>
      <c r="C898" s="121"/>
      <c r="D898" s="121"/>
    </row>
    <row r="899" spans="2:4">
      <c r="B899" s="122"/>
      <c r="C899" s="121"/>
      <c r="D899" s="121"/>
    </row>
    <row r="900" spans="2:4">
      <c r="B900" s="122"/>
      <c r="C900" s="121"/>
      <c r="D900" s="121"/>
    </row>
    <row r="901" spans="2:4">
      <c r="B901" s="122"/>
      <c r="C901" s="121"/>
      <c r="D901" s="121"/>
    </row>
    <row r="902" spans="2:4">
      <c r="B902" s="122"/>
      <c r="C902" s="121"/>
      <c r="D902" s="121"/>
    </row>
    <row r="903" spans="2:4">
      <c r="B903" s="122"/>
      <c r="C903" s="121"/>
      <c r="D903" s="121"/>
    </row>
    <row r="904" spans="2:4">
      <c r="B904" s="122"/>
      <c r="C904" s="121"/>
      <c r="D904" s="121"/>
    </row>
    <row r="905" spans="2:4">
      <c r="B905" s="122"/>
      <c r="C905" s="121"/>
      <c r="D905" s="121"/>
    </row>
    <row r="906" spans="2:4">
      <c r="B906" s="122"/>
      <c r="C906" s="121"/>
      <c r="D906" s="121"/>
    </row>
    <row r="907" spans="2:4">
      <c r="B907" s="122"/>
      <c r="C907" s="121"/>
      <c r="D907" s="121"/>
    </row>
    <row r="908" spans="2:4">
      <c r="B908" s="122"/>
      <c r="C908" s="121"/>
      <c r="D908" s="121"/>
    </row>
    <row r="909" spans="2:4">
      <c r="B909" s="122"/>
      <c r="C909" s="121"/>
      <c r="D909" s="121"/>
    </row>
    <row r="910" spans="2:4">
      <c r="B910" s="122"/>
      <c r="C910" s="121"/>
      <c r="D910" s="121"/>
    </row>
    <row r="911" spans="2:4">
      <c r="B911" s="122"/>
      <c r="C911" s="121"/>
      <c r="D911" s="121"/>
    </row>
    <row r="912" spans="2:4">
      <c r="B912" s="122"/>
      <c r="C912" s="121"/>
      <c r="D912" s="121"/>
    </row>
    <row r="913" spans="2:4">
      <c r="B913" s="122"/>
      <c r="C913" s="121"/>
      <c r="D913" s="121"/>
    </row>
    <row r="914" spans="2:4">
      <c r="B914" s="122"/>
      <c r="C914" s="121"/>
      <c r="D914" s="121"/>
    </row>
    <row r="915" spans="2:4">
      <c r="B915" s="122"/>
      <c r="C915" s="121"/>
      <c r="D915" s="121"/>
    </row>
    <row r="916" spans="2:4">
      <c r="B916" s="122"/>
      <c r="C916" s="121"/>
      <c r="D916" s="121"/>
    </row>
    <row r="917" spans="2:4">
      <c r="B917" s="122"/>
      <c r="C917" s="121"/>
      <c r="D917" s="121"/>
    </row>
    <row r="918" spans="2:4">
      <c r="B918" s="122"/>
      <c r="C918" s="121"/>
      <c r="D918" s="121"/>
    </row>
    <row r="919" spans="2:4">
      <c r="B919" s="122"/>
      <c r="C919" s="121"/>
      <c r="D919" s="121"/>
    </row>
    <row r="920" spans="2:4">
      <c r="B920" s="122"/>
      <c r="C920" s="121"/>
      <c r="D920" s="121"/>
    </row>
    <row r="921" spans="2:4">
      <c r="B921" s="122"/>
      <c r="C921" s="121"/>
      <c r="D921" s="121"/>
    </row>
    <row r="922" spans="2:4">
      <c r="B922" s="122"/>
      <c r="C922" s="121"/>
      <c r="D922" s="121"/>
    </row>
    <row r="923" spans="2:4">
      <c r="B923" s="122"/>
      <c r="C923" s="121"/>
      <c r="D923" s="121"/>
    </row>
    <row r="924" spans="2:4">
      <c r="B924" s="122"/>
      <c r="C924" s="121"/>
      <c r="D924" s="121"/>
    </row>
    <row r="925" spans="2:4">
      <c r="B925" s="122"/>
      <c r="C925" s="121"/>
      <c r="D925" s="121"/>
    </row>
    <row r="926" spans="2:4">
      <c r="B926" s="122"/>
      <c r="C926" s="121"/>
      <c r="D926" s="121"/>
    </row>
    <row r="927" spans="2:4">
      <c r="B927" s="122"/>
      <c r="C927" s="121"/>
      <c r="D927" s="121"/>
    </row>
    <row r="928" spans="2:4">
      <c r="B928" s="122"/>
      <c r="C928" s="121"/>
      <c r="D928" s="121"/>
    </row>
    <row r="929" spans="2:4">
      <c r="B929" s="122"/>
      <c r="C929" s="121"/>
      <c r="D929" s="121"/>
    </row>
    <row r="930" spans="2:4">
      <c r="B930" s="122"/>
      <c r="C930" s="121"/>
      <c r="D930" s="121"/>
    </row>
    <row r="931" spans="2:4">
      <c r="B931" s="122"/>
      <c r="C931" s="121"/>
      <c r="D931" s="121"/>
    </row>
    <row r="932" spans="2:4">
      <c r="B932" s="122"/>
      <c r="C932" s="121"/>
      <c r="D932" s="121"/>
    </row>
    <row r="933" spans="2:4">
      <c r="B933" s="122"/>
      <c r="C933" s="121"/>
      <c r="D933" s="121"/>
    </row>
    <row r="934" spans="2:4">
      <c r="B934" s="122"/>
      <c r="C934" s="121"/>
      <c r="D934" s="121"/>
    </row>
    <row r="935" spans="2:4">
      <c r="B935" s="122"/>
      <c r="C935" s="121"/>
      <c r="D935" s="121"/>
    </row>
    <row r="936" spans="2:4">
      <c r="B936" s="122"/>
      <c r="C936" s="121"/>
      <c r="D936" s="121"/>
    </row>
    <row r="937" spans="2:4">
      <c r="B937" s="122"/>
      <c r="C937" s="121"/>
      <c r="D937" s="121"/>
    </row>
    <row r="938" spans="2:4">
      <c r="B938" s="122"/>
      <c r="C938" s="121"/>
      <c r="D938" s="121"/>
    </row>
    <row r="939" spans="2:4">
      <c r="B939" s="122"/>
      <c r="C939" s="121"/>
      <c r="D939" s="121"/>
    </row>
    <row r="940" spans="2:4">
      <c r="B940" s="122"/>
      <c r="C940" s="121"/>
      <c r="D940" s="121"/>
    </row>
    <row r="941" spans="2:4">
      <c r="B941" s="122"/>
      <c r="C941" s="121"/>
      <c r="D941" s="121"/>
    </row>
    <row r="942" spans="2:4">
      <c r="B942" s="122"/>
      <c r="C942" s="121"/>
      <c r="D942" s="121"/>
    </row>
    <row r="943" spans="2:4">
      <c r="B943" s="122"/>
      <c r="C943" s="121"/>
      <c r="D943" s="121"/>
    </row>
    <row r="944" spans="2:4">
      <c r="B944" s="122"/>
      <c r="C944" s="121"/>
      <c r="D944" s="121"/>
    </row>
    <row r="945" spans="2:4">
      <c r="B945" s="122"/>
      <c r="C945" s="121"/>
      <c r="D945" s="121"/>
    </row>
    <row r="946" spans="2:4">
      <c r="B946" s="122"/>
      <c r="C946" s="121"/>
      <c r="D946" s="121"/>
    </row>
    <row r="947" spans="2:4">
      <c r="B947" s="122"/>
      <c r="C947" s="121"/>
      <c r="D947" s="121"/>
    </row>
    <row r="948" spans="2:4">
      <c r="B948" s="122"/>
      <c r="C948" s="121"/>
      <c r="D948" s="121"/>
    </row>
    <row r="949" spans="2:4">
      <c r="B949" s="122"/>
      <c r="C949" s="121"/>
      <c r="D949" s="121"/>
    </row>
    <row r="950" spans="2:4">
      <c r="B950" s="122"/>
      <c r="C950" s="121"/>
      <c r="D950" s="121"/>
    </row>
    <row r="951" spans="2:4">
      <c r="B951" s="122"/>
      <c r="C951" s="121"/>
      <c r="D951" s="121"/>
    </row>
    <row r="952" spans="2:4">
      <c r="B952" s="122"/>
      <c r="C952" s="121"/>
      <c r="D952" s="121"/>
    </row>
    <row r="953" spans="2:4">
      <c r="B953" s="122"/>
      <c r="C953" s="121"/>
      <c r="D953" s="121"/>
    </row>
    <row r="954" spans="2:4">
      <c r="B954" s="122"/>
      <c r="C954" s="121"/>
      <c r="D954" s="121"/>
    </row>
    <row r="955" spans="2:4">
      <c r="B955" s="122"/>
      <c r="C955" s="121"/>
      <c r="D955" s="121"/>
    </row>
    <row r="956" spans="2:4">
      <c r="B956" s="122"/>
      <c r="C956" s="121"/>
      <c r="D956" s="121"/>
    </row>
    <row r="957" spans="2:4">
      <c r="B957" s="122"/>
      <c r="C957" s="121"/>
      <c r="D957" s="121"/>
    </row>
    <row r="958" spans="2:4">
      <c r="B958" s="122"/>
      <c r="C958" s="121"/>
      <c r="D958" s="121"/>
    </row>
    <row r="959" spans="2:4">
      <c r="B959" s="122"/>
      <c r="C959" s="121"/>
      <c r="D959" s="121"/>
    </row>
    <row r="960" spans="2:4">
      <c r="B960" s="122"/>
      <c r="C960" s="121"/>
      <c r="D960" s="121"/>
    </row>
    <row r="961" spans="2:4">
      <c r="B961" s="122"/>
      <c r="C961" s="121"/>
      <c r="D961" s="121"/>
    </row>
    <row r="962" spans="2:4">
      <c r="B962" s="122"/>
      <c r="C962" s="121"/>
      <c r="D962" s="121"/>
    </row>
    <row r="963" spans="2:4">
      <c r="B963" s="122"/>
      <c r="C963" s="121"/>
      <c r="D963" s="121"/>
    </row>
    <row r="964" spans="2:4">
      <c r="B964" s="122"/>
      <c r="C964" s="121"/>
      <c r="D964" s="121"/>
    </row>
    <row r="965" spans="2:4">
      <c r="B965" s="122"/>
      <c r="C965" s="121"/>
      <c r="D965" s="121"/>
    </row>
    <row r="966" spans="2:4">
      <c r="B966" s="122"/>
      <c r="C966" s="121"/>
      <c r="D966" s="121"/>
    </row>
    <row r="967" spans="2:4">
      <c r="B967" s="122"/>
      <c r="C967" s="121"/>
      <c r="D967" s="121"/>
    </row>
  </sheetData>
  <sheetProtection sheet="1" objects="1" scenarios="1"/>
  <mergeCells count="1">
    <mergeCell ref="B6:D6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P399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5.5703125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22" width="5.7109375" style="1" customWidth="1"/>
    <col min="23" max="16384" width="9.140625" style="1"/>
  </cols>
  <sheetData>
    <row r="1" spans="2:16">
      <c r="B1" s="56" t="s">
        <v>154</v>
      </c>
      <c r="C1" s="77" t="s" vm="1">
        <v>240</v>
      </c>
    </row>
    <row r="2" spans="2:16">
      <c r="B2" s="56" t="s">
        <v>153</v>
      </c>
      <c r="C2" s="77" t="s">
        <v>241</v>
      </c>
    </row>
    <row r="3" spans="2:16">
      <c r="B3" s="56" t="s">
        <v>155</v>
      </c>
      <c r="C3" s="77" t="s">
        <v>242</v>
      </c>
    </row>
    <row r="4" spans="2:16">
      <c r="B4" s="56" t="s">
        <v>156</v>
      </c>
      <c r="C4" s="77" t="s">
        <v>243</v>
      </c>
    </row>
    <row r="6" spans="2:16" ht="26.25" customHeight="1">
      <c r="B6" s="178" t="s">
        <v>192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80"/>
    </row>
    <row r="7" spans="2:16" s="3" customFormat="1" ht="78.75">
      <c r="B7" s="22" t="s">
        <v>124</v>
      </c>
      <c r="C7" s="30" t="s">
        <v>49</v>
      </c>
      <c r="D7" s="30" t="s">
        <v>70</v>
      </c>
      <c r="E7" s="30" t="s">
        <v>15</v>
      </c>
      <c r="F7" s="30" t="s">
        <v>71</v>
      </c>
      <c r="G7" s="30" t="s">
        <v>110</v>
      </c>
      <c r="H7" s="30" t="s">
        <v>18</v>
      </c>
      <c r="I7" s="30" t="s">
        <v>109</v>
      </c>
      <c r="J7" s="30" t="s">
        <v>17</v>
      </c>
      <c r="K7" s="30" t="s">
        <v>190</v>
      </c>
      <c r="L7" s="30" t="s">
        <v>221</v>
      </c>
      <c r="M7" s="30" t="s">
        <v>191</v>
      </c>
      <c r="N7" s="30" t="s">
        <v>64</v>
      </c>
      <c r="O7" s="30" t="s">
        <v>157</v>
      </c>
      <c r="P7" s="31" t="s">
        <v>159</v>
      </c>
    </row>
    <row r="8" spans="2:16" s="3" customFormat="1" ht="17.25" customHeight="1">
      <c r="B8" s="15"/>
      <c r="C8" s="32"/>
      <c r="D8" s="32"/>
      <c r="E8" s="32"/>
      <c r="F8" s="32"/>
      <c r="G8" s="32" t="s">
        <v>22</v>
      </c>
      <c r="H8" s="32" t="s">
        <v>21</v>
      </c>
      <c r="I8" s="32"/>
      <c r="J8" s="32" t="s">
        <v>20</v>
      </c>
      <c r="K8" s="32" t="s">
        <v>20</v>
      </c>
      <c r="L8" s="32" t="s">
        <v>223</v>
      </c>
      <c r="M8" s="32" t="s">
        <v>219</v>
      </c>
      <c r="N8" s="32" t="s">
        <v>20</v>
      </c>
      <c r="O8" s="32" t="s">
        <v>20</v>
      </c>
      <c r="P8" s="33" t="s">
        <v>20</v>
      </c>
    </row>
    <row r="9" spans="2:16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</row>
    <row r="10" spans="2:16" s="4" customFormat="1" ht="18" customHeight="1"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2:16" ht="20.25" customHeight="1">
      <c r="B11" s="123" t="s">
        <v>232</v>
      </c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</row>
    <row r="12" spans="2:16">
      <c r="B12" s="123" t="s">
        <v>120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</row>
    <row r="13" spans="2:16">
      <c r="B13" s="123" t="s">
        <v>222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</row>
    <row r="14" spans="2:16"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</row>
    <row r="15" spans="2:16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</row>
    <row r="16" spans="2:1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7" spans="2:16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</row>
    <row r="18" spans="2:16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</row>
    <row r="19" spans="2:16"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</row>
    <row r="20" spans="2:16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</row>
    <row r="21" spans="2:16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2:16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2:16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</row>
    <row r="24" spans="2:16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</row>
    <row r="25" spans="2:16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</row>
    <row r="26" spans="2:16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</row>
    <row r="27" spans="2:16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</row>
    <row r="28" spans="2:16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</row>
    <row r="29" spans="2:16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</row>
    <row r="30" spans="2:16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</row>
    <row r="31" spans="2:16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</row>
    <row r="32" spans="2:16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</row>
    <row r="33" spans="2:16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</row>
    <row r="34" spans="2:16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</row>
    <row r="35" spans="2:16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</row>
    <row r="36" spans="2:16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</row>
    <row r="37" spans="2:16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</row>
    <row r="38" spans="2:16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</row>
    <row r="39" spans="2:16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</row>
    <row r="40" spans="2:16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</row>
    <row r="41" spans="2:16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</row>
    <row r="42" spans="2:16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</row>
    <row r="43" spans="2:16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</row>
    <row r="44" spans="2:16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</row>
    <row r="45" spans="2:16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</row>
    <row r="46" spans="2:16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</row>
    <row r="47" spans="2:16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</row>
    <row r="48" spans="2:16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</row>
    <row r="49" spans="2:16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</row>
    <row r="50" spans="2:16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</row>
    <row r="51" spans="2:16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</row>
    <row r="52" spans="2:16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</row>
    <row r="53" spans="2:16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</row>
    <row r="54" spans="2:16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</row>
    <row r="55" spans="2:16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</row>
    <row r="56" spans="2:16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</row>
    <row r="57" spans="2:16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</row>
    <row r="58" spans="2:16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</row>
    <row r="59" spans="2:16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</row>
    <row r="60" spans="2:16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</row>
    <row r="61" spans="2:16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</row>
    <row r="62" spans="2:16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</row>
    <row r="63" spans="2:16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</row>
    <row r="64" spans="2:16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</row>
    <row r="65" spans="2:16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</row>
    <row r="66" spans="2:16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</row>
    <row r="67" spans="2:16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</row>
    <row r="68" spans="2:16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</row>
    <row r="69" spans="2:16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</row>
    <row r="70" spans="2:16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</row>
    <row r="71" spans="2:16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</row>
    <row r="72" spans="2:16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</row>
    <row r="73" spans="2:16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</row>
    <row r="74" spans="2:16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</row>
    <row r="75" spans="2:16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</row>
    <row r="76" spans="2:16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</row>
    <row r="77" spans="2:16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</row>
    <row r="78" spans="2:16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</row>
    <row r="79" spans="2:16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</row>
    <row r="80" spans="2:16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</row>
    <row r="81" spans="2:16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</row>
    <row r="82" spans="2:16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</row>
    <row r="83" spans="2:16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</row>
    <row r="84" spans="2:16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</row>
    <row r="85" spans="2:16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</row>
    <row r="86" spans="2:16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</row>
    <row r="87" spans="2:16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</row>
    <row r="88" spans="2:16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</row>
    <row r="89" spans="2:16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</row>
    <row r="90" spans="2:16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</row>
    <row r="91" spans="2:16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</row>
    <row r="92" spans="2:16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</row>
    <row r="93" spans="2:16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</row>
    <row r="94" spans="2:16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</row>
    <row r="95" spans="2:16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</row>
    <row r="96" spans="2:16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</row>
    <row r="97" spans="2:16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</row>
    <row r="98" spans="2:16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</row>
    <row r="99" spans="2:16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</row>
    <row r="100" spans="2:16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</row>
    <row r="101" spans="2:16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</row>
    <row r="102" spans="2:16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</row>
    <row r="103" spans="2:16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</row>
    <row r="104" spans="2:16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</row>
    <row r="105" spans="2:16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</row>
    <row r="106" spans="2:16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</row>
    <row r="107" spans="2:16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</row>
    <row r="108" spans="2:16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</row>
    <row r="109" spans="2:16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</row>
    <row r="110" spans="2:16">
      <c r="B110" s="122"/>
      <c r="C110" s="122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</row>
    <row r="111" spans="2:16">
      <c r="B111" s="122"/>
      <c r="C111" s="122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</row>
    <row r="112" spans="2:16">
      <c r="B112" s="122"/>
      <c r="C112" s="122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</row>
    <row r="113" spans="2:16">
      <c r="B113" s="122"/>
      <c r="C113" s="122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</row>
    <row r="114" spans="2:16">
      <c r="B114" s="122"/>
      <c r="C114" s="122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</row>
    <row r="115" spans="2:16">
      <c r="B115" s="122"/>
      <c r="C115" s="1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</row>
    <row r="116" spans="2:16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</row>
    <row r="117" spans="2:16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</row>
    <row r="118" spans="2:16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</row>
    <row r="119" spans="2:16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</row>
    <row r="120" spans="2:16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</row>
    <row r="121" spans="2:16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</row>
    <row r="122" spans="2:16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</row>
    <row r="123" spans="2:16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</row>
    <row r="124" spans="2:16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</row>
    <row r="125" spans="2:16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</row>
    <row r="126" spans="2:16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</row>
    <row r="127" spans="2:16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</row>
    <row r="128" spans="2:16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</row>
    <row r="129" spans="2:16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</row>
    <row r="130" spans="2:16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</row>
    <row r="131" spans="2:16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</row>
    <row r="132" spans="2:16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</row>
    <row r="133" spans="2:16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</row>
    <row r="134" spans="2:16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</row>
    <row r="135" spans="2:16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</row>
    <row r="136" spans="2:16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</row>
    <row r="137" spans="2:16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</row>
    <row r="138" spans="2:16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</row>
    <row r="139" spans="2:16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</row>
    <row r="140" spans="2:16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</row>
    <row r="141" spans="2:16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</row>
    <row r="142" spans="2:16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</row>
    <row r="143" spans="2:16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</row>
    <row r="144" spans="2:16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</row>
    <row r="145" spans="2:16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</row>
    <row r="146" spans="2:16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</row>
    <row r="147" spans="2:16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</row>
    <row r="148" spans="2:16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</row>
    <row r="149" spans="2:16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</row>
    <row r="150" spans="2:16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</row>
    <row r="151" spans="2:16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</row>
    <row r="152" spans="2:16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</row>
    <row r="153" spans="2:16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</row>
    <row r="154" spans="2:16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</row>
    <row r="155" spans="2:16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</row>
    <row r="156" spans="2:16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</row>
    <row r="157" spans="2:16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</row>
    <row r="158" spans="2:16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</row>
    <row r="159" spans="2:16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</row>
    <row r="160" spans="2:16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</row>
    <row r="161" spans="2:16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</row>
    <row r="162" spans="2:16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</row>
    <row r="163" spans="2:16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</row>
    <row r="164" spans="2:16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</row>
    <row r="165" spans="2:16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</row>
    <row r="166" spans="2:16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</row>
    <row r="167" spans="2:16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</row>
    <row r="168" spans="2:16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</row>
    <row r="169" spans="2:16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</row>
    <row r="170" spans="2:16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</row>
    <row r="171" spans="2:16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</row>
    <row r="172" spans="2:16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</row>
    <row r="173" spans="2:16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</row>
    <row r="174" spans="2:16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</row>
    <row r="175" spans="2:16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</row>
    <row r="176" spans="2:16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</row>
    <row r="177" spans="2:16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</row>
    <row r="178" spans="2:16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</row>
    <row r="179" spans="2:16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</row>
    <row r="180" spans="2:16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</row>
    <row r="181" spans="2:16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</row>
    <row r="182" spans="2:16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</row>
    <row r="183" spans="2:16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</row>
    <row r="184" spans="2:16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</row>
    <row r="185" spans="2:16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</row>
    <row r="186" spans="2:16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</row>
    <row r="187" spans="2:16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</row>
    <row r="188" spans="2:16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</row>
    <row r="189" spans="2:16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</row>
    <row r="190" spans="2:16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</row>
    <row r="191" spans="2:16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</row>
    <row r="192" spans="2:16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</row>
    <row r="193" spans="2:16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</row>
    <row r="194" spans="2:16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</row>
    <row r="195" spans="2:16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</row>
    <row r="196" spans="2:16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</row>
    <row r="197" spans="2:16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</row>
    <row r="198" spans="2:16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</row>
    <row r="199" spans="2:16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</row>
    <row r="200" spans="2:16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</row>
    <row r="201" spans="2:16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</row>
    <row r="202" spans="2:16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</row>
    <row r="203" spans="2:16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</row>
    <row r="204" spans="2:16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</row>
    <row r="205" spans="2:16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</row>
    <row r="206" spans="2:16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</row>
    <row r="207" spans="2:16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</row>
    <row r="208" spans="2:16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</row>
    <row r="209" spans="2:16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</row>
    <row r="210" spans="2:16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</row>
    <row r="211" spans="2:16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</row>
    <row r="212" spans="2:16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</row>
    <row r="213" spans="2:16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</row>
    <row r="214" spans="2:16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</row>
    <row r="215" spans="2:16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</row>
    <row r="216" spans="2:16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</row>
    <row r="217" spans="2:16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3"/>
      <c r="D397" s="1"/>
    </row>
    <row r="398" spans="2:4">
      <c r="B398" s="43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A1:L515"/>
  <sheetViews>
    <sheetView rightToLeft="1" zoomScale="70" zoomScaleNormal="70" workbookViewId="0">
      <selection activeCell="J10" sqref="J10"/>
    </sheetView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1.7109375" style="2" bestFit="1" customWidth="1"/>
    <col min="4" max="4" width="6.5703125" style="2" bestFit="1" customWidth="1"/>
    <col min="5" max="5" width="5.7109375" style="128" bestFit="1" customWidth="1"/>
    <col min="6" max="6" width="11.140625" style="128" bestFit="1" customWidth="1"/>
    <col min="7" max="7" width="12.28515625" style="128" bestFit="1" customWidth="1"/>
    <col min="8" max="8" width="12.140625" style="128" customWidth="1"/>
    <col min="9" max="9" width="7.5703125" style="128" bestFit="1" customWidth="1"/>
    <col min="10" max="10" width="17.28515625" style="128" customWidth="1"/>
    <col min="11" max="11" width="11.7109375" style="128" bestFit="1" customWidth="1"/>
    <col min="12" max="12" width="9" style="128" customWidth="1"/>
    <col min="13" max="16384" width="9.140625" style="1"/>
  </cols>
  <sheetData>
    <row r="1" spans="2:12">
      <c r="B1" s="56" t="s">
        <v>154</v>
      </c>
      <c r="C1" s="77" t="s" vm="1">
        <v>240</v>
      </c>
    </row>
    <row r="2" spans="2:12">
      <c r="B2" s="56" t="s">
        <v>153</v>
      </c>
      <c r="C2" s="77" t="s">
        <v>241</v>
      </c>
    </row>
    <row r="3" spans="2:12">
      <c r="B3" s="56" t="s">
        <v>155</v>
      </c>
      <c r="C3" s="77" t="s">
        <v>242</v>
      </c>
    </row>
    <row r="4" spans="2:12">
      <c r="B4" s="56" t="s">
        <v>156</v>
      </c>
      <c r="C4" s="77" t="s">
        <v>243</v>
      </c>
    </row>
    <row r="6" spans="2:12" ht="26.25" customHeight="1">
      <c r="B6" s="167" t="s">
        <v>181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</row>
    <row r="7" spans="2:12" s="3" customFormat="1" ht="63">
      <c r="B7" s="12" t="s">
        <v>123</v>
      </c>
      <c r="C7" s="13" t="s">
        <v>49</v>
      </c>
      <c r="D7" s="13" t="s">
        <v>125</v>
      </c>
      <c r="E7" s="13" t="s">
        <v>15</v>
      </c>
      <c r="F7" s="13" t="s">
        <v>71</v>
      </c>
      <c r="G7" s="13" t="s">
        <v>109</v>
      </c>
      <c r="H7" s="13" t="s">
        <v>17</v>
      </c>
      <c r="I7" s="13" t="s">
        <v>19</v>
      </c>
      <c r="J7" s="13" t="s">
        <v>67</v>
      </c>
      <c r="K7" s="13" t="s">
        <v>157</v>
      </c>
      <c r="L7" s="13" t="s">
        <v>158</v>
      </c>
    </row>
    <row r="8" spans="2:12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219</v>
      </c>
      <c r="K8" s="16" t="s">
        <v>20</v>
      </c>
      <c r="L8" s="16" t="s">
        <v>20</v>
      </c>
    </row>
    <row r="9" spans="2:1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2" s="4" customFormat="1" ht="18" customHeight="1">
      <c r="B10" s="78" t="s">
        <v>48</v>
      </c>
      <c r="C10" s="79"/>
      <c r="D10" s="79"/>
      <c r="E10" s="79"/>
      <c r="F10" s="79"/>
      <c r="G10" s="79"/>
      <c r="H10" s="79"/>
      <c r="I10" s="79"/>
      <c r="J10" s="87">
        <f>J11+J74</f>
        <v>5877549.6742560305</v>
      </c>
      <c r="K10" s="88">
        <f>J10/$J$10</f>
        <v>1</v>
      </c>
      <c r="L10" s="88">
        <f>J10/'סכום נכסי הקרן'!$C$42</f>
        <v>7.6275450557090299E-2</v>
      </c>
    </row>
    <row r="11" spans="2:12">
      <c r="B11" s="80" t="s">
        <v>210</v>
      </c>
      <c r="C11" s="81"/>
      <c r="D11" s="81"/>
      <c r="E11" s="81"/>
      <c r="F11" s="81"/>
      <c r="G11" s="81"/>
      <c r="H11" s="81"/>
      <c r="I11" s="81"/>
      <c r="J11" s="90">
        <f>J24+J12+J70</f>
        <v>5877065.5228460301</v>
      </c>
      <c r="K11" s="91">
        <f t="shared" ref="K11:K77" si="0">J11/$J$10</f>
        <v>0.99991762699818243</v>
      </c>
      <c r="L11" s="91">
        <f>J11/'סכום נכסי הקרן'!$C$42</f>
        <v>7.6269167519262923E-2</v>
      </c>
    </row>
    <row r="12" spans="2:12">
      <c r="B12" s="99" t="s">
        <v>46</v>
      </c>
      <c r="C12" s="81"/>
      <c r="D12" s="81"/>
      <c r="E12" s="81"/>
      <c r="F12" s="81"/>
      <c r="G12" s="81"/>
      <c r="H12" s="81"/>
      <c r="I12" s="81"/>
      <c r="J12" s="90">
        <f>SUM(J13:J22)</f>
        <v>4049622.0288450927</v>
      </c>
      <c r="K12" s="91">
        <f t="shared" si="0"/>
        <v>0.68899835021091271</v>
      </c>
      <c r="L12" s="91">
        <f>J12/'סכום נכסי הקרן'!$C$42</f>
        <v>5.2553659595429264E-2</v>
      </c>
    </row>
    <row r="13" spans="2:12">
      <c r="B13" s="86" t="s">
        <v>3787</v>
      </c>
      <c r="C13" s="83" t="s">
        <v>3789</v>
      </c>
      <c r="D13" s="83">
        <v>11</v>
      </c>
      <c r="E13" s="83" t="s">
        <v>332</v>
      </c>
      <c r="F13" s="83" t="s">
        <v>333</v>
      </c>
      <c r="G13" s="96" t="s">
        <v>141</v>
      </c>
      <c r="H13" s="97">
        <v>0</v>
      </c>
      <c r="I13" s="97">
        <v>0</v>
      </c>
      <c r="J13" s="93">
        <v>684138.18757094501</v>
      </c>
      <c r="K13" s="94">
        <f t="shared" si="0"/>
        <v>0.11639853773886513</v>
      </c>
      <c r="L13" s="94">
        <f>J13/'סכום נכסי הקרן'!$C$42</f>
        <v>8.8783509102184164E-3</v>
      </c>
    </row>
    <row r="14" spans="2:12">
      <c r="B14" s="86" t="s">
        <v>3790</v>
      </c>
      <c r="C14" s="83" t="s">
        <v>3791</v>
      </c>
      <c r="D14" s="83">
        <v>12</v>
      </c>
      <c r="E14" s="83" t="s">
        <v>332</v>
      </c>
      <c r="F14" s="83" t="s">
        <v>333</v>
      </c>
      <c r="G14" s="96" t="s">
        <v>141</v>
      </c>
      <c r="H14" s="97">
        <v>0</v>
      </c>
      <c r="I14" s="97">
        <v>0</v>
      </c>
      <c r="J14" s="93">
        <v>13111.96955</v>
      </c>
      <c r="K14" s="94">
        <f t="shared" si="0"/>
        <v>2.2308564413213044E-3</v>
      </c>
      <c r="L14" s="94">
        <f>J14/'סכום נכסי הקרן'!$C$42</f>
        <v>1.7015958018996958E-4</v>
      </c>
    </row>
    <row r="15" spans="2:12">
      <c r="B15" s="86" t="s">
        <v>3790</v>
      </c>
      <c r="C15" s="83" t="s">
        <v>3792</v>
      </c>
      <c r="D15" s="83">
        <v>12</v>
      </c>
      <c r="E15" s="83" t="s">
        <v>332</v>
      </c>
      <c r="F15" s="83" t="s">
        <v>333</v>
      </c>
      <c r="G15" s="96" t="s">
        <v>141</v>
      </c>
      <c r="H15" s="97">
        <v>0</v>
      </c>
      <c r="I15" s="97">
        <v>0</v>
      </c>
      <c r="J15" s="93">
        <v>677723.19877999998</v>
      </c>
      <c r="K15" s="94">
        <f t="shared" si="0"/>
        <v>0.11530709842376363</v>
      </c>
      <c r="L15" s="94">
        <f>J15/'סכום נכסי הקרן'!$C$42</f>
        <v>8.7951008847033281E-3</v>
      </c>
    </row>
    <row r="16" spans="2:12">
      <c r="B16" s="86" t="s">
        <v>3790</v>
      </c>
      <c r="C16" s="83" t="s">
        <v>3793</v>
      </c>
      <c r="D16" s="83">
        <v>12</v>
      </c>
      <c r="E16" s="83" t="s">
        <v>332</v>
      </c>
      <c r="F16" s="83" t="s">
        <v>333</v>
      </c>
      <c r="G16" s="96" t="s">
        <v>141</v>
      </c>
      <c r="H16" s="97">
        <v>0</v>
      </c>
      <c r="I16" s="97">
        <v>0</v>
      </c>
      <c r="J16" s="93">
        <v>114765.725471588</v>
      </c>
      <c r="K16" s="94">
        <f t="shared" si="0"/>
        <v>1.9526117486385147E-2</v>
      </c>
      <c r="L16" s="94">
        <f>J16/'סכום נכסי הקרן'!$C$42</f>
        <v>1.4893634089047066E-3</v>
      </c>
    </row>
    <row r="17" spans="2:12">
      <c r="B17" s="86" t="s">
        <v>3794</v>
      </c>
      <c r="C17" s="83" t="s">
        <v>3795</v>
      </c>
      <c r="D17" s="83">
        <v>10</v>
      </c>
      <c r="E17" s="83" t="s">
        <v>332</v>
      </c>
      <c r="F17" s="83" t="s">
        <v>333</v>
      </c>
      <c r="G17" s="96" t="s">
        <v>141</v>
      </c>
      <c r="H17" s="97">
        <v>0</v>
      </c>
      <c r="I17" s="97">
        <v>0</v>
      </c>
      <c r="J17" s="93">
        <v>390852.59557999996</v>
      </c>
      <c r="K17" s="94">
        <f t="shared" si="0"/>
        <v>6.6499241561828806E-2</v>
      </c>
      <c r="L17" s="94">
        <f>J17/'סכום נכסי הקרן'!$C$42</f>
        <v>5.0722596118332776E-3</v>
      </c>
    </row>
    <row r="18" spans="2:12">
      <c r="B18" s="86" t="s">
        <v>3794</v>
      </c>
      <c r="C18" s="83" t="s">
        <v>3796</v>
      </c>
      <c r="D18" s="83">
        <v>10</v>
      </c>
      <c r="E18" s="83" t="s">
        <v>332</v>
      </c>
      <c r="F18" s="83" t="s">
        <v>333</v>
      </c>
      <c r="G18" s="96" t="s">
        <v>141</v>
      </c>
      <c r="H18" s="97">
        <v>0</v>
      </c>
      <c r="I18" s="97">
        <v>0</v>
      </c>
      <c r="J18" s="93">
        <v>1207626.3360370765</v>
      </c>
      <c r="K18" s="94">
        <f t="shared" si="0"/>
        <v>0.20546425006436644</v>
      </c>
      <c r="L18" s="94">
        <f>J18/'סכום נכסי הקרן'!$C$42</f>
        <v>1.567187824703422E-2</v>
      </c>
    </row>
    <row r="19" spans="2:12">
      <c r="B19" s="86" t="s">
        <v>3794</v>
      </c>
      <c r="C19" s="83" t="s">
        <v>3797</v>
      </c>
      <c r="D19" s="83">
        <v>10</v>
      </c>
      <c r="E19" s="83" t="s">
        <v>332</v>
      </c>
      <c r="F19" s="83" t="s">
        <v>333</v>
      </c>
      <c r="G19" s="96" t="s">
        <v>141</v>
      </c>
      <c r="H19" s="97">
        <v>0</v>
      </c>
      <c r="I19" s="97">
        <v>0</v>
      </c>
      <c r="J19" s="93">
        <v>789321.29867000016</v>
      </c>
      <c r="K19" s="94">
        <f t="shared" si="0"/>
        <v>0.13429427948984726</v>
      </c>
      <c r="L19" s="94">
        <f>J19/'סכום נכסי הקרן'!$C$42</f>
        <v>1.0243356675327912E-2</v>
      </c>
    </row>
    <row r="20" spans="2:12">
      <c r="B20" s="86" t="s">
        <v>3794</v>
      </c>
      <c r="C20" s="83" t="s">
        <v>3788</v>
      </c>
      <c r="D20" s="83">
        <v>10</v>
      </c>
      <c r="E20" s="83" t="s">
        <v>332</v>
      </c>
      <c r="F20" s="83" t="s">
        <v>333</v>
      </c>
      <c r="G20" s="96" t="s">
        <v>141</v>
      </c>
      <c r="H20" s="97">
        <v>0</v>
      </c>
      <c r="I20" s="97">
        <v>0</v>
      </c>
      <c r="J20" s="93">
        <v>32976.571649999998</v>
      </c>
      <c r="K20" s="94">
        <f t="shared" si="0"/>
        <v>5.6105985449070852E-3</v>
      </c>
      <c r="L20" s="94">
        <f>J20/'סכום נכסי הקרן'!$C$42</f>
        <v>4.2795093190774316E-4</v>
      </c>
    </row>
    <row r="21" spans="2:12" s="128" customFormat="1">
      <c r="B21" s="86" t="s">
        <v>3798</v>
      </c>
      <c r="C21" s="83" t="s">
        <v>3799</v>
      </c>
      <c r="D21" s="83">
        <v>20</v>
      </c>
      <c r="E21" s="83" t="s">
        <v>332</v>
      </c>
      <c r="F21" s="83" t="s">
        <v>333</v>
      </c>
      <c r="G21" s="96" t="s">
        <v>141</v>
      </c>
      <c r="H21" s="97">
        <v>0</v>
      </c>
      <c r="I21" s="97">
        <v>0</v>
      </c>
      <c r="J21" s="93">
        <v>138855.52645548299</v>
      </c>
      <c r="K21" s="94">
        <f>J21/$J$10</f>
        <v>2.3624730398056411E-2</v>
      </c>
      <c r="L21" s="94">
        <f>J21/'סכום נכסי הקרן'!$C$42</f>
        <v>1.80198695540154E-3</v>
      </c>
    </row>
    <row r="22" spans="2:12">
      <c r="B22" s="86" t="s">
        <v>3800</v>
      </c>
      <c r="C22" s="83" t="s">
        <v>3801</v>
      </c>
      <c r="D22" s="83">
        <v>26</v>
      </c>
      <c r="E22" s="83" t="s">
        <v>332</v>
      </c>
      <c r="F22" s="83" t="s">
        <v>333</v>
      </c>
      <c r="G22" s="96" t="s">
        <v>141</v>
      </c>
      <c r="H22" s="97">
        <v>0</v>
      </c>
      <c r="I22" s="97">
        <v>0</v>
      </c>
      <c r="J22" s="93">
        <v>250.61908</v>
      </c>
      <c r="K22" s="94">
        <f t="shared" si="0"/>
        <v>4.2640061571529449E-5</v>
      </c>
      <c r="L22" s="94">
        <f>J22/'סכום נכסי הקרן'!$C$42</f>
        <v>3.2523899081504807E-6</v>
      </c>
    </row>
    <row r="23" spans="2:12">
      <c r="B23" s="82"/>
      <c r="C23" s="83"/>
      <c r="D23" s="83"/>
      <c r="E23" s="83"/>
      <c r="F23" s="83"/>
      <c r="G23" s="83"/>
      <c r="H23" s="83"/>
      <c r="I23" s="83"/>
      <c r="J23" s="83"/>
      <c r="K23" s="94"/>
      <c r="L23" s="83"/>
    </row>
    <row r="24" spans="2:12">
      <c r="B24" s="99" t="s">
        <v>47</v>
      </c>
      <c r="C24" s="81"/>
      <c r="D24" s="81"/>
      <c r="E24" s="81"/>
      <c r="F24" s="81"/>
      <c r="G24" s="81"/>
      <c r="H24" s="81"/>
      <c r="I24" s="81"/>
      <c r="J24" s="90">
        <f>SUM(J25:J68)</f>
        <v>1827396.124000937</v>
      </c>
      <c r="K24" s="91">
        <f t="shared" si="0"/>
        <v>0.31091121730625704</v>
      </c>
      <c r="L24" s="91">
        <f>J24/'סכום נכסי הקרן'!$C$42</f>
        <v>2.3714893183288167E-2</v>
      </c>
    </row>
    <row r="25" spans="2:12">
      <c r="B25" s="86" t="s">
        <v>3786</v>
      </c>
      <c r="C25" s="83" t="s">
        <v>3802</v>
      </c>
      <c r="D25" s="83">
        <v>95</v>
      </c>
      <c r="E25" s="83" t="s">
        <v>914</v>
      </c>
      <c r="F25" s="83"/>
      <c r="G25" s="96" t="s">
        <v>140</v>
      </c>
      <c r="H25" s="97">
        <v>0</v>
      </c>
      <c r="I25" s="97">
        <v>0</v>
      </c>
      <c r="J25" s="93">
        <v>6.9800000000000001E-3</v>
      </c>
      <c r="K25" s="94">
        <f t="shared" si="0"/>
        <v>1.1875697164368952E-9</v>
      </c>
      <c r="L25" s="94">
        <f>J25/'סכום נכסי הקרן'!$C$42</f>
        <v>9.0582415189180152E-11</v>
      </c>
    </row>
    <row r="26" spans="2:12">
      <c r="B26" s="86" t="s">
        <v>3786</v>
      </c>
      <c r="C26" s="83" t="s">
        <v>3804</v>
      </c>
      <c r="D26" s="83">
        <v>95</v>
      </c>
      <c r="E26" s="83" t="s">
        <v>914</v>
      </c>
      <c r="F26" s="83"/>
      <c r="G26" s="96" t="s">
        <v>142</v>
      </c>
      <c r="H26" s="97">
        <v>0</v>
      </c>
      <c r="I26" s="97">
        <v>0</v>
      </c>
      <c r="J26" s="93">
        <v>6.9999999999999999E-4</v>
      </c>
      <c r="K26" s="94">
        <f t="shared" si="0"/>
        <v>1.1909724949940209E-10</v>
      </c>
      <c r="L26" s="94">
        <f>J26/'סכום נכסי הקרן'!$C$42</f>
        <v>9.084196365677092E-12</v>
      </c>
    </row>
    <row r="27" spans="2:12">
      <c r="B27" s="86" t="s">
        <v>3790</v>
      </c>
      <c r="C27" s="83" t="s">
        <v>3806</v>
      </c>
      <c r="D27" s="83">
        <v>12</v>
      </c>
      <c r="E27" s="83" t="s">
        <v>332</v>
      </c>
      <c r="F27" s="83" t="s">
        <v>333</v>
      </c>
      <c r="G27" s="96" t="s">
        <v>147</v>
      </c>
      <c r="H27" s="97">
        <v>0</v>
      </c>
      <c r="I27" s="97">
        <v>0</v>
      </c>
      <c r="J27" s="93">
        <v>1.41185</v>
      </c>
      <c r="K27" s="94">
        <f t="shared" si="0"/>
        <v>2.4021064529390123E-7</v>
      </c>
      <c r="L27" s="94">
        <f>J27/'סכום נכסי הקרן'!$C$42</f>
        <v>1.8322175198401718E-8</v>
      </c>
    </row>
    <row r="28" spans="2:12">
      <c r="B28" s="86" t="s">
        <v>3790</v>
      </c>
      <c r="C28" s="83" t="s">
        <v>3807</v>
      </c>
      <c r="D28" s="83">
        <v>12</v>
      </c>
      <c r="E28" s="83" t="s">
        <v>332</v>
      </c>
      <c r="F28" s="83" t="s">
        <v>333</v>
      </c>
      <c r="G28" s="96" t="s">
        <v>140</v>
      </c>
      <c r="H28" s="97">
        <v>0</v>
      </c>
      <c r="I28" s="97">
        <v>0</v>
      </c>
      <c r="J28" s="93">
        <v>294923.34499999997</v>
      </c>
      <c r="K28" s="94">
        <f t="shared" si="0"/>
        <v>5.0177941718090341E-2</v>
      </c>
      <c r="L28" s="94">
        <f>J28/'סכום נכסי הקרן'!$C$42</f>
        <v>3.8273451125747588E-3</v>
      </c>
    </row>
    <row r="29" spans="2:12">
      <c r="B29" s="86" t="s">
        <v>3790</v>
      </c>
      <c r="C29" s="83" t="s">
        <v>3808</v>
      </c>
      <c r="D29" s="83">
        <v>12</v>
      </c>
      <c r="E29" s="83" t="s">
        <v>332</v>
      </c>
      <c r="F29" s="83" t="s">
        <v>333</v>
      </c>
      <c r="G29" s="96" t="s">
        <v>149</v>
      </c>
      <c r="H29" s="97">
        <v>0</v>
      </c>
      <c r="I29" s="97">
        <v>0</v>
      </c>
      <c r="J29" s="93">
        <v>2.1324861929999996</v>
      </c>
      <c r="K29" s="94">
        <f t="shared" si="0"/>
        <v>3.6281891454535872E-7</v>
      </c>
      <c r="L29" s="94">
        <f>J29/'סכום נכסי הקרן'!$C$42</f>
        <v>2.7674176177581678E-8</v>
      </c>
    </row>
    <row r="30" spans="2:12">
      <c r="B30" s="86" t="s">
        <v>3790</v>
      </c>
      <c r="C30" s="83" t="s">
        <v>3809</v>
      </c>
      <c r="D30" s="83">
        <v>12</v>
      </c>
      <c r="E30" s="83" t="s">
        <v>332</v>
      </c>
      <c r="F30" s="83" t="s">
        <v>333</v>
      </c>
      <c r="G30" s="96" t="s">
        <v>148</v>
      </c>
      <c r="H30" s="97">
        <v>0</v>
      </c>
      <c r="I30" s="97">
        <v>0</v>
      </c>
      <c r="J30" s="93">
        <v>6081.19445</v>
      </c>
      <c r="K30" s="94">
        <f t="shared" si="0"/>
        <v>1.0346479038086133E-3</v>
      </c>
      <c r="L30" s="94">
        <f>J30/'סכום נכסי הקרן'!$C$42</f>
        <v>7.8918235030951006E-5</v>
      </c>
    </row>
    <row r="31" spans="2:12">
      <c r="B31" s="86" t="s">
        <v>3790</v>
      </c>
      <c r="C31" s="83" t="s">
        <v>3810</v>
      </c>
      <c r="D31" s="83">
        <v>12</v>
      </c>
      <c r="E31" s="83" t="s">
        <v>332</v>
      </c>
      <c r="F31" s="83" t="s">
        <v>333</v>
      </c>
      <c r="G31" s="96" t="s">
        <v>143</v>
      </c>
      <c r="H31" s="97">
        <v>0</v>
      </c>
      <c r="I31" s="97">
        <v>0</v>
      </c>
      <c r="J31" s="93">
        <v>1915.31</v>
      </c>
      <c r="K31" s="94">
        <f t="shared" si="0"/>
        <v>3.2586878991242832E-4</v>
      </c>
      <c r="L31" s="94">
        <f>J31/'סכום נכסי הקרן'!$C$42</f>
        <v>2.4855788773064274E-5</v>
      </c>
    </row>
    <row r="32" spans="2:12">
      <c r="B32" s="86" t="s">
        <v>3790</v>
      </c>
      <c r="C32" s="83" t="s">
        <v>3811</v>
      </c>
      <c r="D32" s="83">
        <v>12</v>
      </c>
      <c r="E32" s="83" t="s">
        <v>332</v>
      </c>
      <c r="F32" s="83" t="s">
        <v>333</v>
      </c>
      <c r="G32" s="96" t="s">
        <v>144</v>
      </c>
      <c r="H32" s="97">
        <v>0</v>
      </c>
      <c r="I32" s="97">
        <v>0</v>
      </c>
      <c r="J32" s="93">
        <v>11.09</v>
      </c>
      <c r="K32" s="94">
        <f t="shared" si="0"/>
        <v>1.8868407099262418E-6</v>
      </c>
      <c r="L32" s="94">
        <f>J32/'סכום נכסי הקרן'!$C$42</f>
        <v>1.4391962527908422E-7</v>
      </c>
    </row>
    <row r="33" spans="2:12">
      <c r="B33" s="86" t="s">
        <v>3790</v>
      </c>
      <c r="C33" s="83" t="s">
        <v>3812</v>
      </c>
      <c r="D33" s="83">
        <v>12</v>
      </c>
      <c r="E33" s="83" t="s">
        <v>332</v>
      </c>
      <c r="F33" s="83" t="s">
        <v>333</v>
      </c>
      <c r="G33" s="96" t="s">
        <v>142</v>
      </c>
      <c r="H33" s="97">
        <v>0</v>
      </c>
      <c r="I33" s="97">
        <v>0</v>
      </c>
      <c r="J33" s="93">
        <v>5412.89</v>
      </c>
      <c r="K33" s="94">
        <f t="shared" si="0"/>
        <v>9.2094330120402669E-4</v>
      </c>
      <c r="L33" s="94">
        <f>J33/'סכום נכסי הקרן'!$C$42</f>
        <v>7.0245365236871254E-5</v>
      </c>
    </row>
    <row r="34" spans="2:12">
      <c r="B34" s="86" t="s">
        <v>3794</v>
      </c>
      <c r="C34" s="83" t="s">
        <v>3813</v>
      </c>
      <c r="D34" s="83">
        <v>10</v>
      </c>
      <c r="E34" s="83" t="s">
        <v>332</v>
      </c>
      <c r="F34" s="83" t="s">
        <v>333</v>
      </c>
      <c r="G34" s="96" t="s">
        <v>1479</v>
      </c>
      <c r="H34" s="97">
        <v>0</v>
      </c>
      <c r="I34" s="97">
        <v>0</v>
      </c>
      <c r="J34" s="93">
        <v>2.5945596070000003</v>
      </c>
      <c r="K34" s="94">
        <f t="shared" si="0"/>
        <v>4.4143558979421388E-7</v>
      </c>
      <c r="L34" s="94">
        <f>J34/'סכום נכסי הקרן'!$C$42</f>
        <v>3.3670698503488554E-8</v>
      </c>
    </row>
    <row r="35" spans="2:12">
      <c r="B35" s="86" t="s">
        <v>3794</v>
      </c>
      <c r="C35" s="83" t="s">
        <v>3814</v>
      </c>
      <c r="D35" s="83">
        <v>10</v>
      </c>
      <c r="E35" s="83" t="s">
        <v>332</v>
      </c>
      <c r="F35" s="83" t="s">
        <v>333</v>
      </c>
      <c r="G35" s="96" t="s">
        <v>147</v>
      </c>
      <c r="H35" s="97">
        <v>0</v>
      </c>
      <c r="I35" s="97">
        <v>0</v>
      </c>
      <c r="J35" s="93">
        <v>0.81</v>
      </c>
      <c r="K35" s="94">
        <f t="shared" si="0"/>
        <v>1.3781253156359387E-7</v>
      </c>
      <c r="L35" s="94">
        <f>J35/'סכום נכסי הקרן'!$C$42</f>
        <v>1.0511712937426351E-8</v>
      </c>
    </row>
    <row r="36" spans="2:12">
      <c r="B36" s="86" t="s">
        <v>3794</v>
      </c>
      <c r="C36" s="83" t="s">
        <v>3815</v>
      </c>
      <c r="D36" s="83">
        <v>10</v>
      </c>
      <c r="E36" s="83" t="s">
        <v>332</v>
      </c>
      <c r="F36" s="83" t="s">
        <v>333</v>
      </c>
      <c r="G36" s="96" t="s">
        <v>142</v>
      </c>
      <c r="H36" s="97">
        <v>0</v>
      </c>
      <c r="I36" s="97">
        <v>0</v>
      </c>
      <c r="J36" s="93">
        <v>68</v>
      </c>
      <c r="K36" s="94">
        <f t="shared" si="0"/>
        <v>1.1569447094227633E-5</v>
      </c>
      <c r="L36" s="94">
        <f>J36/'סכום נכסי הקרן'!$C$42</f>
        <v>8.8246478980863185E-7</v>
      </c>
    </row>
    <row r="37" spans="2:12">
      <c r="B37" s="86" t="s">
        <v>3794</v>
      </c>
      <c r="C37" s="83" t="s">
        <v>3816</v>
      </c>
      <c r="D37" s="83">
        <v>10</v>
      </c>
      <c r="E37" s="83" t="s">
        <v>332</v>
      </c>
      <c r="F37" s="83" t="s">
        <v>333</v>
      </c>
      <c r="G37" s="96" t="s">
        <v>144</v>
      </c>
      <c r="H37" s="97">
        <v>0</v>
      </c>
      <c r="I37" s="97">
        <v>0</v>
      </c>
      <c r="J37" s="93">
        <v>1999.9258066509997</v>
      </c>
      <c r="K37" s="94">
        <f t="shared" si="0"/>
        <v>3.4026523253572442E-4</v>
      </c>
      <c r="L37" s="94">
        <f>J37/'סכום נכסי הקרן'!$C$42</f>
        <v>2.5953883920575484E-5</v>
      </c>
    </row>
    <row r="38" spans="2:12">
      <c r="B38" s="86" t="s">
        <v>3794</v>
      </c>
      <c r="C38" s="83" t="s">
        <v>3817</v>
      </c>
      <c r="D38" s="83">
        <v>10</v>
      </c>
      <c r="E38" s="83" t="s">
        <v>332</v>
      </c>
      <c r="F38" s="83" t="s">
        <v>333</v>
      </c>
      <c r="G38" s="96" t="s">
        <v>142</v>
      </c>
      <c r="H38" s="97">
        <v>0</v>
      </c>
      <c r="I38" s="97">
        <v>0</v>
      </c>
      <c r="J38" s="93">
        <v>213.1</v>
      </c>
      <c r="K38" s="94">
        <f t="shared" si="0"/>
        <v>3.6256605526175127E-5</v>
      </c>
      <c r="L38" s="94">
        <f>J38/'סכום נכסי הקרן'!$C$42</f>
        <v>2.7654889221796975E-6</v>
      </c>
    </row>
    <row r="39" spans="2:12">
      <c r="B39" s="86" t="s">
        <v>3794</v>
      </c>
      <c r="C39" s="83" t="s">
        <v>3818</v>
      </c>
      <c r="D39" s="83">
        <v>10</v>
      </c>
      <c r="E39" s="83" t="s">
        <v>332</v>
      </c>
      <c r="F39" s="83" t="s">
        <v>333</v>
      </c>
      <c r="G39" s="96" t="s">
        <v>146</v>
      </c>
      <c r="H39" s="97">
        <v>0</v>
      </c>
      <c r="I39" s="97">
        <v>0</v>
      </c>
      <c r="J39" s="93">
        <v>4.1956651400000027</v>
      </c>
      <c r="K39" s="94">
        <f t="shared" si="0"/>
        <v>7.1384596856360592E-7</v>
      </c>
      <c r="L39" s="94">
        <f>J39/'סכום נכסי הקרן'!$C$42</f>
        <v>5.4448922880551565E-8</v>
      </c>
    </row>
    <row r="40" spans="2:12">
      <c r="B40" s="86" t="s">
        <v>3794</v>
      </c>
      <c r="C40" s="83" t="s">
        <v>3819</v>
      </c>
      <c r="D40" s="83">
        <v>10</v>
      </c>
      <c r="E40" s="83" t="s">
        <v>332</v>
      </c>
      <c r="F40" s="83" t="s">
        <v>333</v>
      </c>
      <c r="G40" s="96" t="s">
        <v>143</v>
      </c>
      <c r="H40" s="97">
        <v>0</v>
      </c>
      <c r="I40" s="97">
        <v>0</v>
      </c>
      <c r="J40" s="93">
        <v>1159.7409195519997</v>
      </c>
      <c r="K40" s="94">
        <f t="shared" si="0"/>
        <v>1.973170766436436E-4</v>
      </c>
      <c r="L40" s="94">
        <f>J40/'סכום נכסי הקרן'!$C$42</f>
        <v>1.5050448923601836E-5</v>
      </c>
    </row>
    <row r="41" spans="2:12">
      <c r="B41" s="86" t="s">
        <v>3794</v>
      </c>
      <c r="C41" s="83" t="s">
        <v>3820</v>
      </c>
      <c r="D41" s="83">
        <v>10</v>
      </c>
      <c r="E41" s="83" t="s">
        <v>332</v>
      </c>
      <c r="F41" s="83" t="s">
        <v>333</v>
      </c>
      <c r="G41" s="96" t="s">
        <v>149</v>
      </c>
      <c r="H41" s="97">
        <v>0</v>
      </c>
      <c r="I41" s="97">
        <v>0</v>
      </c>
      <c r="J41" s="93">
        <v>-16.75</v>
      </c>
      <c r="K41" s="94">
        <f t="shared" si="0"/>
        <v>-2.8498270415928358E-6</v>
      </c>
      <c r="L41" s="94">
        <f>J41/'סכום נכסי הקרן'!$C$42</f>
        <v>-2.1737184160727328E-7</v>
      </c>
    </row>
    <row r="42" spans="2:12">
      <c r="B42" s="86" t="s">
        <v>3794</v>
      </c>
      <c r="C42" s="83" t="s">
        <v>3821</v>
      </c>
      <c r="D42" s="83">
        <v>10</v>
      </c>
      <c r="E42" s="83" t="s">
        <v>332</v>
      </c>
      <c r="F42" s="83" t="s">
        <v>333</v>
      </c>
      <c r="G42" s="96" t="s">
        <v>140</v>
      </c>
      <c r="H42" s="97">
        <v>0</v>
      </c>
      <c r="I42" s="97">
        <v>0</v>
      </c>
      <c r="J42" s="93">
        <v>846305.6030388939</v>
      </c>
      <c r="K42" s="94">
        <f t="shared" si="0"/>
        <v>0.14398952793980729</v>
      </c>
      <c r="L42" s="94">
        <f>J42/'סכום נכסי הקרן'!$C$42</f>
        <v>1.0982866119111543E-2</v>
      </c>
    </row>
    <row r="43" spans="2:12">
      <c r="B43" s="86" t="s">
        <v>3794</v>
      </c>
      <c r="C43" s="83" t="s">
        <v>3822</v>
      </c>
      <c r="D43" s="83">
        <v>10</v>
      </c>
      <c r="E43" s="83" t="s">
        <v>332</v>
      </c>
      <c r="F43" s="83" t="s">
        <v>333</v>
      </c>
      <c r="G43" s="96" t="s">
        <v>144</v>
      </c>
      <c r="H43" s="97">
        <v>0</v>
      </c>
      <c r="I43" s="97">
        <v>0</v>
      </c>
      <c r="J43" s="93">
        <v>79.282819999999987</v>
      </c>
      <c r="K43" s="94">
        <f t="shared" si="0"/>
        <v>1.3489093992223122E-5</v>
      </c>
      <c r="L43" s="94">
        <f>J43/'סכום נכסי הקרן'!$C$42</f>
        <v>1.0288867218637585E-6</v>
      </c>
    </row>
    <row r="44" spans="2:12">
      <c r="B44" s="86" t="s">
        <v>3794</v>
      </c>
      <c r="C44" s="83" t="s">
        <v>3823</v>
      </c>
      <c r="D44" s="83">
        <v>10</v>
      </c>
      <c r="E44" s="83" t="s">
        <v>332</v>
      </c>
      <c r="F44" s="83" t="s">
        <v>333</v>
      </c>
      <c r="G44" s="96" t="s">
        <v>148</v>
      </c>
      <c r="H44" s="97">
        <v>0</v>
      </c>
      <c r="I44" s="97">
        <v>0</v>
      </c>
      <c r="J44" s="93">
        <v>1357.2075600000001</v>
      </c>
      <c r="K44" s="94">
        <f t="shared" si="0"/>
        <v>2.3091383913684965E-4</v>
      </c>
      <c r="L44" s="94">
        <f>J44/'סכום נכסי הקרן'!$C$42</f>
        <v>1.7613057120030679E-5</v>
      </c>
    </row>
    <row r="45" spans="2:12">
      <c r="B45" s="86" t="s">
        <v>3794</v>
      </c>
      <c r="C45" s="83" t="s">
        <v>3824</v>
      </c>
      <c r="D45" s="83">
        <v>10</v>
      </c>
      <c r="E45" s="83" t="s">
        <v>332</v>
      </c>
      <c r="F45" s="83" t="s">
        <v>333</v>
      </c>
      <c r="G45" s="96" t="s">
        <v>148</v>
      </c>
      <c r="H45" s="97">
        <v>0</v>
      </c>
      <c r="I45" s="97">
        <v>0</v>
      </c>
      <c r="J45" s="93">
        <v>0.25230000000000002</v>
      </c>
      <c r="K45" s="94">
        <f t="shared" si="0"/>
        <v>4.2926051498141648E-8</v>
      </c>
      <c r="L45" s="94">
        <f>J45/'סכום נכסי הקרן'!$C$42</f>
        <v>3.2742039186576151E-9</v>
      </c>
    </row>
    <row r="46" spans="2:12">
      <c r="B46" s="86" t="s">
        <v>3794</v>
      </c>
      <c r="C46" s="83" t="s">
        <v>3825</v>
      </c>
      <c r="D46" s="83">
        <v>10</v>
      </c>
      <c r="E46" s="83" t="s">
        <v>332</v>
      </c>
      <c r="F46" s="83" t="s">
        <v>333</v>
      </c>
      <c r="G46" s="96" t="s">
        <v>143</v>
      </c>
      <c r="H46" s="97">
        <v>0</v>
      </c>
      <c r="I46" s="97">
        <v>0</v>
      </c>
      <c r="J46" s="93">
        <v>223.91866000000002</v>
      </c>
      <c r="K46" s="94">
        <f t="shared" si="0"/>
        <v>3.8097280739416846E-5</v>
      </c>
      <c r="L46" s="94">
        <f>J46/'סכום נכסי הקרן'!$C$42</f>
        <v>2.9058872533989782E-6</v>
      </c>
    </row>
    <row r="47" spans="2:12">
      <c r="B47" s="86" t="s">
        <v>3794</v>
      </c>
      <c r="C47" s="83" t="s">
        <v>3826</v>
      </c>
      <c r="D47" s="83">
        <v>10</v>
      </c>
      <c r="E47" s="83" t="s">
        <v>332</v>
      </c>
      <c r="F47" s="83" t="s">
        <v>333</v>
      </c>
      <c r="G47" s="96" t="s">
        <v>140</v>
      </c>
      <c r="H47" s="97">
        <v>0</v>
      </c>
      <c r="I47" s="97">
        <v>0</v>
      </c>
      <c r="J47" s="93">
        <v>576163.40500000003</v>
      </c>
      <c r="K47" s="94">
        <f t="shared" si="0"/>
        <v>9.8027823996728658E-2</v>
      </c>
      <c r="L47" s="94">
        <f>J47/'סכום נכסי הקרן'!$C$42</f>
        <v>7.4771164424816275E-3</v>
      </c>
    </row>
    <row r="48" spans="2:12">
      <c r="B48" s="86" t="s">
        <v>3794</v>
      </c>
      <c r="C48" s="83" t="s">
        <v>3827</v>
      </c>
      <c r="D48" s="83">
        <v>10</v>
      </c>
      <c r="E48" s="83" t="s">
        <v>332</v>
      </c>
      <c r="F48" s="83" t="s">
        <v>333</v>
      </c>
      <c r="G48" s="96" t="s">
        <v>145</v>
      </c>
      <c r="H48" s="97">
        <v>0</v>
      </c>
      <c r="I48" s="97">
        <v>0</v>
      </c>
      <c r="J48" s="93">
        <v>2630.3389487240001</v>
      </c>
      <c r="K48" s="94">
        <f t="shared" si="0"/>
        <v>4.4752304863453896E-4</v>
      </c>
      <c r="L48" s="94">
        <f>J48/'סכום נכסי הקרן'!$C$42</f>
        <v>3.4135022169282094E-5</v>
      </c>
    </row>
    <row r="49" spans="2:12">
      <c r="B49" s="86" t="s">
        <v>3798</v>
      </c>
      <c r="C49" s="83" t="s">
        <v>3828</v>
      </c>
      <c r="D49" s="83">
        <v>20</v>
      </c>
      <c r="E49" s="83" t="s">
        <v>332</v>
      </c>
      <c r="F49" s="83" t="s">
        <v>333</v>
      </c>
      <c r="G49" s="96" t="s">
        <v>142</v>
      </c>
      <c r="H49" s="97">
        <v>0</v>
      </c>
      <c r="I49" s="97">
        <v>0</v>
      </c>
      <c r="J49" s="93">
        <v>6.3559372069999993</v>
      </c>
      <c r="K49" s="94">
        <f t="shared" si="0"/>
        <v>1.0813923419208741E-6</v>
      </c>
      <c r="L49" s="94">
        <f>J49/'סכום נכסי הקרן'!$C$42</f>
        <v>8.2483688109001724E-8</v>
      </c>
    </row>
    <row r="50" spans="2:12">
      <c r="B50" s="86" t="s">
        <v>3798</v>
      </c>
      <c r="C50" s="83" t="s">
        <v>3829</v>
      </c>
      <c r="D50" s="83">
        <v>20</v>
      </c>
      <c r="E50" s="83" t="s">
        <v>332</v>
      </c>
      <c r="F50" s="83" t="s">
        <v>333</v>
      </c>
      <c r="G50" s="96" t="s">
        <v>149</v>
      </c>
      <c r="H50" s="97">
        <v>0</v>
      </c>
      <c r="I50" s="97">
        <v>0</v>
      </c>
      <c r="J50" s="93">
        <v>1.1329332089999999</v>
      </c>
      <c r="K50" s="94">
        <f t="shared" si="0"/>
        <v>1.9275604151204465E-7</v>
      </c>
      <c r="L50" s="94">
        <f>J50/'סכום נכסי הקרן'!$C$42</f>
        <v>1.4702553913932408E-8</v>
      </c>
    </row>
    <row r="51" spans="2:12">
      <c r="B51" s="86" t="s">
        <v>3798</v>
      </c>
      <c r="C51" s="83" t="s">
        <v>3830</v>
      </c>
      <c r="D51" s="83">
        <v>20</v>
      </c>
      <c r="E51" s="83" t="s">
        <v>332</v>
      </c>
      <c r="F51" s="83" t="s">
        <v>333</v>
      </c>
      <c r="G51" s="96" t="s">
        <v>144</v>
      </c>
      <c r="H51" s="97">
        <v>0</v>
      </c>
      <c r="I51" s="97">
        <v>0</v>
      </c>
      <c r="J51" s="93">
        <v>0.19538335500000004</v>
      </c>
      <c r="K51" s="94">
        <f t="shared" si="0"/>
        <v>3.3242314540664652E-8</v>
      </c>
      <c r="L51" s="94">
        <f>J51/'סכום נכסי הקרן'!$C$42</f>
        <v>2.5355725191497107E-9</v>
      </c>
    </row>
    <row r="52" spans="2:12">
      <c r="B52" s="86" t="s">
        <v>3798</v>
      </c>
      <c r="C52" s="83" t="s">
        <v>3831</v>
      </c>
      <c r="D52" s="83">
        <v>20</v>
      </c>
      <c r="E52" s="83" t="s">
        <v>332</v>
      </c>
      <c r="F52" s="83" t="s">
        <v>333</v>
      </c>
      <c r="G52" s="96" t="s">
        <v>142</v>
      </c>
      <c r="H52" s="97">
        <v>0</v>
      </c>
      <c r="I52" s="97">
        <v>0</v>
      </c>
      <c r="J52" s="93">
        <v>4.2456513219999996</v>
      </c>
      <c r="K52" s="94">
        <f t="shared" si="0"/>
        <v>7.2235056397671473E-7</v>
      </c>
      <c r="L52" s="94">
        <f>J52/'סכום נכסי הקרן'!$C$42</f>
        <v>5.5097614727492197E-8</v>
      </c>
    </row>
    <row r="53" spans="2:12">
      <c r="B53" s="86" t="s">
        <v>3798</v>
      </c>
      <c r="C53" s="83" t="s">
        <v>3832</v>
      </c>
      <c r="D53" s="83">
        <v>20</v>
      </c>
      <c r="E53" s="83" t="s">
        <v>332</v>
      </c>
      <c r="F53" s="83" t="s">
        <v>333</v>
      </c>
      <c r="G53" s="96" t="s">
        <v>140</v>
      </c>
      <c r="H53" s="97">
        <v>0</v>
      </c>
      <c r="I53" s="97">
        <v>0</v>
      </c>
      <c r="J53" s="93">
        <v>60733.64727299699</v>
      </c>
      <c r="K53" s="94">
        <f t="shared" si="0"/>
        <v>1.0333157631829721E-2</v>
      </c>
      <c r="L53" s="94">
        <f>J53/'סכום נכסי הקרן'!$C$42</f>
        <v>7.8816625404524814E-4</v>
      </c>
    </row>
    <row r="54" spans="2:12">
      <c r="B54" s="86" t="s">
        <v>3798</v>
      </c>
      <c r="C54" s="83" t="s">
        <v>3833</v>
      </c>
      <c r="D54" s="83">
        <v>20</v>
      </c>
      <c r="E54" s="83" t="s">
        <v>332</v>
      </c>
      <c r="F54" s="83" t="s">
        <v>333</v>
      </c>
      <c r="G54" s="96" t="s">
        <v>140</v>
      </c>
      <c r="H54" s="97">
        <v>0</v>
      </c>
      <c r="I54" s="97">
        <v>0</v>
      </c>
      <c r="J54" s="93">
        <v>641.63063</v>
      </c>
      <c r="K54" s="94">
        <f t="shared" si="0"/>
        <v>1.0916634746795508E-4</v>
      </c>
      <c r="L54" s="94">
        <f>J54/'סכום נכסי הקרן'!$C$42</f>
        <v>8.326712338790147E-6</v>
      </c>
    </row>
    <row r="55" spans="2:12">
      <c r="B55" s="86" t="s">
        <v>3798</v>
      </c>
      <c r="C55" s="83" t="s">
        <v>3834</v>
      </c>
      <c r="D55" s="83">
        <v>20</v>
      </c>
      <c r="E55" s="83" t="s">
        <v>332</v>
      </c>
      <c r="F55" s="83" t="s">
        <v>333</v>
      </c>
      <c r="G55" s="96" t="s">
        <v>148</v>
      </c>
      <c r="H55" s="97">
        <v>0</v>
      </c>
      <c r="I55" s="97">
        <v>0</v>
      </c>
      <c r="J55" s="93">
        <v>0.21228</v>
      </c>
      <c r="K55" s="94">
        <f t="shared" si="0"/>
        <v>3.6117091605332967E-8</v>
      </c>
      <c r="L55" s="94">
        <f>J55/'סכום נכסי הקרן'!$C$42</f>
        <v>2.7548474350084758E-9</v>
      </c>
    </row>
    <row r="56" spans="2:12">
      <c r="B56" s="86" t="s">
        <v>3798</v>
      </c>
      <c r="C56" s="83" t="s">
        <v>3805</v>
      </c>
      <c r="D56" s="83">
        <v>20</v>
      </c>
      <c r="E56" s="83" t="s">
        <v>332</v>
      </c>
      <c r="F56" s="83" t="s">
        <v>333</v>
      </c>
      <c r="G56" s="96" t="s">
        <v>143</v>
      </c>
      <c r="H56" s="97">
        <v>0</v>
      </c>
      <c r="I56" s="97">
        <v>0</v>
      </c>
      <c r="J56" s="93">
        <v>1531.1042474140002</v>
      </c>
      <c r="K56" s="94">
        <f>J56/$J$10</f>
        <v>2.6050043509122779E-4</v>
      </c>
      <c r="L56" s="94">
        <f>J56/'סכום נכסי הקרן'!$C$42</f>
        <v>1.9869788056901459E-5</v>
      </c>
    </row>
    <row r="57" spans="2:12">
      <c r="B57" s="86" t="s">
        <v>3787</v>
      </c>
      <c r="C57" s="83" t="s">
        <v>3835</v>
      </c>
      <c r="D57" s="83">
        <v>11</v>
      </c>
      <c r="E57" s="83" t="s">
        <v>332</v>
      </c>
      <c r="F57" s="83" t="s">
        <v>333</v>
      </c>
      <c r="G57" s="96" t="s">
        <v>142</v>
      </c>
      <c r="H57" s="97">
        <v>0</v>
      </c>
      <c r="I57" s="97">
        <v>0</v>
      </c>
      <c r="J57" s="93">
        <v>3318.8357069280005</v>
      </c>
      <c r="K57" s="94">
        <f t="shared" si="0"/>
        <v>5.6466314890789803E-4</v>
      </c>
      <c r="L57" s="94">
        <f>J57/'סכום נכסי הקרן'!$C$42</f>
        <v>4.3069936095935295E-5</v>
      </c>
    </row>
    <row r="58" spans="2:12">
      <c r="B58" s="86" t="s">
        <v>3787</v>
      </c>
      <c r="C58" s="83" t="s">
        <v>3836</v>
      </c>
      <c r="D58" s="83">
        <v>11</v>
      </c>
      <c r="E58" s="83" t="s">
        <v>332</v>
      </c>
      <c r="F58" s="83" t="s">
        <v>333</v>
      </c>
      <c r="G58" s="96" t="s">
        <v>140</v>
      </c>
      <c r="H58" s="97">
        <v>0</v>
      </c>
      <c r="I58" s="97">
        <v>0</v>
      </c>
      <c r="J58" s="93">
        <v>22492.403200547004</v>
      </c>
      <c r="K58" s="94">
        <f t="shared" si="0"/>
        <v>3.8268333654524239E-3</v>
      </c>
      <c r="L58" s="94">
        <f>J58/'סכום נכסי הקרן'!$C$42</f>
        <v>2.9189343915678986E-4</v>
      </c>
    </row>
    <row r="59" spans="2:12">
      <c r="B59" s="86" t="s">
        <v>3787</v>
      </c>
      <c r="C59" s="83" t="s">
        <v>3837</v>
      </c>
      <c r="D59" s="83">
        <v>11</v>
      </c>
      <c r="E59" s="83" t="s">
        <v>332</v>
      </c>
      <c r="F59" s="83" t="s">
        <v>333</v>
      </c>
      <c r="G59" s="96" t="s">
        <v>143</v>
      </c>
      <c r="H59" s="97">
        <v>0</v>
      </c>
      <c r="I59" s="97">
        <v>0</v>
      </c>
      <c r="J59" s="93">
        <v>9.941133197000001</v>
      </c>
      <c r="K59" s="94">
        <f t="shared" si="0"/>
        <v>1.6913737438141399E-6</v>
      </c>
      <c r="L59" s="94">
        <f>J59/'סכום נכסי הקרן'!$C$42</f>
        <v>1.2901029436985614E-7</v>
      </c>
    </row>
    <row r="60" spans="2:12">
      <c r="B60" s="86" t="s">
        <v>3800</v>
      </c>
      <c r="C60" s="83" t="s">
        <v>3838</v>
      </c>
      <c r="D60" s="83">
        <v>26</v>
      </c>
      <c r="E60" s="83" t="s">
        <v>332</v>
      </c>
      <c r="F60" s="83" t="s">
        <v>333</v>
      </c>
      <c r="G60" s="96" t="s">
        <v>147</v>
      </c>
      <c r="H60" s="97">
        <v>0</v>
      </c>
      <c r="I60" s="97">
        <v>0</v>
      </c>
      <c r="J60" s="93">
        <v>7.7300000000000008E-3</v>
      </c>
      <c r="K60" s="94">
        <f t="shared" si="0"/>
        <v>1.3151739123291119E-9</v>
      </c>
      <c r="L60" s="94">
        <f>J60/'סכום נכסי הקרן'!$C$42</f>
        <v>1.0031548272383419E-10</v>
      </c>
    </row>
    <row r="61" spans="2:12">
      <c r="B61" s="86" t="s">
        <v>3800</v>
      </c>
      <c r="C61" s="83" t="s">
        <v>3839</v>
      </c>
      <c r="D61" s="83">
        <v>26</v>
      </c>
      <c r="E61" s="83" t="s">
        <v>332</v>
      </c>
      <c r="F61" s="83" t="s">
        <v>333</v>
      </c>
      <c r="G61" s="96" t="s">
        <v>140</v>
      </c>
      <c r="H61" s="97">
        <v>0</v>
      </c>
      <c r="I61" s="97">
        <v>0</v>
      </c>
      <c r="J61" s="93">
        <v>102.80280999999999</v>
      </c>
      <c r="K61" s="94">
        <f t="shared" si="0"/>
        <v>1.7490759874013755E-5</v>
      </c>
      <c r="L61" s="94">
        <f>J61/'סכום נכסי הקרן'!$C$42</f>
        <v>1.3341155899762751E-6</v>
      </c>
    </row>
    <row r="62" spans="2:12">
      <c r="B62" s="86" t="s">
        <v>3800</v>
      </c>
      <c r="C62" s="83" t="s">
        <v>3840</v>
      </c>
      <c r="D62" s="83">
        <v>26</v>
      </c>
      <c r="E62" s="83" t="s">
        <v>332</v>
      </c>
      <c r="F62" s="83" t="s">
        <v>333</v>
      </c>
      <c r="G62" s="96" t="s">
        <v>146</v>
      </c>
      <c r="H62" s="97">
        <v>0</v>
      </c>
      <c r="I62" s="97">
        <v>0</v>
      </c>
      <c r="J62" s="93">
        <v>1.5900000000000001E-3</v>
      </c>
      <c r="K62" s="94">
        <f t="shared" si="0"/>
        <v>2.7052089529149909E-10</v>
      </c>
      <c r="L62" s="94">
        <f>J62/'סכום נכסי הקרן'!$C$42</f>
        <v>2.0634103173466538E-11</v>
      </c>
    </row>
    <row r="63" spans="2:12">
      <c r="B63" s="86" t="s">
        <v>3800</v>
      </c>
      <c r="C63" s="83" t="s">
        <v>3841</v>
      </c>
      <c r="D63" s="83">
        <v>26</v>
      </c>
      <c r="E63" s="83" t="s">
        <v>332</v>
      </c>
      <c r="F63" s="83" t="s">
        <v>333</v>
      </c>
      <c r="G63" s="96" t="s">
        <v>148</v>
      </c>
      <c r="H63" s="97">
        <v>0</v>
      </c>
      <c r="I63" s="97">
        <v>0</v>
      </c>
      <c r="J63" s="93">
        <v>3.7718700000000007</v>
      </c>
      <c r="K63" s="94">
        <f t="shared" si="0"/>
        <v>6.417419178132998E-7</v>
      </c>
      <c r="L63" s="94">
        <f>J63/'סכום נכסי הקרן'!$C$42</f>
        <v>4.8949153922580659E-8</v>
      </c>
    </row>
    <row r="64" spans="2:12">
      <c r="B64" s="86" t="s">
        <v>3800</v>
      </c>
      <c r="C64" s="83" t="s">
        <v>3842</v>
      </c>
      <c r="D64" s="83">
        <v>26</v>
      </c>
      <c r="E64" s="83" t="s">
        <v>332</v>
      </c>
      <c r="F64" s="83" t="s">
        <v>333</v>
      </c>
      <c r="G64" s="96" t="s">
        <v>149</v>
      </c>
      <c r="H64" s="97">
        <v>0</v>
      </c>
      <c r="I64" s="97">
        <v>0</v>
      </c>
      <c r="J64" s="93">
        <v>2.7435200000000002</v>
      </c>
      <c r="K64" s="94">
        <f t="shared" si="0"/>
        <v>4.6677955135228525E-7</v>
      </c>
      <c r="L64" s="94">
        <f>J64/'סכום נכסי הקרן'!$C$42</f>
        <v>3.5603820590232027E-8</v>
      </c>
    </row>
    <row r="65" spans="1:12">
      <c r="B65" s="86" t="s">
        <v>3800</v>
      </c>
      <c r="C65" s="83" t="s">
        <v>3843</v>
      </c>
      <c r="D65" s="83">
        <v>26</v>
      </c>
      <c r="E65" s="83" t="s">
        <v>332</v>
      </c>
      <c r="F65" s="83" t="s">
        <v>333</v>
      </c>
      <c r="G65" s="96" t="s">
        <v>144</v>
      </c>
      <c r="H65" s="97">
        <v>0</v>
      </c>
      <c r="I65" s="97">
        <v>0</v>
      </c>
      <c r="J65" s="93">
        <v>0.79</v>
      </c>
      <c r="K65" s="94">
        <f t="shared" si="0"/>
        <v>1.3440975300646808E-7</v>
      </c>
      <c r="L65" s="94">
        <f>J65/'סכום נכסי הקרן'!$C$42</f>
        <v>1.0252164469835576E-8</v>
      </c>
    </row>
    <row r="66" spans="1:12">
      <c r="B66" s="86" t="s">
        <v>3800</v>
      </c>
      <c r="C66" s="83" t="s">
        <v>3844</v>
      </c>
      <c r="D66" s="83">
        <v>26</v>
      </c>
      <c r="E66" s="83" t="s">
        <v>332</v>
      </c>
      <c r="F66" s="83" t="s">
        <v>333</v>
      </c>
      <c r="G66" s="96" t="s">
        <v>1479</v>
      </c>
      <c r="H66" s="97">
        <v>0</v>
      </c>
      <c r="I66" s="97">
        <v>0</v>
      </c>
      <c r="J66" s="93">
        <v>1.3480000000000001E-2</v>
      </c>
      <c r="K66" s="94">
        <f t="shared" si="0"/>
        <v>2.2934727475027719E-9</v>
      </c>
      <c r="L66" s="94">
        <f>J66/'סכום נכסי הקרן'!$C$42</f>
        <v>1.7493566715618173E-10</v>
      </c>
    </row>
    <row r="67" spans="1:12">
      <c r="B67" s="86" t="s">
        <v>3800</v>
      </c>
      <c r="C67" s="83" t="s">
        <v>3845</v>
      </c>
      <c r="D67" s="83">
        <v>26</v>
      </c>
      <c r="E67" s="83" t="s">
        <v>332</v>
      </c>
      <c r="F67" s="83" t="s">
        <v>333</v>
      </c>
      <c r="G67" s="96" t="s">
        <v>143</v>
      </c>
      <c r="H67" s="97">
        <v>0</v>
      </c>
      <c r="I67" s="97">
        <v>0</v>
      </c>
      <c r="J67" s="93">
        <v>3.8090000000000002</v>
      </c>
      <c r="K67" s="94">
        <f t="shared" si="0"/>
        <v>6.4805917620460369E-7</v>
      </c>
      <c r="L67" s="94">
        <f>J67/'סכום נכסי הקרן'!$C$42</f>
        <v>4.9431005652662926E-8</v>
      </c>
    </row>
    <row r="68" spans="1:12">
      <c r="B68" s="86" t="s">
        <v>3800</v>
      </c>
      <c r="C68" s="83" t="s">
        <v>3846</v>
      </c>
      <c r="D68" s="83">
        <v>26</v>
      </c>
      <c r="E68" s="83" t="s">
        <v>332</v>
      </c>
      <c r="F68" s="83" t="s">
        <v>333</v>
      </c>
      <c r="G68" s="96" t="s">
        <v>142</v>
      </c>
      <c r="H68" s="97">
        <v>0</v>
      </c>
      <c r="I68" s="97">
        <v>0</v>
      </c>
      <c r="J68" s="93">
        <v>3.47288</v>
      </c>
      <c r="K68" s="94">
        <f t="shared" si="0"/>
        <v>5.9087207977354794E-7</v>
      </c>
      <c r="L68" s="94">
        <f>J68/'סכום נכסי הקרן'!$C$42</f>
        <v>4.5069034106332369E-8</v>
      </c>
    </row>
    <row r="69" spans="1:12" s="128" customFormat="1">
      <c r="B69" s="86"/>
      <c r="C69" s="83"/>
      <c r="D69" s="83"/>
      <c r="E69" s="83"/>
      <c r="F69" s="83"/>
      <c r="G69" s="96"/>
      <c r="H69" s="97"/>
      <c r="I69" s="97"/>
      <c r="J69" s="93"/>
      <c r="K69" s="94"/>
      <c r="L69" s="94"/>
    </row>
    <row r="70" spans="1:12" customFormat="1" ht="15">
      <c r="A70" s="82"/>
      <c r="B70" s="154" t="s">
        <v>4401</v>
      </c>
      <c r="C70" s="155"/>
      <c r="D70" s="155"/>
      <c r="E70" s="155"/>
      <c r="F70" s="155"/>
      <c r="G70" s="155"/>
      <c r="H70" s="155"/>
      <c r="I70" s="155"/>
      <c r="J70" s="156">
        <f>J71</f>
        <v>47.37</v>
      </c>
      <c r="K70" s="157">
        <v>6.3302850006004921E-6</v>
      </c>
      <c r="L70" s="157">
        <v>3.3109600892357039E-7</v>
      </c>
    </row>
    <row r="71" spans="1:12" customFormat="1" ht="15">
      <c r="A71" s="80"/>
      <c r="B71" s="158" t="s">
        <v>3786</v>
      </c>
      <c r="C71" s="159" t="s">
        <v>4402</v>
      </c>
      <c r="D71" s="160">
        <v>95</v>
      </c>
      <c r="E71" s="159" t="s">
        <v>914</v>
      </c>
      <c r="F71" s="159"/>
      <c r="G71" s="160" t="s">
        <v>141</v>
      </c>
      <c r="H71" s="161">
        <v>0</v>
      </c>
      <c r="I71" s="161">
        <v>0</v>
      </c>
      <c r="J71" s="162">
        <v>47.37</v>
      </c>
      <c r="K71" s="163">
        <v>6.3302850006004921E-6</v>
      </c>
      <c r="L71" s="163">
        <v>3.3109600892357039E-7</v>
      </c>
    </row>
    <row r="72" spans="1:12" s="128" customFormat="1">
      <c r="B72" s="86"/>
      <c r="C72" s="83"/>
      <c r="D72" s="83"/>
      <c r="E72" s="83"/>
      <c r="F72" s="83"/>
      <c r="G72" s="96"/>
      <c r="H72" s="97"/>
      <c r="I72" s="97"/>
      <c r="J72" s="93"/>
      <c r="K72" s="94"/>
      <c r="L72" s="94"/>
    </row>
    <row r="73" spans="1:12">
      <c r="B73" s="82"/>
      <c r="C73" s="83"/>
      <c r="D73" s="83"/>
      <c r="E73" s="83"/>
      <c r="F73" s="83"/>
      <c r="G73" s="83"/>
      <c r="H73" s="83"/>
      <c r="I73" s="83"/>
      <c r="J73" s="83"/>
      <c r="K73" s="94"/>
      <c r="L73" s="83"/>
    </row>
    <row r="74" spans="1:12">
      <c r="B74" s="80" t="s">
        <v>209</v>
      </c>
      <c r="C74" s="81"/>
      <c r="D74" s="81"/>
      <c r="E74" s="81"/>
      <c r="F74" s="81"/>
      <c r="G74" s="81"/>
      <c r="H74" s="81"/>
      <c r="I74" s="81"/>
      <c r="J74" s="90">
        <f>J75</f>
        <v>484.15141</v>
      </c>
      <c r="K74" s="91">
        <f t="shared" si="0"/>
        <v>8.2373001817510463E-5</v>
      </c>
      <c r="L74" s="91">
        <f>J74/'סכום נכסי הקרן'!$C$42</f>
        <v>6.2830378273706285E-6</v>
      </c>
    </row>
    <row r="75" spans="1:12">
      <c r="B75" s="99" t="s">
        <v>47</v>
      </c>
      <c r="C75" s="81"/>
      <c r="D75" s="81"/>
      <c r="E75" s="81"/>
      <c r="F75" s="81"/>
      <c r="G75" s="81"/>
      <c r="H75" s="81"/>
      <c r="I75" s="81"/>
      <c r="J75" s="90">
        <f>SUM(J76:J82)</f>
        <v>484.15141</v>
      </c>
      <c r="K75" s="91">
        <f t="shared" si="0"/>
        <v>8.2373001817510463E-5</v>
      </c>
      <c r="L75" s="91">
        <f>J75/'סכום נכסי הקרן'!$C$42</f>
        <v>6.2830378273706285E-6</v>
      </c>
    </row>
    <row r="76" spans="1:12">
      <c r="B76" s="86" t="s">
        <v>3847</v>
      </c>
      <c r="C76" s="83" t="s">
        <v>3848</v>
      </c>
      <c r="D76" s="83">
        <v>91</v>
      </c>
      <c r="E76" s="83" t="s">
        <v>918</v>
      </c>
      <c r="F76" s="83" t="s">
        <v>898</v>
      </c>
      <c r="G76" s="96" t="s">
        <v>140</v>
      </c>
      <c r="H76" s="97">
        <v>0</v>
      </c>
      <c r="I76" s="97">
        <v>0</v>
      </c>
      <c r="J76" s="93">
        <v>406.32702999999998</v>
      </c>
      <c r="K76" s="94">
        <f t="shared" si="0"/>
        <v>6.9132045243230062E-5</v>
      </c>
      <c r="L76" s="94">
        <f>J76/'סכום נכסי הקרן'!$C$42</f>
        <v>5.2730778988605241E-6</v>
      </c>
    </row>
    <row r="77" spans="1:12">
      <c r="B77" s="86" t="s">
        <v>3847</v>
      </c>
      <c r="C77" s="83" t="s">
        <v>3849</v>
      </c>
      <c r="D77" s="83">
        <v>91</v>
      </c>
      <c r="E77" s="83" t="s">
        <v>918</v>
      </c>
      <c r="F77" s="83" t="s">
        <v>898</v>
      </c>
      <c r="G77" s="96" t="s">
        <v>142</v>
      </c>
      <c r="H77" s="97">
        <v>0</v>
      </c>
      <c r="I77" s="97">
        <v>0</v>
      </c>
      <c r="J77" s="93">
        <v>19.614799999999999</v>
      </c>
      <c r="K77" s="94">
        <f t="shared" si="0"/>
        <v>3.3372410421155315E-6</v>
      </c>
      <c r="L77" s="94">
        <f>J77/'סכום נכסי הקרן'!$C$42</f>
        <v>2.5454956410497572E-7</v>
      </c>
    </row>
    <row r="78" spans="1:12">
      <c r="B78" s="86" t="s">
        <v>3847</v>
      </c>
      <c r="C78" s="83" t="s">
        <v>3850</v>
      </c>
      <c r="D78" s="83">
        <v>91</v>
      </c>
      <c r="E78" s="83" t="s">
        <v>918</v>
      </c>
      <c r="F78" s="83" t="s">
        <v>898</v>
      </c>
      <c r="G78" s="96" t="s">
        <v>149</v>
      </c>
      <c r="H78" s="97">
        <v>0</v>
      </c>
      <c r="I78" s="97">
        <v>0</v>
      </c>
      <c r="J78" s="93">
        <v>5.2480400000000005</v>
      </c>
      <c r="K78" s="94">
        <f t="shared" ref="K78:K82" si="1">J78/$J$10</f>
        <v>8.9289589894691751E-7</v>
      </c>
      <c r="L78" s="94">
        <f>J78/'סכום נכסי הקרן'!$C$42</f>
        <v>6.8106036992754298E-8</v>
      </c>
    </row>
    <row r="79" spans="1:12">
      <c r="B79" s="86" t="s">
        <v>3847</v>
      </c>
      <c r="C79" s="83" t="s">
        <v>3851</v>
      </c>
      <c r="D79" s="83">
        <v>91</v>
      </c>
      <c r="E79" s="83" t="s">
        <v>918</v>
      </c>
      <c r="F79" s="83" t="s">
        <v>898</v>
      </c>
      <c r="G79" s="96" t="s">
        <v>146</v>
      </c>
      <c r="H79" s="97">
        <v>0</v>
      </c>
      <c r="I79" s="97">
        <v>0</v>
      </c>
      <c r="J79" s="93">
        <v>6.3200000000000001E-3</v>
      </c>
      <c r="K79" s="94">
        <f t="shared" si="1"/>
        <v>1.0752780240517448E-9</v>
      </c>
      <c r="L79" s="94">
        <f>J79/'סכום נכסי הקרן'!$C$42</f>
        <v>8.2017315758684603E-11</v>
      </c>
    </row>
    <row r="80" spans="1:12">
      <c r="B80" s="86" t="s">
        <v>3847</v>
      </c>
      <c r="C80" s="83" t="s">
        <v>3852</v>
      </c>
      <c r="D80" s="83">
        <v>91</v>
      </c>
      <c r="E80" s="83" t="s">
        <v>918</v>
      </c>
      <c r="F80" s="83" t="s">
        <v>898</v>
      </c>
      <c r="G80" s="96" t="s">
        <v>143</v>
      </c>
      <c r="H80" s="97">
        <v>0</v>
      </c>
      <c r="I80" s="97">
        <v>0</v>
      </c>
      <c r="J80" s="93">
        <v>52.954999999999998</v>
      </c>
      <c r="K80" s="94">
        <f t="shared" si="1"/>
        <v>9.0097069246297686E-6</v>
      </c>
      <c r="L80" s="94">
        <f>J80/'סכום נכסי הקרן'!$C$42</f>
        <v>6.8721945506347201E-7</v>
      </c>
    </row>
    <row r="81" spans="2:12">
      <c r="B81" s="86" t="s">
        <v>3853</v>
      </c>
      <c r="C81" s="83" t="s">
        <v>3854</v>
      </c>
      <c r="D81" s="83"/>
      <c r="E81" s="83" t="s">
        <v>914</v>
      </c>
      <c r="F81" s="83"/>
      <c r="G81" s="96" t="s">
        <v>149</v>
      </c>
      <c r="H81" s="97">
        <v>0</v>
      </c>
      <c r="I81" s="97">
        <v>0</v>
      </c>
      <c r="J81" s="93">
        <v>-2.2000000000000001E-4</v>
      </c>
      <c r="K81" s="94">
        <f t="shared" si="1"/>
        <v>-3.743056412838352E-11</v>
      </c>
      <c r="L81" s="94">
        <f>J81/'סכום נכסי הקרן'!$C$42</f>
        <v>-2.8550331434985151E-12</v>
      </c>
    </row>
    <row r="82" spans="2:12">
      <c r="B82" s="86" t="s">
        <v>3853</v>
      </c>
      <c r="C82" s="83" t="s">
        <v>3855</v>
      </c>
      <c r="D82" s="83"/>
      <c r="E82" s="83" t="s">
        <v>914</v>
      </c>
      <c r="F82" s="83"/>
      <c r="G82" s="96" t="s">
        <v>140</v>
      </c>
      <c r="H82" s="97">
        <v>0</v>
      </c>
      <c r="I82" s="97">
        <v>0</v>
      </c>
      <c r="J82" s="93">
        <v>4.3999999999999996E-4</v>
      </c>
      <c r="K82" s="94">
        <f t="shared" si="1"/>
        <v>7.4861128256767026E-11</v>
      </c>
      <c r="L82" s="94">
        <f>J82/'סכום נכסי הקרן'!$C$42</f>
        <v>5.7100662869970294E-12</v>
      </c>
    </row>
    <row r="83" spans="2:12">
      <c r="B83" s="82"/>
      <c r="C83" s="83"/>
      <c r="D83" s="83"/>
      <c r="E83" s="83"/>
      <c r="F83" s="83"/>
      <c r="G83" s="83"/>
      <c r="H83" s="83"/>
      <c r="I83" s="83"/>
      <c r="J83" s="83"/>
      <c r="K83" s="94"/>
      <c r="L83" s="83"/>
    </row>
    <row r="84" spans="2:12">
      <c r="B84" s="122"/>
      <c r="C84" s="122"/>
      <c r="D84" s="121"/>
      <c r="E84" s="121"/>
      <c r="F84" s="121"/>
      <c r="G84" s="121"/>
      <c r="H84" s="121"/>
      <c r="I84" s="121"/>
      <c r="J84" s="121"/>
      <c r="K84" s="121"/>
      <c r="L84" s="121"/>
    </row>
    <row r="85" spans="2:12">
      <c r="B85" s="122"/>
      <c r="C85" s="122"/>
      <c r="D85" s="121"/>
      <c r="E85" s="121"/>
      <c r="F85" s="121"/>
      <c r="G85" s="121"/>
      <c r="H85" s="121"/>
      <c r="I85" s="121"/>
      <c r="J85" s="121"/>
      <c r="K85" s="121"/>
      <c r="L85" s="121"/>
    </row>
    <row r="86" spans="2:12">
      <c r="B86" s="122"/>
      <c r="C86" s="122"/>
      <c r="D86" s="121"/>
      <c r="E86" s="121"/>
      <c r="F86" s="121"/>
      <c r="G86" s="121"/>
      <c r="H86" s="121"/>
      <c r="I86" s="121"/>
      <c r="J86" s="121"/>
      <c r="K86" s="121"/>
      <c r="L86" s="121"/>
    </row>
    <row r="87" spans="2:12">
      <c r="B87" s="152" t="s">
        <v>232</v>
      </c>
      <c r="C87" s="122"/>
      <c r="D87" s="121"/>
      <c r="E87" s="121"/>
      <c r="F87" s="121"/>
      <c r="G87" s="121"/>
      <c r="H87" s="121"/>
      <c r="I87" s="121"/>
      <c r="J87" s="121"/>
      <c r="K87" s="121"/>
      <c r="L87" s="121"/>
    </row>
    <row r="88" spans="2:12">
      <c r="B88" s="141"/>
      <c r="C88" s="122"/>
      <c r="D88" s="121"/>
      <c r="E88" s="121"/>
      <c r="F88" s="121"/>
      <c r="G88" s="121"/>
      <c r="H88" s="121"/>
      <c r="I88" s="121"/>
      <c r="J88" s="121"/>
      <c r="K88" s="121"/>
      <c r="L88" s="121"/>
    </row>
    <row r="89" spans="2:12">
      <c r="B89" s="122"/>
      <c r="C89" s="122"/>
      <c r="D89" s="121"/>
      <c r="E89" s="121"/>
      <c r="F89" s="121"/>
      <c r="G89" s="121"/>
      <c r="H89" s="121"/>
      <c r="I89" s="121"/>
      <c r="J89" s="121"/>
      <c r="K89" s="121"/>
      <c r="L89" s="121"/>
    </row>
    <row r="90" spans="2:12">
      <c r="B90" s="122"/>
      <c r="C90" s="122"/>
      <c r="D90" s="121"/>
      <c r="E90" s="121"/>
      <c r="F90" s="121"/>
      <c r="G90" s="121"/>
      <c r="H90" s="121"/>
      <c r="I90" s="121"/>
      <c r="J90" s="121"/>
      <c r="K90" s="121"/>
      <c r="L90" s="121"/>
    </row>
    <row r="91" spans="2:12">
      <c r="B91" s="122"/>
      <c r="C91" s="122"/>
      <c r="D91" s="121"/>
      <c r="E91" s="121"/>
      <c r="F91" s="121"/>
      <c r="G91" s="121"/>
      <c r="H91" s="121"/>
      <c r="I91" s="121"/>
      <c r="J91" s="121"/>
      <c r="K91" s="121"/>
      <c r="L91" s="121"/>
    </row>
    <row r="92" spans="2:12">
      <c r="B92" s="122"/>
      <c r="C92" s="122"/>
      <c r="D92" s="121"/>
      <c r="E92" s="121"/>
      <c r="F92" s="121"/>
      <c r="G92" s="121"/>
      <c r="H92" s="121"/>
      <c r="I92" s="121"/>
      <c r="J92" s="121"/>
      <c r="K92" s="121"/>
      <c r="L92" s="121"/>
    </row>
    <row r="93" spans="2:12">
      <c r="B93" s="122"/>
      <c r="C93" s="122"/>
      <c r="D93" s="121"/>
      <c r="E93" s="121"/>
      <c r="F93" s="121"/>
      <c r="G93" s="121"/>
      <c r="H93" s="121"/>
      <c r="I93" s="121"/>
      <c r="J93" s="121"/>
      <c r="K93" s="121"/>
      <c r="L93" s="121"/>
    </row>
    <row r="94" spans="2:12">
      <c r="B94" s="122"/>
      <c r="C94" s="122"/>
      <c r="D94" s="121"/>
      <c r="E94" s="121"/>
      <c r="F94" s="121"/>
      <c r="G94" s="121"/>
      <c r="H94" s="121"/>
      <c r="I94" s="121"/>
      <c r="J94" s="121"/>
      <c r="K94" s="121"/>
      <c r="L94" s="121"/>
    </row>
    <row r="95" spans="2:12">
      <c r="B95" s="122"/>
      <c r="C95" s="122"/>
      <c r="D95" s="121"/>
      <c r="E95" s="121"/>
      <c r="F95" s="121"/>
      <c r="G95" s="121"/>
      <c r="H95" s="121"/>
      <c r="I95" s="121"/>
      <c r="J95" s="121"/>
      <c r="K95" s="121"/>
      <c r="L95" s="121"/>
    </row>
    <row r="96" spans="2:12">
      <c r="B96" s="122"/>
      <c r="C96" s="122"/>
      <c r="D96" s="121"/>
      <c r="E96" s="121"/>
      <c r="F96" s="121"/>
      <c r="G96" s="121"/>
      <c r="H96" s="121"/>
      <c r="I96" s="121"/>
      <c r="J96" s="121"/>
      <c r="K96" s="121"/>
      <c r="L96" s="121"/>
    </row>
    <row r="97" spans="2:12">
      <c r="B97" s="122"/>
      <c r="C97" s="122"/>
      <c r="D97" s="121"/>
      <c r="E97" s="121"/>
      <c r="F97" s="121"/>
      <c r="G97" s="121"/>
      <c r="H97" s="121"/>
      <c r="I97" s="121"/>
      <c r="J97" s="121"/>
      <c r="K97" s="121"/>
      <c r="L97" s="121"/>
    </row>
    <row r="98" spans="2:12">
      <c r="B98" s="122"/>
      <c r="C98" s="122"/>
      <c r="D98" s="121"/>
      <c r="E98" s="121"/>
      <c r="F98" s="121"/>
      <c r="G98" s="121"/>
      <c r="H98" s="121"/>
      <c r="I98" s="121"/>
      <c r="J98" s="121"/>
      <c r="K98" s="121"/>
      <c r="L98" s="121"/>
    </row>
    <row r="99" spans="2:12">
      <c r="B99" s="122"/>
      <c r="C99" s="122"/>
      <c r="D99" s="121"/>
      <c r="E99" s="121"/>
      <c r="F99" s="121"/>
      <c r="G99" s="121"/>
      <c r="H99" s="121"/>
      <c r="I99" s="121"/>
      <c r="J99" s="121"/>
      <c r="K99" s="121"/>
      <c r="L99" s="121"/>
    </row>
    <row r="100" spans="2:12">
      <c r="B100" s="122"/>
      <c r="C100" s="122"/>
      <c r="D100" s="121"/>
      <c r="E100" s="121"/>
      <c r="F100" s="121"/>
      <c r="G100" s="121"/>
      <c r="H100" s="121"/>
      <c r="I100" s="121"/>
      <c r="J100" s="121"/>
      <c r="K100" s="121"/>
      <c r="L100" s="121"/>
    </row>
    <row r="101" spans="2:12">
      <c r="B101" s="122"/>
      <c r="C101" s="122"/>
      <c r="D101" s="121"/>
      <c r="E101" s="121"/>
      <c r="F101" s="121"/>
      <c r="G101" s="121"/>
      <c r="H101" s="121"/>
      <c r="I101" s="121"/>
      <c r="J101" s="121"/>
      <c r="K101" s="121"/>
      <c r="L101" s="121"/>
    </row>
    <row r="102" spans="2:12">
      <c r="B102" s="122"/>
      <c r="C102" s="122"/>
      <c r="D102" s="121"/>
      <c r="E102" s="121"/>
      <c r="F102" s="121"/>
      <c r="G102" s="121"/>
      <c r="H102" s="121"/>
      <c r="I102" s="121"/>
      <c r="J102" s="121"/>
      <c r="K102" s="121"/>
      <c r="L102" s="121"/>
    </row>
    <row r="103" spans="2:12">
      <c r="B103" s="122"/>
      <c r="C103" s="122"/>
      <c r="D103" s="121"/>
      <c r="E103" s="121"/>
      <c r="F103" s="121"/>
      <c r="G103" s="121"/>
      <c r="H103" s="121"/>
      <c r="I103" s="121"/>
      <c r="J103" s="121"/>
      <c r="K103" s="121"/>
      <c r="L103" s="121"/>
    </row>
    <row r="104" spans="2:12">
      <c r="B104" s="122"/>
      <c r="C104" s="122"/>
      <c r="D104" s="121"/>
      <c r="E104" s="121"/>
      <c r="F104" s="121"/>
      <c r="G104" s="121"/>
      <c r="H104" s="121"/>
      <c r="I104" s="121"/>
      <c r="J104" s="121"/>
      <c r="K104" s="121"/>
      <c r="L104" s="121"/>
    </row>
    <row r="105" spans="2:12">
      <c r="B105" s="122"/>
      <c r="C105" s="122"/>
      <c r="D105" s="121"/>
      <c r="E105" s="121"/>
      <c r="F105" s="121"/>
      <c r="G105" s="121"/>
      <c r="H105" s="121"/>
      <c r="I105" s="121"/>
      <c r="J105" s="121"/>
      <c r="K105" s="121"/>
      <c r="L105" s="121"/>
    </row>
    <row r="106" spans="2:12">
      <c r="B106" s="122"/>
      <c r="C106" s="122"/>
      <c r="D106" s="121"/>
      <c r="E106" s="121"/>
      <c r="F106" s="121"/>
      <c r="G106" s="121"/>
      <c r="H106" s="121"/>
      <c r="I106" s="121"/>
      <c r="J106" s="121"/>
      <c r="K106" s="121"/>
      <c r="L106" s="121"/>
    </row>
    <row r="107" spans="2:12">
      <c r="B107" s="122"/>
      <c r="C107" s="122"/>
      <c r="D107" s="121"/>
      <c r="E107" s="121"/>
      <c r="F107" s="121"/>
      <c r="G107" s="121"/>
      <c r="H107" s="121"/>
      <c r="I107" s="121"/>
      <c r="J107" s="121"/>
      <c r="K107" s="121"/>
      <c r="L107" s="121"/>
    </row>
    <row r="108" spans="2:12">
      <c r="B108" s="122"/>
      <c r="C108" s="122"/>
      <c r="D108" s="121"/>
      <c r="E108" s="121"/>
      <c r="F108" s="121"/>
      <c r="G108" s="121"/>
      <c r="H108" s="121"/>
      <c r="I108" s="121"/>
      <c r="J108" s="121"/>
      <c r="K108" s="121"/>
      <c r="L108" s="121"/>
    </row>
    <row r="109" spans="2:12">
      <c r="B109" s="122"/>
      <c r="C109" s="122"/>
      <c r="D109" s="121"/>
      <c r="E109" s="121"/>
      <c r="F109" s="121"/>
      <c r="G109" s="121"/>
      <c r="H109" s="121"/>
      <c r="I109" s="121"/>
      <c r="J109" s="121"/>
      <c r="K109" s="121"/>
      <c r="L109" s="121"/>
    </row>
    <row r="110" spans="2:12">
      <c r="B110" s="122"/>
      <c r="C110" s="122"/>
      <c r="D110" s="121"/>
      <c r="E110" s="121"/>
      <c r="F110" s="121"/>
      <c r="G110" s="121"/>
      <c r="H110" s="121"/>
      <c r="I110" s="121"/>
      <c r="J110" s="121"/>
      <c r="K110" s="121"/>
      <c r="L110" s="121"/>
    </row>
    <row r="111" spans="2:12">
      <c r="B111" s="122"/>
      <c r="C111" s="122"/>
      <c r="D111" s="121"/>
      <c r="E111" s="121"/>
      <c r="F111" s="121"/>
      <c r="G111" s="121"/>
      <c r="H111" s="121"/>
      <c r="I111" s="121"/>
      <c r="J111" s="121"/>
      <c r="K111" s="121"/>
      <c r="L111" s="121"/>
    </row>
    <row r="112" spans="2:12">
      <c r="B112" s="122"/>
      <c r="C112" s="122"/>
      <c r="D112" s="121"/>
      <c r="E112" s="121"/>
      <c r="F112" s="121"/>
      <c r="G112" s="121"/>
      <c r="H112" s="121"/>
      <c r="I112" s="121"/>
      <c r="J112" s="121"/>
      <c r="K112" s="121"/>
      <c r="L112" s="121"/>
    </row>
    <row r="113" spans="2:12">
      <c r="B113" s="122"/>
      <c r="C113" s="122"/>
      <c r="D113" s="121"/>
      <c r="E113" s="121"/>
      <c r="F113" s="121"/>
      <c r="G113" s="121"/>
      <c r="H113" s="121"/>
      <c r="I113" s="121"/>
      <c r="J113" s="121"/>
      <c r="K113" s="121"/>
      <c r="L113" s="121"/>
    </row>
    <row r="114" spans="2:12">
      <c r="B114" s="122"/>
      <c r="C114" s="122"/>
      <c r="D114" s="121"/>
      <c r="E114" s="121"/>
      <c r="F114" s="121"/>
      <c r="G114" s="121"/>
      <c r="H114" s="121"/>
      <c r="I114" s="121"/>
      <c r="J114" s="121"/>
      <c r="K114" s="121"/>
      <c r="L114" s="121"/>
    </row>
    <row r="115" spans="2:12">
      <c r="B115" s="122"/>
      <c r="C115" s="122"/>
      <c r="D115" s="121"/>
      <c r="E115" s="121"/>
      <c r="F115" s="121"/>
      <c r="G115" s="121"/>
      <c r="H115" s="121"/>
      <c r="I115" s="121"/>
      <c r="J115" s="121"/>
      <c r="K115" s="121"/>
      <c r="L115" s="121"/>
    </row>
    <row r="116" spans="2:12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</row>
    <row r="117" spans="2:12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</row>
    <row r="118" spans="2:12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</row>
    <row r="119" spans="2:12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</row>
    <row r="120" spans="2:12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</row>
    <row r="121" spans="2:12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</row>
    <row r="122" spans="2:12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</row>
    <row r="123" spans="2:12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</row>
    <row r="124" spans="2:12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</row>
    <row r="125" spans="2:12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</row>
    <row r="126" spans="2:12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</row>
    <row r="127" spans="2:12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</row>
    <row r="128" spans="2:12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</row>
    <row r="129" spans="2:12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</row>
    <row r="130" spans="2:12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</row>
    <row r="131" spans="2:12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</row>
    <row r="132" spans="2:12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</row>
    <row r="133" spans="2:12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</row>
    <row r="134" spans="2:12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</row>
    <row r="135" spans="2:12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</row>
    <row r="136" spans="2:12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</row>
    <row r="137" spans="2:12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</row>
    <row r="138" spans="2:12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</row>
    <row r="139" spans="2:12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</row>
    <row r="140" spans="2:12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</row>
    <row r="141" spans="2:12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</row>
    <row r="142" spans="2:12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</row>
    <row r="143" spans="2:12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</row>
    <row r="144" spans="2:12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</row>
    <row r="145" spans="2:12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</row>
    <row r="146" spans="2:12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</row>
    <row r="147" spans="2:12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</row>
    <row r="148" spans="2:12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</row>
    <row r="149" spans="2:12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</row>
    <row r="150" spans="2:12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</row>
    <row r="151" spans="2:12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</row>
    <row r="152" spans="2:12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</row>
    <row r="153" spans="2:12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</row>
    <row r="154" spans="2:12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</row>
    <row r="155" spans="2:12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</row>
    <row r="156" spans="2:12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</row>
    <row r="157" spans="2:12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</row>
    <row r="158" spans="2:12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</row>
    <row r="159" spans="2:12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</row>
    <row r="160" spans="2:12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</row>
    <row r="161" spans="2:12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</row>
    <row r="162" spans="2:12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</row>
    <row r="163" spans="2:12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</row>
    <row r="164" spans="2:12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</row>
    <row r="165" spans="2:12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</row>
    <row r="166" spans="2:12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</row>
    <row r="167" spans="2:12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</row>
    <row r="168" spans="2:12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</row>
    <row r="169" spans="2:12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</row>
    <row r="170" spans="2:12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</row>
    <row r="171" spans="2:12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</row>
    <row r="172" spans="2:12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</row>
    <row r="173" spans="2:12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</row>
    <row r="174" spans="2:12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</row>
    <row r="175" spans="2:12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</row>
    <row r="176" spans="2:12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</row>
    <row r="177" spans="2:12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</row>
    <row r="178" spans="2:12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</row>
    <row r="179" spans="2:12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</row>
    <row r="180" spans="2:12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</row>
    <row r="181" spans="2:12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</row>
    <row r="182" spans="2:12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</row>
    <row r="183" spans="2:12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</row>
    <row r="184" spans="2:12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</row>
    <row r="185" spans="2:12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</row>
    <row r="186" spans="2:12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</row>
    <row r="187" spans="2:12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</row>
    <row r="188" spans="2:12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</row>
    <row r="189" spans="2:12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</row>
    <row r="190" spans="2:12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</row>
    <row r="191" spans="2:12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</row>
    <row r="192" spans="2:12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</row>
    <row r="193" spans="2:12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</row>
    <row r="194" spans="2:12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</row>
    <row r="195" spans="2:12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</row>
    <row r="196" spans="2:12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</row>
    <row r="197" spans="2:12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</row>
    <row r="198" spans="2:12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</row>
    <row r="199" spans="2:12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</row>
    <row r="200" spans="2:12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</row>
    <row r="201" spans="2:12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</row>
    <row r="202" spans="2:12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</row>
    <row r="203" spans="2:12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</row>
    <row r="204" spans="2:12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</row>
    <row r="205" spans="2:12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</row>
    <row r="206" spans="2:12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</row>
    <row r="207" spans="2:12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</row>
    <row r="208" spans="2:12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</row>
    <row r="209" spans="2:12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</row>
    <row r="210" spans="2:12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</row>
    <row r="211" spans="2:12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</row>
    <row r="212" spans="2:12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</row>
    <row r="213" spans="2:12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</row>
    <row r="214" spans="2:12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</row>
    <row r="215" spans="2:12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</row>
    <row r="216" spans="2:12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</row>
    <row r="217" spans="2:12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</row>
    <row r="218" spans="2:12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</row>
    <row r="219" spans="2:12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</row>
    <row r="220" spans="2:12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</row>
    <row r="221" spans="2:12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</row>
    <row r="222" spans="2:12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</row>
    <row r="223" spans="2:12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</row>
    <row r="224" spans="2:12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</row>
    <row r="225" spans="2:12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</row>
    <row r="226" spans="2:12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</row>
    <row r="227" spans="2:12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</row>
    <row r="228" spans="2:12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</row>
    <row r="229" spans="2:12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</row>
    <row r="230" spans="2:12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</row>
    <row r="231" spans="2:12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</row>
    <row r="232" spans="2:12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</row>
    <row r="233" spans="2:12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</row>
    <row r="234" spans="2:12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</row>
    <row r="235" spans="2:12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</row>
    <row r="236" spans="2:12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</row>
    <row r="237" spans="2:12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</row>
    <row r="238" spans="2:12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</row>
    <row r="239" spans="2:12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</row>
    <row r="240" spans="2:12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</row>
    <row r="241" spans="2:12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</row>
    <row r="242" spans="2:12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</row>
    <row r="243" spans="2:12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</row>
    <row r="244" spans="2:12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</row>
    <row r="245" spans="2:12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</row>
    <row r="246" spans="2:12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</row>
    <row r="247" spans="2:12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</row>
    <row r="248" spans="2:12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</row>
    <row r="249" spans="2:12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</row>
    <row r="250" spans="2:12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</row>
    <row r="251" spans="2:12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</row>
    <row r="252" spans="2:12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</row>
    <row r="253" spans="2:12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</row>
    <row r="254" spans="2:12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</row>
    <row r="255" spans="2:12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</row>
    <row r="256" spans="2:12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</row>
    <row r="257" spans="2:12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</row>
    <row r="258" spans="2:12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</row>
    <row r="259" spans="2:12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</row>
    <row r="260" spans="2:12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</row>
    <row r="261" spans="2:12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</row>
    <row r="262" spans="2:12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</row>
    <row r="263" spans="2:12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</row>
    <row r="264" spans="2:12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</row>
    <row r="265" spans="2:12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</row>
    <row r="266" spans="2:12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</row>
    <row r="267" spans="2:12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</row>
    <row r="268" spans="2:12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</row>
    <row r="269" spans="2:12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</row>
    <row r="270" spans="2:12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</row>
    <row r="271" spans="2:12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</row>
    <row r="272" spans="2:12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</row>
    <row r="273" spans="2:12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</row>
    <row r="274" spans="2:12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</row>
    <row r="275" spans="2:12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</row>
    <row r="276" spans="2:12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</row>
    <row r="277" spans="2:12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</row>
    <row r="278" spans="2:12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</row>
    <row r="279" spans="2:12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</row>
    <row r="280" spans="2:12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</row>
    <row r="281" spans="2:12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</row>
    <row r="282" spans="2:12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</row>
    <row r="283" spans="2:12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</row>
    <row r="284" spans="2:12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</row>
    <row r="285" spans="2:12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</row>
    <row r="286" spans="2:12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</row>
    <row r="287" spans="2:12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</row>
    <row r="288" spans="2:12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</row>
    <row r="289" spans="2:12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</row>
    <row r="290" spans="2:12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</row>
    <row r="291" spans="2:12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</row>
    <row r="292" spans="2:12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</row>
    <row r="293" spans="2:12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</row>
    <row r="294" spans="2:12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</row>
    <row r="295" spans="2:12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</row>
    <row r="296" spans="2:12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</row>
    <row r="297" spans="2:12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</row>
    <row r="298" spans="2:12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</row>
    <row r="299" spans="2:12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</row>
    <row r="300" spans="2:12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</row>
    <row r="301" spans="2:12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</row>
    <row r="302" spans="2:12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</row>
    <row r="303" spans="2:12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</row>
    <row r="304" spans="2:12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</row>
    <row r="305" spans="2:12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</row>
    <row r="306" spans="2:12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</row>
    <row r="307" spans="2:12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</row>
    <row r="308" spans="2:12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</row>
    <row r="309" spans="2:12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</row>
    <row r="310" spans="2:12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</row>
    <row r="311" spans="2:12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</row>
    <row r="312" spans="2:12">
      <c r="B312" s="122"/>
      <c r="C312" s="122"/>
      <c r="D312" s="121"/>
      <c r="E312" s="121"/>
      <c r="F312" s="121"/>
      <c r="G312" s="121"/>
      <c r="H312" s="121"/>
      <c r="I312" s="121"/>
      <c r="J312" s="121"/>
      <c r="K312" s="121"/>
      <c r="L312" s="121"/>
    </row>
    <row r="313" spans="2:12">
      <c r="B313" s="122"/>
      <c r="C313" s="122"/>
      <c r="D313" s="121"/>
      <c r="E313" s="121"/>
      <c r="F313" s="121"/>
      <c r="G313" s="121"/>
      <c r="H313" s="121"/>
      <c r="I313" s="121"/>
      <c r="J313" s="121"/>
      <c r="K313" s="121"/>
      <c r="L313" s="121"/>
    </row>
    <row r="314" spans="2:12">
      <c r="B314" s="122"/>
      <c r="C314" s="122"/>
      <c r="D314" s="121"/>
      <c r="E314" s="121"/>
      <c r="F314" s="121"/>
      <c r="G314" s="121"/>
      <c r="H314" s="121"/>
      <c r="I314" s="121"/>
      <c r="J314" s="121"/>
      <c r="K314" s="121"/>
      <c r="L314" s="121"/>
    </row>
    <row r="315" spans="2:12">
      <c r="B315" s="122"/>
      <c r="C315" s="122"/>
      <c r="D315" s="121"/>
      <c r="E315" s="121"/>
      <c r="F315" s="121"/>
      <c r="G315" s="121"/>
      <c r="H315" s="121"/>
      <c r="I315" s="121"/>
      <c r="J315" s="121"/>
      <c r="K315" s="121"/>
      <c r="L315" s="121"/>
    </row>
    <row r="316" spans="2:12"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/>
    </row>
    <row r="317" spans="2:12">
      <c r="B317" s="122"/>
      <c r="C317" s="122"/>
      <c r="D317" s="121"/>
      <c r="E317" s="121"/>
      <c r="F317" s="121"/>
      <c r="G317" s="121"/>
      <c r="H317" s="121"/>
      <c r="I317" s="121"/>
      <c r="J317" s="121"/>
      <c r="K317" s="121"/>
      <c r="L317" s="121"/>
    </row>
    <row r="318" spans="2:12"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</row>
    <row r="319" spans="2:12">
      <c r="B319" s="122"/>
      <c r="C319" s="122"/>
      <c r="D319" s="121"/>
      <c r="E319" s="121"/>
      <c r="F319" s="121"/>
      <c r="G319" s="121"/>
      <c r="H319" s="121"/>
      <c r="I319" s="121"/>
      <c r="J319" s="121"/>
      <c r="K319" s="121"/>
      <c r="L319" s="121"/>
    </row>
    <row r="320" spans="2:12">
      <c r="B320" s="122"/>
      <c r="C320" s="122"/>
      <c r="D320" s="121"/>
      <c r="E320" s="121"/>
      <c r="F320" s="121"/>
      <c r="G320" s="121"/>
      <c r="H320" s="121"/>
      <c r="I320" s="121"/>
      <c r="J320" s="121"/>
      <c r="K320" s="121"/>
      <c r="L320" s="121"/>
    </row>
    <row r="321" spans="2:12">
      <c r="B321" s="122"/>
      <c r="C321" s="122"/>
      <c r="D321" s="121"/>
      <c r="E321" s="121"/>
      <c r="F321" s="121"/>
      <c r="G321" s="121"/>
      <c r="H321" s="121"/>
      <c r="I321" s="121"/>
      <c r="J321" s="121"/>
      <c r="K321" s="121"/>
      <c r="L321" s="121"/>
    </row>
    <row r="322" spans="2:12"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</row>
    <row r="323" spans="2:12">
      <c r="B323" s="122"/>
      <c r="C323" s="122"/>
      <c r="D323" s="121"/>
      <c r="E323" s="121"/>
      <c r="F323" s="121"/>
      <c r="G323" s="121"/>
      <c r="H323" s="121"/>
      <c r="I323" s="121"/>
      <c r="J323" s="121"/>
      <c r="K323" s="121"/>
      <c r="L323" s="121"/>
    </row>
    <row r="324" spans="2:12">
      <c r="B324" s="122"/>
      <c r="C324" s="122"/>
      <c r="D324" s="121"/>
      <c r="E324" s="121"/>
      <c r="F324" s="121"/>
      <c r="G324" s="121"/>
      <c r="H324" s="121"/>
      <c r="I324" s="121"/>
      <c r="J324" s="121"/>
      <c r="K324" s="121"/>
      <c r="L324" s="121"/>
    </row>
    <row r="325" spans="2:12">
      <c r="B325" s="122"/>
      <c r="C325" s="122"/>
      <c r="D325" s="121"/>
      <c r="E325" s="121"/>
      <c r="F325" s="121"/>
      <c r="G325" s="121"/>
      <c r="H325" s="121"/>
      <c r="I325" s="121"/>
      <c r="J325" s="121"/>
      <c r="K325" s="121"/>
      <c r="L325" s="121"/>
    </row>
    <row r="326" spans="2:12">
      <c r="B326" s="122"/>
      <c r="C326" s="122"/>
      <c r="D326" s="121"/>
      <c r="E326" s="121"/>
      <c r="F326" s="121"/>
      <c r="G326" s="121"/>
      <c r="H326" s="121"/>
      <c r="I326" s="121"/>
      <c r="J326" s="121"/>
      <c r="K326" s="121"/>
      <c r="L326" s="121"/>
    </row>
    <row r="327" spans="2:12">
      <c r="B327" s="122"/>
      <c r="C327" s="122"/>
      <c r="D327" s="121"/>
      <c r="E327" s="121"/>
      <c r="F327" s="121"/>
      <c r="G327" s="121"/>
      <c r="H327" s="121"/>
      <c r="I327" s="121"/>
      <c r="J327" s="121"/>
      <c r="K327" s="121"/>
      <c r="L327" s="121"/>
    </row>
    <row r="328" spans="2:12"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</row>
    <row r="329" spans="2:12">
      <c r="B329" s="122"/>
      <c r="C329" s="122"/>
      <c r="D329" s="121"/>
      <c r="E329" s="121"/>
      <c r="F329" s="121"/>
      <c r="G329" s="121"/>
      <c r="H329" s="121"/>
      <c r="I329" s="121"/>
      <c r="J329" s="121"/>
      <c r="K329" s="121"/>
      <c r="L329" s="121"/>
    </row>
    <row r="330" spans="2:12">
      <c r="B330" s="122"/>
      <c r="C330" s="122"/>
      <c r="D330" s="121"/>
      <c r="E330" s="121"/>
      <c r="F330" s="121"/>
      <c r="G330" s="121"/>
      <c r="H330" s="121"/>
      <c r="I330" s="121"/>
      <c r="J330" s="121"/>
      <c r="K330" s="121"/>
      <c r="L330" s="121"/>
    </row>
    <row r="331" spans="2:12">
      <c r="B331" s="122"/>
      <c r="C331" s="122"/>
      <c r="D331" s="121"/>
      <c r="E331" s="121"/>
      <c r="F331" s="121"/>
      <c r="G331" s="121"/>
      <c r="H331" s="121"/>
      <c r="I331" s="121"/>
      <c r="J331" s="121"/>
      <c r="K331" s="121"/>
      <c r="L331" s="121"/>
    </row>
    <row r="332" spans="2:12">
      <c r="B332" s="122"/>
      <c r="C332" s="122"/>
      <c r="D332" s="121"/>
      <c r="E332" s="121"/>
      <c r="F332" s="121"/>
      <c r="G332" s="121"/>
      <c r="H332" s="121"/>
      <c r="I332" s="121"/>
      <c r="J332" s="121"/>
      <c r="K332" s="121"/>
      <c r="L332" s="121"/>
    </row>
    <row r="333" spans="2:12">
      <c r="B333" s="122"/>
      <c r="C333" s="122"/>
      <c r="D333" s="121"/>
      <c r="E333" s="121"/>
      <c r="F333" s="121"/>
      <c r="G333" s="121"/>
      <c r="H333" s="121"/>
      <c r="I333" s="121"/>
      <c r="J333" s="121"/>
      <c r="K333" s="121"/>
      <c r="L333" s="121"/>
    </row>
    <row r="334" spans="2:12">
      <c r="B334" s="122"/>
      <c r="C334" s="122"/>
      <c r="D334" s="121"/>
      <c r="E334" s="121"/>
      <c r="F334" s="121"/>
      <c r="G334" s="121"/>
      <c r="H334" s="121"/>
      <c r="I334" s="121"/>
      <c r="J334" s="121"/>
      <c r="K334" s="121"/>
      <c r="L334" s="121"/>
    </row>
    <row r="335" spans="2:12">
      <c r="B335" s="122"/>
      <c r="C335" s="122"/>
      <c r="D335" s="121"/>
      <c r="E335" s="121"/>
      <c r="F335" s="121"/>
      <c r="G335" s="121"/>
      <c r="H335" s="121"/>
      <c r="I335" s="121"/>
      <c r="J335" s="121"/>
      <c r="K335" s="121"/>
      <c r="L335" s="121"/>
    </row>
    <row r="336" spans="2:12">
      <c r="B336" s="122"/>
      <c r="C336" s="122"/>
      <c r="D336" s="121"/>
      <c r="E336" s="121"/>
      <c r="F336" s="121"/>
      <c r="G336" s="121"/>
      <c r="H336" s="121"/>
      <c r="I336" s="121"/>
      <c r="J336" s="121"/>
      <c r="K336" s="121"/>
      <c r="L336" s="121"/>
    </row>
    <row r="337" spans="2:12">
      <c r="B337" s="122"/>
      <c r="C337" s="122"/>
      <c r="D337" s="121"/>
      <c r="E337" s="121"/>
      <c r="F337" s="121"/>
      <c r="G337" s="121"/>
      <c r="H337" s="121"/>
      <c r="I337" s="121"/>
      <c r="J337" s="121"/>
      <c r="K337" s="121"/>
      <c r="L337" s="121"/>
    </row>
    <row r="338" spans="2:12"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</row>
    <row r="339" spans="2:12">
      <c r="B339" s="122"/>
      <c r="C339" s="122"/>
      <c r="D339" s="121"/>
      <c r="E339" s="121"/>
      <c r="F339" s="121"/>
      <c r="G339" s="121"/>
      <c r="H339" s="121"/>
      <c r="I339" s="121"/>
      <c r="J339" s="121"/>
      <c r="K339" s="121"/>
      <c r="L339" s="121"/>
    </row>
    <row r="340" spans="2:12">
      <c r="B340" s="122"/>
      <c r="C340" s="122"/>
      <c r="D340" s="121"/>
      <c r="E340" s="121"/>
      <c r="F340" s="121"/>
      <c r="G340" s="121"/>
      <c r="H340" s="121"/>
      <c r="I340" s="121"/>
      <c r="J340" s="121"/>
      <c r="K340" s="121"/>
      <c r="L340" s="121"/>
    </row>
    <row r="341" spans="2:12">
      <c r="B341" s="122"/>
      <c r="C341" s="122"/>
      <c r="D341" s="121"/>
      <c r="E341" s="121"/>
      <c r="F341" s="121"/>
      <c r="G341" s="121"/>
      <c r="H341" s="121"/>
      <c r="I341" s="121"/>
      <c r="J341" s="121"/>
      <c r="K341" s="121"/>
      <c r="L341" s="121"/>
    </row>
    <row r="342" spans="2:12">
      <c r="B342" s="122"/>
      <c r="C342" s="122"/>
      <c r="D342" s="121"/>
      <c r="E342" s="121"/>
      <c r="F342" s="121"/>
      <c r="G342" s="121"/>
      <c r="H342" s="121"/>
      <c r="I342" s="121"/>
      <c r="J342" s="121"/>
      <c r="K342" s="121"/>
      <c r="L342" s="121"/>
    </row>
    <row r="343" spans="2:12">
      <c r="B343" s="122"/>
      <c r="C343" s="122"/>
      <c r="D343" s="121"/>
      <c r="E343" s="121"/>
      <c r="F343" s="121"/>
      <c r="G343" s="121"/>
      <c r="H343" s="121"/>
      <c r="I343" s="121"/>
      <c r="J343" s="121"/>
      <c r="K343" s="121"/>
      <c r="L343" s="121"/>
    </row>
    <row r="344" spans="2:12">
      <c r="B344" s="122"/>
      <c r="C344" s="122"/>
      <c r="D344" s="121"/>
      <c r="E344" s="121"/>
      <c r="F344" s="121"/>
      <c r="G344" s="121"/>
      <c r="H344" s="121"/>
      <c r="I344" s="121"/>
      <c r="J344" s="121"/>
      <c r="K344" s="121"/>
      <c r="L344" s="121"/>
    </row>
    <row r="345" spans="2:12">
      <c r="B345" s="122"/>
      <c r="C345" s="122"/>
      <c r="D345" s="121"/>
      <c r="E345" s="121"/>
      <c r="F345" s="121"/>
      <c r="G345" s="121"/>
      <c r="H345" s="121"/>
      <c r="I345" s="121"/>
      <c r="J345" s="121"/>
      <c r="K345" s="121"/>
      <c r="L345" s="121"/>
    </row>
    <row r="346" spans="2:12">
      <c r="B346" s="122"/>
      <c r="C346" s="122"/>
      <c r="D346" s="121"/>
      <c r="E346" s="121"/>
      <c r="F346" s="121"/>
      <c r="G346" s="121"/>
      <c r="H346" s="121"/>
      <c r="I346" s="121"/>
      <c r="J346" s="121"/>
      <c r="K346" s="121"/>
      <c r="L346" s="121"/>
    </row>
    <row r="347" spans="2:12">
      <c r="B347" s="122"/>
      <c r="C347" s="122"/>
      <c r="D347" s="121"/>
      <c r="E347" s="121"/>
      <c r="F347" s="121"/>
      <c r="G347" s="121"/>
      <c r="H347" s="121"/>
      <c r="I347" s="121"/>
      <c r="J347" s="121"/>
      <c r="K347" s="121"/>
      <c r="L347" s="121"/>
    </row>
    <row r="348" spans="2:12"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</row>
    <row r="349" spans="2:12">
      <c r="B349" s="122"/>
      <c r="C349" s="122"/>
      <c r="D349" s="121"/>
      <c r="E349" s="121"/>
      <c r="F349" s="121"/>
      <c r="G349" s="121"/>
      <c r="H349" s="121"/>
      <c r="I349" s="121"/>
      <c r="J349" s="121"/>
      <c r="K349" s="121"/>
      <c r="L349" s="121"/>
    </row>
    <row r="350" spans="2:12">
      <c r="B350" s="122"/>
      <c r="C350" s="122"/>
      <c r="D350" s="121"/>
      <c r="E350" s="121"/>
      <c r="F350" s="121"/>
      <c r="G350" s="121"/>
      <c r="H350" s="121"/>
      <c r="I350" s="121"/>
      <c r="J350" s="121"/>
      <c r="K350" s="121"/>
      <c r="L350" s="121"/>
    </row>
    <row r="351" spans="2:12">
      <c r="B351" s="122"/>
      <c r="C351" s="122"/>
      <c r="D351" s="121"/>
      <c r="E351" s="121"/>
      <c r="F351" s="121"/>
      <c r="G351" s="121"/>
      <c r="H351" s="121"/>
      <c r="I351" s="121"/>
      <c r="J351" s="121"/>
      <c r="K351" s="121"/>
      <c r="L351" s="121"/>
    </row>
    <row r="352" spans="2:12">
      <c r="B352" s="122"/>
      <c r="C352" s="122"/>
      <c r="D352" s="121"/>
      <c r="E352" s="121"/>
      <c r="F352" s="121"/>
      <c r="G352" s="121"/>
      <c r="H352" s="121"/>
      <c r="I352" s="121"/>
      <c r="J352" s="121"/>
      <c r="K352" s="121"/>
      <c r="L352" s="121"/>
    </row>
    <row r="353" spans="2:12">
      <c r="B353" s="122"/>
      <c r="C353" s="122"/>
      <c r="D353" s="121"/>
      <c r="E353" s="121"/>
      <c r="F353" s="121"/>
      <c r="G353" s="121"/>
      <c r="H353" s="121"/>
      <c r="I353" s="121"/>
      <c r="J353" s="121"/>
      <c r="K353" s="121"/>
      <c r="L353" s="121"/>
    </row>
    <row r="354" spans="2:12">
      <c r="B354" s="122"/>
      <c r="C354" s="122"/>
      <c r="D354" s="121"/>
      <c r="E354" s="121"/>
      <c r="F354" s="121"/>
      <c r="G354" s="121"/>
      <c r="H354" s="121"/>
      <c r="I354" s="121"/>
      <c r="J354" s="121"/>
      <c r="K354" s="121"/>
      <c r="L354" s="121"/>
    </row>
    <row r="355" spans="2:12">
      <c r="B355" s="122"/>
      <c r="C355" s="122"/>
      <c r="D355" s="121"/>
      <c r="E355" s="121"/>
      <c r="F355" s="121"/>
      <c r="G355" s="121"/>
      <c r="H355" s="121"/>
      <c r="I355" s="121"/>
      <c r="J355" s="121"/>
      <c r="K355" s="121"/>
      <c r="L355" s="121"/>
    </row>
    <row r="356" spans="2:12"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</row>
    <row r="357" spans="2:12">
      <c r="B357" s="122"/>
      <c r="C357" s="122"/>
      <c r="D357" s="121"/>
      <c r="E357" s="121"/>
      <c r="F357" s="121"/>
      <c r="G357" s="121"/>
      <c r="H357" s="121"/>
      <c r="I357" s="121"/>
      <c r="J357" s="121"/>
      <c r="K357" s="121"/>
      <c r="L357" s="121"/>
    </row>
    <row r="358" spans="2:12"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</row>
    <row r="359" spans="2:12">
      <c r="B359" s="122"/>
      <c r="C359" s="122"/>
      <c r="D359" s="121"/>
      <c r="E359" s="121"/>
      <c r="F359" s="121"/>
      <c r="G359" s="121"/>
      <c r="H359" s="121"/>
      <c r="I359" s="121"/>
      <c r="J359" s="121"/>
      <c r="K359" s="121"/>
      <c r="L359" s="121"/>
    </row>
    <row r="360" spans="2:12"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</row>
    <row r="361" spans="2:12">
      <c r="B361" s="122"/>
      <c r="C361" s="122"/>
      <c r="D361" s="121"/>
      <c r="E361" s="121"/>
      <c r="F361" s="121"/>
      <c r="G361" s="121"/>
      <c r="H361" s="121"/>
      <c r="I361" s="121"/>
      <c r="J361" s="121"/>
      <c r="K361" s="121"/>
      <c r="L361" s="121"/>
    </row>
    <row r="362" spans="2:12">
      <c r="B362" s="122"/>
      <c r="C362" s="122"/>
      <c r="D362" s="121"/>
      <c r="E362" s="121"/>
      <c r="F362" s="121"/>
      <c r="G362" s="121"/>
      <c r="H362" s="121"/>
      <c r="I362" s="121"/>
      <c r="J362" s="121"/>
      <c r="K362" s="121"/>
      <c r="L362" s="121"/>
    </row>
    <row r="363" spans="2:12">
      <c r="B363" s="122"/>
      <c r="C363" s="122"/>
      <c r="D363" s="121"/>
      <c r="E363" s="121"/>
      <c r="F363" s="121"/>
      <c r="G363" s="121"/>
      <c r="H363" s="121"/>
      <c r="I363" s="121"/>
      <c r="J363" s="121"/>
      <c r="K363" s="121"/>
      <c r="L363" s="121"/>
    </row>
    <row r="364" spans="2:12">
      <c r="B364" s="122"/>
      <c r="C364" s="122"/>
      <c r="D364" s="121"/>
      <c r="E364" s="121"/>
      <c r="F364" s="121"/>
      <c r="G364" s="121"/>
      <c r="H364" s="121"/>
      <c r="I364" s="121"/>
      <c r="J364" s="121"/>
      <c r="K364" s="121"/>
      <c r="L364" s="121"/>
    </row>
    <row r="365" spans="2:12">
      <c r="B365" s="122"/>
      <c r="C365" s="122"/>
      <c r="D365" s="121"/>
      <c r="E365" s="121"/>
      <c r="F365" s="121"/>
      <c r="G365" s="121"/>
      <c r="H365" s="121"/>
      <c r="I365" s="121"/>
      <c r="J365" s="121"/>
      <c r="K365" s="121"/>
      <c r="L365" s="121"/>
    </row>
    <row r="366" spans="2:12"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</row>
    <row r="367" spans="2:12">
      <c r="B367" s="122"/>
      <c r="C367" s="122"/>
      <c r="D367" s="121"/>
      <c r="E367" s="121"/>
      <c r="F367" s="121"/>
      <c r="G367" s="121"/>
      <c r="H367" s="121"/>
      <c r="I367" s="121"/>
      <c r="J367" s="121"/>
      <c r="K367" s="121"/>
      <c r="L367" s="121"/>
    </row>
    <row r="368" spans="2:12"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</row>
    <row r="369" spans="2:12">
      <c r="B369" s="122"/>
      <c r="C369" s="122"/>
      <c r="D369" s="121"/>
      <c r="E369" s="121"/>
      <c r="F369" s="121"/>
      <c r="G369" s="121"/>
      <c r="H369" s="121"/>
      <c r="I369" s="121"/>
      <c r="J369" s="121"/>
      <c r="K369" s="121"/>
      <c r="L369" s="121"/>
    </row>
    <row r="370" spans="2:12">
      <c r="B370" s="122"/>
      <c r="C370" s="122"/>
      <c r="D370" s="121"/>
      <c r="E370" s="121"/>
      <c r="F370" s="121"/>
      <c r="G370" s="121"/>
      <c r="H370" s="121"/>
      <c r="I370" s="121"/>
      <c r="J370" s="121"/>
      <c r="K370" s="121"/>
      <c r="L370" s="121"/>
    </row>
    <row r="371" spans="2:12">
      <c r="B371" s="122"/>
      <c r="C371" s="122"/>
      <c r="D371" s="121"/>
      <c r="E371" s="121"/>
      <c r="F371" s="121"/>
      <c r="G371" s="121"/>
      <c r="H371" s="121"/>
      <c r="I371" s="121"/>
      <c r="J371" s="121"/>
      <c r="K371" s="121"/>
      <c r="L371" s="121"/>
    </row>
    <row r="372" spans="2:12">
      <c r="B372" s="122"/>
      <c r="C372" s="122"/>
      <c r="D372" s="121"/>
      <c r="E372" s="121"/>
      <c r="F372" s="121"/>
      <c r="G372" s="121"/>
      <c r="H372" s="121"/>
      <c r="I372" s="121"/>
      <c r="J372" s="121"/>
      <c r="K372" s="121"/>
      <c r="L372" s="121"/>
    </row>
    <row r="373" spans="2:12">
      <c r="B373" s="122"/>
      <c r="C373" s="122"/>
      <c r="D373" s="121"/>
      <c r="E373" s="121"/>
      <c r="F373" s="121"/>
      <c r="G373" s="121"/>
      <c r="H373" s="121"/>
      <c r="I373" s="121"/>
      <c r="J373" s="121"/>
      <c r="K373" s="121"/>
      <c r="L373" s="121"/>
    </row>
    <row r="374" spans="2:12">
      <c r="B374" s="122"/>
      <c r="C374" s="122"/>
      <c r="D374" s="121"/>
      <c r="E374" s="121"/>
      <c r="F374" s="121"/>
      <c r="G374" s="121"/>
      <c r="H374" s="121"/>
      <c r="I374" s="121"/>
      <c r="J374" s="121"/>
      <c r="K374" s="121"/>
      <c r="L374" s="121"/>
    </row>
    <row r="375" spans="2:12">
      <c r="B375" s="122"/>
      <c r="C375" s="122"/>
      <c r="D375" s="121"/>
      <c r="E375" s="121"/>
      <c r="F375" s="121"/>
      <c r="G375" s="121"/>
      <c r="H375" s="121"/>
      <c r="I375" s="121"/>
      <c r="J375" s="121"/>
      <c r="K375" s="121"/>
      <c r="L375" s="121"/>
    </row>
    <row r="376" spans="2:12">
      <c r="B376" s="122"/>
      <c r="C376" s="122"/>
      <c r="D376" s="121"/>
      <c r="E376" s="121"/>
      <c r="F376" s="121"/>
      <c r="G376" s="121"/>
      <c r="H376" s="121"/>
      <c r="I376" s="121"/>
      <c r="J376" s="121"/>
      <c r="K376" s="121"/>
      <c r="L376" s="121"/>
    </row>
    <row r="377" spans="2:12">
      <c r="B377" s="122"/>
      <c r="C377" s="122"/>
      <c r="D377" s="121"/>
      <c r="E377" s="121"/>
      <c r="F377" s="121"/>
      <c r="G377" s="121"/>
      <c r="H377" s="121"/>
      <c r="I377" s="121"/>
      <c r="J377" s="121"/>
      <c r="K377" s="121"/>
      <c r="L377" s="121"/>
    </row>
    <row r="378" spans="2:12">
      <c r="B378" s="122"/>
      <c r="C378" s="122"/>
      <c r="D378" s="121"/>
      <c r="E378" s="121"/>
      <c r="F378" s="121"/>
      <c r="G378" s="121"/>
      <c r="H378" s="121"/>
      <c r="I378" s="121"/>
      <c r="J378" s="121"/>
      <c r="K378" s="121"/>
      <c r="L378" s="121"/>
    </row>
    <row r="379" spans="2:12">
      <c r="B379" s="122"/>
      <c r="C379" s="122"/>
      <c r="D379" s="121"/>
      <c r="E379" s="121"/>
      <c r="F379" s="121"/>
      <c r="G379" s="121"/>
      <c r="H379" s="121"/>
      <c r="I379" s="121"/>
      <c r="J379" s="121"/>
      <c r="K379" s="121"/>
      <c r="L379" s="121"/>
    </row>
    <row r="380" spans="2:12"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</row>
    <row r="381" spans="2:12">
      <c r="B381" s="122"/>
      <c r="C381" s="122"/>
      <c r="D381" s="121"/>
      <c r="E381" s="121"/>
      <c r="F381" s="121"/>
      <c r="G381" s="121"/>
      <c r="H381" s="121"/>
      <c r="I381" s="121"/>
      <c r="J381" s="121"/>
      <c r="K381" s="121"/>
      <c r="L381" s="121"/>
    </row>
    <row r="382" spans="2:12"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</row>
    <row r="383" spans="2:12">
      <c r="B383" s="122"/>
      <c r="C383" s="122"/>
      <c r="D383" s="121"/>
      <c r="E383" s="121"/>
      <c r="F383" s="121"/>
      <c r="G383" s="121"/>
      <c r="H383" s="121"/>
      <c r="I383" s="121"/>
      <c r="J383" s="121"/>
      <c r="K383" s="121"/>
      <c r="L383" s="121"/>
    </row>
    <row r="384" spans="2:12">
      <c r="B384" s="122"/>
      <c r="C384" s="122"/>
      <c r="D384" s="121"/>
      <c r="E384" s="121"/>
      <c r="F384" s="121"/>
      <c r="G384" s="121"/>
      <c r="H384" s="121"/>
      <c r="I384" s="121"/>
      <c r="J384" s="121"/>
      <c r="K384" s="121"/>
      <c r="L384" s="121"/>
    </row>
    <row r="385" spans="2:12">
      <c r="B385" s="122"/>
      <c r="C385" s="122"/>
      <c r="D385" s="121"/>
      <c r="E385" s="121"/>
      <c r="F385" s="121"/>
      <c r="G385" s="121"/>
      <c r="H385" s="121"/>
      <c r="I385" s="121"/>
      <c r="J385" s="121"/>
      <c r="K385" s="121"/>
      <c r="L385" s="121"/>
    </row>
    <row r="386" spans="2:12">
      <c r="B386" s="122"/>
      <c r="C386" s="122"/>
      <c r="D386" s="121"/>
      <c r="E386" s="121"/>
      <c r="F386" s="121"/>
      <c r="G386" s="121"/>
      <c r="H386" s="121"/>
      <c r="I386" s="121"/>
      <c r="J386" s="121"/>
      <c r="K386" s="121"/>
      <c r="L386" s="121"/>
    </row>
    <row r="387" spans="2:12">
      <c r="B387" s="122"/>
      <c r="C387" s="122"/>
      <c r="D387" s="121"/>
      <c r="E387" s="121"/>
      <c r="F387" s="121"/>
      <c r="G387" s="121"/>
      <c r="H387" s="121"/>
      <c r="I387" s="121"/>
      <c r="J387" s="121"/>
      <c r="K387" s="121"/>
      <c r="L387" s="121"/>
    </row>
    <row r="388" spans="2:12">
      <c r="B388" s="122"/>
      <c r="C388" s="122"/>
      <c r="D388" s="121"/>
      <c r="E388" s="121"/>
      <c r="F388" s="121"/>
      <c r="G388" s="121"/>
      <c r="H388" s="121"/>
      <c r="I388" s="121"/>
      <c r="J388" s="121"/>
      <c r="K388" s="121"/>
      <c r="L388" s="121"/>
    </row>
    <row r="389" spans="2:12">
      <c r="B389" s="122"/>
      <c r="C389" s="122"/>
      <c r="D389" s="121"/>
      <c r="E389" s="121"/>
      <c r="F389" s="121"/>
      <c r="G389" s="121"/>
      <c r="H389" s="121"/>
      <c r="I389" s="121"/>
      <c r="J389" s="121"/>
      <c r="K389" s="121"/>
      <c r="L389" s="121"/>
    </row>
    <row r="390" spans="2:12">
      <c r="B390" s="122"/>
      <c r="C390" s="122"/>
      <c r="D390" s="121"/>
      <c r="E390" s="121"/>
      <c r="F390" s="121"/>
      <c r="G390" s="121"/>
      <c r="H390" s="121"/>
      <c r="I390" s="121"/>
      <c r="J390" s="121"/>
      <c r="K390" s="121"/>
      <c r="L390" s="121"/>
    </row>
    <row r="391" spans="2:12">
      <c r="B391" s="122"/>
      <c r="C391" s="122"/>
      <c r="D391" s="121"/>
      <c r="E391" s="121"/>
      <c r="F391" s="121"/>
      <c r="G391" s="121"/>
      <c r="H391" s="121"/>
      <c r="I391" s="121"/>
      <c r="J391" s="121"/>
      <c r="K391" s="121"/>
      <c r="L391" s="121"/>
    </row>
    <row r="392" spans="2:12"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</row>
    <row r="393" spans="2:12">
      <c r="B393" s="122"/>
      <c r="C393" s="122"/>
      <c r="D393" s="121"/>
      <c r="E393" s="121"/>
      <c r="F393" s="121"/>
      <c r="G393" s="121"/>
      <c r="H393" s="121"/>
      <c r="I393" s="121"/>
      <c r="J393" s="121"/>
      <c r="K393" s="121"/>
      <c r="L393" s="121"/>
    </row>
    <row r="394" spans="2:12">
      <c r="B394" s="122"/>
      <c r="C394" s="122"/>
      <c r="D394" s="121"/>
      <c r="E394" s="121"/>
      <c r="F394" s="121"/>
      <c r="G394" s="121"/>
      <c r="H394" s="121"/>
      <c r="I394" s="121"/>
      <c r="J394" s="121"/>
      <c r="K394" s="121"/>
      <c r="L394" s="121"/>
    </row>
    <row r="395" spans="2:12">
      <c r="B395" s="122"/>
      <c r="C395" s="122"/>
      <c r="D395" s="121"/>
      <c r="E395" s="121"/>
      <c r="F395" s="121"/>
      <c r="G395" s="121"/>
      <c r="H395" s="121"/>
      <c r="I395" s="121"/>
      <c r="J395" s="121"/>
      <c r="K395" s="121"/>
      <c r="L395" s="121"/>
    </row>
    <row r="396" spans="2:12">
      <c r="B396" s="122"/>
      <c r="C396" s="122"/>
      <c r="D396" s="121"/>
      <c r="E396" s="121"/>
      <c r="F396" s="121"/>
      <c r="G396" s="121"/>
      <c r="H396" s="121"/>
      <c r="I396" s="121"/>
      <c r="J396" s="121"/>
      <c r="K396" s="121"/>
      <c r="L396" s="121"/>
    </row>
    <row r="397" spans="2:12">
      <c r="B397" s="122"/>
      <c r="C397" s="122"/>
      <c r="D397" s="121"/>
      <c r="E397" s="121"/>
      <c r="F397" s="121"/>
      <c r="G397" s="121"/>
      <c r="H397" s="121"/>
      <c r="I397" s="121"/>
      <c r="J397" s="121"/>
      <c r="K397" s="121"/>
      <c r="L397" s="121"/>
    </row>
    <row r="398" spans="2:12">
      <c r="B398" s="122"/>
      <c r="C398" s="122"/>
      <c r="D398" s="121"/>
      <c r="E398" s="121"/>
      <c r="F398" s="121"/>
      <c r="G398" s="121"/>
      <c r="H398" s="121"/>
      <c r="I398" s="121"/>
      <c r="J398" s="121"/>
      <c r="K398" s="121"/>
      <c r="L398" s="121"/>
    </row>
    <row r="399" spans="2:12">
      <c r="B399" s="122"/>
      <c r="C399" s="122"/>
      <c r="D399" s="121"/>
      <c r="E399" s="121"/>
      <c r="F399" s="121"/>
      <c r="G399" s="121"/>
      <c r="H399" s="121"/>
      <c r="I399" s="121"/>
      <c r="J399" s="121"/>
      <c r="K399" s="121"/>
      <c r="L399" s="121"/>
    </row>
    <row r="400" spans="2:12"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</row>
    <row r="401" spans="2:12">
      <c r="B401" s="122"/>
      <c r="C401" s="122"/>
      <c r="D401" s="121"/>
      <c r="E401" s="121"/>
      <c r="F401" s="121"/>
      <c r="G401" s="121"/>
      <c r="H401" s="121"/>
      <c r="I401" s="121"/>
      <c r="J401" s="121"/>
      <c r="K401" s="121"/>
      <c r="L401" s="121"/>
    </row>
    <row r="402" spans="2:12"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</row>
    <row r="403" spans="2:12">
      <c r="B403" s="122"/>
      <c r="C403" s="122"/>
      <c r="D403" s="121"/>
      <c r="E403" s="121"/>
      <c r="F403" s="121"/>
      <c r="G403" s="121"/>
      <c r="H403" s="121"/>
      <c r="I403" s="121"/>
      <c r="J403" s="121"/>
      <c r="K403" s="121"/>
      <c r="L403" s="121"/>
    </row>
    <row r="404" spans="2:12"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</row>
    <row r="405" spans="2:12">
      <c r="B405" s="122"/>
      <c r="C405" s="122"/>
      <c r="D405" s="121"/>
      <c r="E405" s="121"/>
      <c r="F405" s="121"/>
      <c r="G405" s="121"/>
      <c r="H405" s="121"/>
      <c r="I405" s="121"/>
      <c r="J405" s="121"/>
      <c r="K405" s="121"/>
      <c r="L405" s="121"/>
    </row>
    <row r="406" spans="2:12">
      <c r="B406" s="122"/>
      <c r="C406" s="122"/>
      <c r="D406" s="121"/>
      <c r="E406" s="121"/>
      <c r="F406" s="121"/>
      <c r="G406" s="121"/>
      <c r="H406" s="121"/>
      <c r="I406" s="121"/>
      <c r="J406" s="121"/>
      <c r="K406" s="121"/>
      <c r="L406" s="121"/>
    </row>
    <row r="407" spans="2:12">
      <c r="B407" s="122"/>
      <c r="C407" s="122"/>
      <c r="D407" s="121"/>
      <c r="E407" s="121"/>
      <c r="F407" s="121"/>
      <c r="G407" s="121"/>
      <c r="H407" s="121"/>
      <c r="I407" s="121"/>
      <c r="J407" s="121"/>
      <c r="K407" s="121"/>
      <c r="L407" s="121"/>
    </row>
    <row r="408" spans="2:12"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</row>
    <row r="409" spans="2:12">
      <c r="B409" s="122"/>
      <c r="C409" s="122"/>
      <c r="D409" s="121"/>
      <c r="E409" s="121"/>
      <c r="F409" s="121"/>
      <c r="G409" s="121"/>
      <c r="H409" s="121"/>
      <c r="I409" s="121"/>
      <c r="J409" s="121"/>
      <c r="K409" s="121"/>
      <c r="L409" s="121"/>
    </row>
    <row r="410" spans="2:12">
      <c r="B410" s="122"/>
      <c r="C410" s="122"/>
      <c r="D410" s="121"/>
      <c r="E410" s="121"/>
      <c r="F410" s="121"/>
      <c r="G410" s="121"/>
      <c r="H410" s="121"/>
      <c r="I410" s="121"/>
      <c r="J410" s="121"/>
      <c r="K410" s="121"/>
      <c r="L410" s="121"/>
    </row>
    <row r="411" spans="2:12">
      <c r="B411" s="122"/>
      <c r="C411" s="122"/>
      <c r="D411" s="121"/>
      <c r="E411" s="121"/>
      <c r="F411" s="121"/>
      <c r="G411" s="121"/>
      <c r="H411" s="121"/>
      <c r="I411" s="121"/>
      <c r="J411" s="121"/>
      <c r="K411" s="121"/>
      <c r="L411" s="121"/>
    </row>
    <row r="412" spans="2:12">
      <c r="B412" s="122"/>
      <c r="C412" s="122"/>
      <c r="D412" s="121"/>
      <c r="E412" s="121"/>
      <c r="F412" s="121"/>
      <c r="G412" s="121"/>
      <c r="H412" s="121"/>
      <c r="I412" s="121"/>
      <c r="J412" s="121"/>
      <c r="K412" s="121"/>
      <c r="L412" s="121"/>
    </row>
    <row r="413" spans="2:12">
      <c r="B413" s="122"/>
      <c r="C413" s="122"/>
      <c r="D413" s="121"/>
      <c r="E413" s="121"/>
      <c r="F413" s="121"/>
      <c r="G413" s="121"/>
      <c r="H413" s="121"/>
      <c r="I413" s="121"/>
      <c r="J413" s="121"/>
      <c r="K413" s="121"/>
      <c r="L413" s="121"/>
    </row>
    <row r="414" spans="2:12">
      <c r="B414" s="122"/>
      <c r="C414" s="122"/>
      <c r="D414" s="121"/>
      <c r="E414" s="121"/>
      <c r="F414" s="121"/>
      <c r="G414" s="121"/>
      <c r="H414" s="121"/>
      <c r="I414" s="121"/>
      <c r="J414" s="121"/>
      <c r="K414" s="121"/>
      <c r="L414" s="121"/>
    </row>
    <row r="415" spans="2:12">
      <c r="B415" s="122"/>
      <c r="C415" s="122"/>
      <c r="D415" s="121"/>
      <c r="E415" s="121"/>
      <c r="F415" s="121"/>
      <c r="G415" s="121"/>
      <c r="H415" s="121"/>
      <c r="I415" s="121"/>
      <c r="J415" s="121"/>
      <c r="K415" s="121"/>
      <c r="L415" s="121"/>
    </row>
    <row r="416" spans="2:12">
      <c r="B416" s="122"/>
      <c r="C416" s="122"/>
      <c r="D416" s="121"/>
      <c r="E416" s="121"/>
      <c r="F416" s="121"/>
      <c r="G416" s="121"/>
      <c r="H416" s="121"/>
      <c r="I416" s="121"/>
      <c r="J416" s="121"/>
      <c r="K416" s="121"/>
      <c r="L416" s="121"/>
    </row>
    <row r="417" spans="2:12">
      <c r="B417" s="122"/>
      <c r="C417" s="122"/>
      <c r="D417" s="121"/>
      <c r="E417" s="121"/>
      <c r="F417" s="121"/>
      <c r="G417" s="121"/>
      <c r="H417" s="121"/>
      <c r="I417" s="121"/>
      <c r="J417" s="121"/>
      <c r="K417" s="121"/>
      <c r="L417" s="121"/>
    </row>
    <row r="418" spans="2:12">
      <c r="B418" s="122"/>
      <c r="C418" s="122"/>
      <c r="D418" s="121"/>
      <c r="E418" s="121"/>
      <c r="F418" s="121"/>
      <c r="G418" s="121"/>
      <c r="H418" s="121"/>
      <c r="I418" s="121"/>
      <c r="J418" s="121"/>
      <c r="K418" s="121"/>
      <c r="L418" s="121"/>
    </row>
    <row r="419" spans="2:12">
      <c r="B419" s="122"/>
      <c r="C419" s="122"/>
      <c r="D419" s="121"/>
      <c r="E419" s="121"/>
      <c r="F419" s="121"/>
      <c r="G419" s="121"/>
      <c r="H419" s="121"/>
      <c r="I419" s="121"/>
      <c r="J419" s="121"/>
      <c r="K419" s="121"/>
      <c r="L419" s="121"/>
    </row>
    <row r="420" spans="2:12">
      <c r="B420" s="122"/>
      <c r="C420" s="122"/>
      <c r="D420" s="121"/>
      <c r="E420" s="121"/>
      <c r="F420" s="121"/>
      <c r="G420" s="121"/>
      <c r="H420" s="121"/>
      <c r="I420" s="121"/>
      <c r="J420" s="121"/>
      <c r="K420" s="121"/>
      <c r="L420" s="121"/>
    </row>
    <row r="421" spans="2:12">
      <c r="B421" s="122"/>
      <c r="C421" s="122"/>
      <c r="D421" s="121"/>
      <c r="E421" s="121"/>
      <c r="F421" s="121"/>
      <c r="G421" s="121"/>
      <c r="H421" s="121"/>
      <c r="I421" s="121"/>
      <c r="J421" s="121"/>
      <c r="K421" s="121"/>
      <c r="L421" s="121"/>
    </row>
    <row r="422" spans="2:12">
      <c r="B422" s="122"/>
      <c r="C422" s="122"/>
      <c r="D422" s="121"/>
      <c r="E422" s="121"/>
      <c r="F422" s="121"/>
      <c r="G422" s="121"/>
      <c r="H422" s="121"/>
      <c r="I422" s="121"/>
      <c r="J422" s="121"/>
      <c r="K422" s="121"/>
      <c r="L422" s="121"/>
    </row>
    <row r="423" spans="2:12">
      <c r="B423" s="122"/>
      <c r="C423" s="122"/>
      <c r="D423" s="121"/>
      <c r="E423" s="121"/>
      <c r="F423" s="121"/>
      <c r="G423" s="121"/>
      <c r="H423" s="121"/>
      <c r="I423" s="121"/>
      <c r="J423" s="121"/>
      <c r="K423" s="121"/>
      <c r="L423" s="121"/>
    </row>
    <row r="424" spans="2:12">
      <c r="B424" s="122"/>
      <c r="C424" s="122"/>
      <c r="D424" s="121"/>
      <c r="E424" s="121"/>
      <c r="F424" s="121"/>
      <c r="G424" s="121"/>
      <c r="H424" s="121"/>
      <c r="I424" s="121"/>
      <c r="J424" s="121"/>
      <c r="K424" s="121"/>
      <c r="L424" s="121"/>
    </row>
    <row r="425" spans="2:12">
      <c r="B425" s="122"/>
      <c r="C425" s="122"/>
      <c r="D425" s="121"/>
      <c r="E425" s="121"/>
      <c r="F425" s="121"/>
      <c r="G425" s="121"/>
      <c r="H425" s="121"/>
      <c r="I425" s="121"/>
      <c r="J425" s="121"/>
      <c r="K425" s="121"/>
      <c r="L425" s="121"/>
    </row>
    <row r="426" spans="2:12">
      <c r="B426" s="122"/>
      <c r="C426" s="122"/>
      <c r="D426" s="121"/>
      <c r="E426" s="121"/>
      <c r="F426" s="121"/>
      <c r="G426" s="121"/>
      <c r="H426" s="121"/>
      <c r="I426" s="121"/>
      <c r="J426" s="121"/>
      <c r="K426" s="121"/>
      <c r="L426" s="121"/>
    </row>
    <row r="427" spans="2:12">
      <c r="B427" s="122"/>
      <c r="C427" s="122"/>
      <c r="D427" s="121"/>
      <c r="E427" s="121"/>
      <c r="F427" s="121"/>
      <c r="G427" s="121"/>
      <c r="H427" s="121"/>
      <c r="I427" s="121"/>
      <c r="J427" s="121"/>
      <c r="K427" s="121"/>
      <c r="L427" s="121"/>
    </row>
    <row r="428" spans="2:12">
      <c r="B428" s="122"/>
      <c r="C428" s="122"/>
      <c r="D428" s="121"/>
      <c r="E428" s="121"/>
      <c r="F428" s="121"/>
      <c r="G428" s="121"/>
      <c r="H428" s="121"/>
      <c r="I428" s="121"/>
      <c r="J428" s="121"/>
      <c r="K428" s="121"/>
      <c r="L428" s="121"/>
    </row>
    <row r="429" spans="2:12">
      <c r="B429" s="122"/>
      <c r="C429" s="122"/>
      <c r="D429" s="121"/>
      <c r="E429" s="121"/>
      <c r="F429" s="121"/>
      <c r="G429" s="121"/>
      <c r="H429" s="121"/>
      <c r="I429" s="121"/>
      <c r="J429" s="121"/>
      <c r="K429" s="121"/>
      <c r="L429" s="121"/>
    </row>
    <row r="430" spans="2:12">
      <c r="B430" s="122"/>
      <c r="C430" s="122"/>
      <c r="D430" s="121"/>
      <c r="E430" s="121"/>
      <c r="F430" s="121"/>
      <c r="G430" s="121"/>
      <c r="H430" s="121"/>
      <c r="I430" s="121"/>
      <c r="J430" s="121"/>
      <c r="K430" s="121"/>
      <c r="L430" s="121"/>
    </row>
    <row r="431" spans="2:12">
      <c r="B431" s="122"/>
      <c r="C431" s="122"/>
      <c r="D431" s="121"/>
      <c r="E431" s="121"/>
      <c r="F431" s="121"/>
      <c r="G431" s="121"/>
      <c r="H431" s="121"/>
      <c r="I431" s="121"/>
      <c r="J431" s="121"/>
      <c r="K431" s="121"/>
      <c r="L431" s="121"/>
    </row>
    <row r="432" spans="2:12">
      <c r="B432" s="122"/>
      <c r="C432" s="122"/>
      <c r="D432" s="121"/>
      <c r="E432" s="121"/>
      <c r="F432" s="121"/>
      <c r="G432" s="121"/>
      <c r="H432" s="121"/>
      <c r="I432" s="121"/>
      <c r="J432" s="121"/>
      <c r="K432" s="121"/>
      <c r="L432" s="121"/>
    </row>
    <row r="433" spans="2:12">
      <c r="B433" s="122"/>
      <c r="C433" s="122"/>
      <c r="D433" s="121"/>
      <c r="E433" s="121"/>
      <c r="F433" s="121"/>
      <c r="G433" s="121"/>
      <c r="H433" s="121"/>
      <c r="I433" s="121"/>
      <c r="J433" s="121"/>
      <c r="K433" s="121"/>
      <c r="L433" s="121"/>
    </row>
    <row r="434" spans="2:12">
      <c r="B434" s="122"/>
      <c r="C434" s="122"/>
      <c r="D434" s="121"/>
      <c r="E434" s="121"/>
      <c r="F434" s="121"/>
      <c r="G434" s="121"/>
      <c r="H434" s="121"/>
      <c r="I434" s="121"/>
      <c r="J434" s="121"/>
      <c r="K434" s="121"/>
      <c r="L434" s="121"/>
    </row>
    <row r="435" spans="2:12">
      <c r="B435" s="122"/>
      <c r="C435" s="122"/>
      <c r="D435" s="121"/>
      <c r="E435" s="121"/>
      <c r="F435" s="121"/>
      <c r="G435" s="121"/>
      <c r="H435" s="121"/>
      <c r="I435" s="121"/>
      <c r="J435" s="121"/>
      <c r="K435" s="121"/>
      <c r="L435" s="121"/>
    </row>
    <row r="436" spans="2:12">
      <c r="B436" s="122"/>
      <c r="C436" s="122"/>
      <c r="D436" s="121"/>
      <c r="E436" s="121"/>
      <c r="F436" s="121"/>
      <c r="G436" s="121"/>
      <c r="H436" s="121"/>
      <c r="I436" s="121"/>
      <c r="J436" s="121"/>
      <c r="K436" s="121"/>
      <c r="L436" s="121"/>
    </row>
    <row r="437" spans="2:12">
      <c r="B437" s="122"/>
      <c r="C437" s="122"/>
      <c r="D437" s="121"/>
      <c r="E437" s="121"/>
      <c r="F437" s="121"/>
      <c r="G437" s="121"/>
      <c r="H437" s="121"/>
      <c r="I437" s="121"/>
      <c r="J437" s="121"/>
      <c r="K437" s="121"/>
      <c r="L437" s="121"/>
    </row>
    <row r="438" spans="2:12">
      <c r="B438" s="122"/>
      <c r="C438" s="122"/>
      <c r="D438" s="121"/>
      <c r="E438" s="121"/>
      <c r="F438" s="121"/>
      <c r="G438" s="121"/>
      <c r="H438" s="121"/>
      <c r="I438" s="121"/>
      <c r="J438" s="121"/>
      <c r="K438" s="121"/>
      <c r="L438" s="121"/>
    </row>
    <row r="439" spans="2:12">
      <c r="B439" s="122"/>
      <c r="C439" s="122"/>
      <c r="D439" s="121"/>
      <c r="E439" s="121"/>
      <c r="F439" s="121"/>
      <c r="G439" s="121"/>
      <c r="H439" s="121"/>
      <c r="I439" s="121"/>
      <c r="J439" s="121"/>
      <c r="K439" s="121"/>
      <c r="L439" s="121"/>
    </row>
    <row r="440" spans="2:12">
      <c r="B440" s="122"/>
      <c r="C440" s="122"/>
      <c r="D440" s="121"/>
      <c r="E440" s="121"/>
      <c r="F440" s="121"/>
      <c r="G440" s="121"/>
      <c r="H440" s="121"/>
      <c r="I440" s="121"/>
      <c r="J440" s="121"/>
      <c r="K440" s="121"/>
      <c r="L440" s="121"/>
    </row>
    <row r="441" spans="2:12">
      <c r="B441" s="122"/>
      <c r="C441" s="122"/>
      <c r="D441" s="121"/>
      <c r="E441" s="121"/>
      <c r="F441" s="121"/>
      <c r="G441" s="121"/>
      <c r="H441" s="121"/>
      <c r="I441" s="121"/>
      <c r="J441" s="121"/>
      <c r="K441" s="121"/>
      <c r="L441" s="121"/>
    </row>
    <row r="442" spans="2:12">
      <c r="B442" s="122"/>
      <c r="C442" s="122"/>
      <c r="D442" s="121"/>
      <c r="E442" s="121"/>
      <c r="F442" s="121"/>
      <c r="G442" s="121"/>
      <c r="H442" s="121"/>
      <c r="I442" s="121"/>
      <c r="J442" s="121"/>
      <c r="K442" s="121"/>
      <c r="L442" s="121"/>
    </row>
    <row r="443" spans="2:12">
      <c r="B443" s="122"/>
      <c r="C443" s="122"/>
      <c r="D443" s="121"/>
      <c r="E443" s="121"/>
      <c r="F443" s="121"/>
      <c r="G443" s="121"/>
      <c r="H443" s="121"/>
      <c r="I443" s="121"/>
      <c r="J443" s="121"/>
      <c r="K443" s="121"/>
      <c r="L443" s="121"/>
    </row>
    <row r="444" spans="2:12">
      <c r="B444" s="122"/>
      <c r="C444" s="122"/>
      <c r="D444" s="121"/>
      <c r="E444" s="121"/>
      <c r="F444" s="121"/>
      <c r="G444" s="121"/>
      <c r="H444" s="121"/>
      <c r="I444" s="121"/>
      <c r="J444" s="121"/>
      <c r="K444" s="121"/>
      <c r="L444" s="121"/>
    </row>
    <row r="445" spans="2:12">
      <c r="B445" s="122"/>
      <c r="C445" s="122"/>
      <c r="D445" s="121"/>
      <c r="E445" s="121"/>
      <c r="F445" s="121"/>
      <c r="G445" s="121"/>
      <c r="H445" s="121"/>
      <c r="I445" s="121"/>
      <c r="J445" s="121"/>
      <c r="K445" s="121"/>
      <c r="L445" s="121"/>
    </row>
    <row r="446" spans="2:12">
      <c r="B446" s="122"/>
      <c r="C446" s="122"/>
      <c r="D446" s="121"/>
      <c r="E446" s="121"/>
      <c r="F446" s="121"/>
      <c r="G446" s="121"/>
      <c r="H446" s="121"/>
      <c r="I446" s="121"/>
      <c r="J446" s="121"/>
      <c r="K446" s="121"/>
      <c r="L446" s="121"/>
    </row>
    <row r="447" spans="2:12">
      <c r="B447" s="122"/>
      <c r="C447" s="122"/>
      <c r="D447" s="121"/>
      <c r="E447" s="121"/>
      <c r="F447" s="121"/>
      <c r="G447" s="121"/>
      <c r="H447" s="121"/>
      <c r="I447" s="121"/>
      <c r="J447" s="121"/>
      <c r="K447" s="121"/>
      <c r="L447" s="121"/>
    </row>
    <row r="448" spans="2:12">
      <c r="B448" s="122"/>
      <c r="C448" s="122"/>
      <c r="D448" s="121"/>
      <c r="E448" s="121"/>
      <c r="F448" s="121"/>
      <c r="G448" s="121"/>
      <c r="H448" s="121"/>
      <c r="I448" s="121"/>
      <c r="J448" s="121"/>
      <c r="K448" s="121"/>
      <c r="L448" s="121"/>
    </row>
    <row r="449" spans="2:12">
      <c r="B449" s="122"/>
      <c r="C449" s="122"/>
      <c r="D449" s="121"/>
      <c r="E449" s="121"/>
      <c r="F449" s="121"/>
      <c r="G449" s="121"/>
      <c r="H449" s="121"/>
      <c r="I449" s="121"/>
      <c r="J449" s="121"/>
      <c r="K449" s="121"/>
      <c r="L449" s="121"/>
    </row>
    <row r="450" spans="2:12">
      <c r="B450" s="122"/>
      <c r="C450" s="122"/>
      <c r="D450" s="121"/>
      <c r="E450" s="121"/>
      <c r="F450" s="121"/>
      <c r="G450" s="121"/>
      <c r="H450" s="121"/>
      <c r="I450" s="121"/>
      <c r="J450" s="121"/>
      <c r="K450" s="121"/>
      <c r="L450" s="121"/>
    </row>
    <row r="451" spans="2:12">
      <c r="B451" s="122"/>
      <c r="C451" s="122"/>
      <c r="D451" s="121"/>
      <c r="E451" s="121"/>
      <c r="F451" s="121"/>
      <c r="G451" s="121"/>
      <c r="H451" s="121"/>
      <c r="I451" s="121"/>
      <c r="J451" s="121"/>
      <c r="K451" s="121"/>
      <c r="L451" s="121"/>
    </row>
    <row r="452" spans="2:12">
      <c r="B452" s="122"/>
      <c r="C452" s="122"/>
      <c r="D452" s="121"/>
      <c r="E452" s="121"/>
      <c r="F452" s="121"/>
      <c r="G452" s="121"/>
      <c r="H452" s="121"/>
      <c r="I452" s="121"/>
      <c r="J452" s="121"/>
      <c r="K452" s="121"/>
      <c r="L452" s="121"/>
    </row>
    <row r="453" spans="2:12">
      <c r="B453" s="122"/>
      <c r="C453" s="122"/>
      <c r="D453" s="121"/>
      <c r="E453" s="121"/>
      <c r="F453" s="121"/>
      <c r="G453" s="121"/>
      <c r="H453" s="121"/>
      <c r="I453" s="121"/>
      <c r="J453" s="121"/>
      <c r="K453" s="121"/>
      <c r="L453" s="121"/>
    </row>
    <row r="454" spans="2:12">
      <c r="B454" s="122"/>
      <c r="C454" s="122"/>
      <c r="D454" s="121"/>
      <c r="E454" s="121"/>
      <c r="F454" s="121"/>
      <c r="G454" s="121"/>
      <c r="H454" s="121"/>
      <c r="I454" s="121"/>
      <c r="J454" s="121"/>
      <c r="K454" s="121"/>
      <c r="L454" s="121"/>
    </row>
    <row r="455" spans="2:12">
      <c r="B455" s="122"/>
      <c r="C455" s="122"/>
      <c r="D455" s="121"/>
      <c r="E455" s="121"/>
      <c r="F455" s="121"/>
      <c r="G455" s="121"/>
      <c r="H455" s="121"/>
      <c r="I455" s="121"/>
      <c r="J455" s="121"/>
      <c r="K455" s="121"/>
      <c r="L455" s="121"/>
    </row>
    <row r="456" spans="2:12">
      <c r="B456" s="122"/>
      <c r="C456" s="122"/>
      <c r="D456" s="121"/>
      <c r="E456" s="121"/>
      <c r="F456" s="121"/>
      <c r="G456" s="121"/>
      <c r="H456" s="121"/>
      <c r="I456" s="121"/>
      <c r="J456" s="121"/>
      <c r="K456" s="121"/>
      <c r="L456" s="121"/>
    </row>
    <row r="457" spans="2:12">
      <c r="B457" s="122"/>
      <c r="C457" s="122"/>
      <c r="D457" s="121"/>
      <c r="E457" s="121"/>
      <c r="F457" s="121"/>
      <c r="G457" s="121"/>
      <c r="H457" s="121"/>
      <c r="I457" s="121"/>
      <c r="J457" s="121"/>
      <c r="K457" s="121"/>
      <c r="L457" s="121"/>
    </row>
    <row r="458" spans="2:12">
      <c r="B458" s="122"/>
      <c r="C458" s="122"/>
      <c r="D458" s="121"/>
      <c r="E458" s="121"/>
      <c r="F458" s="121"/>
      <c r="G458" s="121"/>
      <c r="H458" s="121"/>
      <c r="I458" s="121"/>
      <c r="J458" s="121"/>
      <c r="K458" s="121"/>
      <c r="L458" s="121"/>
    </row>
    <row r="459" spans="2:12">
      <c r="B459" s="122"/>
      <c r="C459" s="122"/>
      <c r="D459" s="121"/>
      <c r="E459" s="121"/>
      <c r="F459" s="121"/>
      <c r="G459" s="121"/>
      <c r="H459" s="121"/>
      <c r="I459" s="121"/>
      <c r="J459" s="121"/>
      <c r="K459" s="121"/>
      <c r="L459" s="121"/>
    </row>
    <row r="460" spans="2:12">
      <c r="B460" s="122"/>
      <c r="C460" s="122"/>
      <c r="D460" s="121"/>
      <c r="E460" s="121"/>
      <c r="F460" s="121"/>
      <c r="G460" s="121"/>
      <c r="H460" s="121"/>
      <c r="I460" s="121"/>
      <c r="J460" s="121"/>
      <c r="K460" s="121"/>
      <c r="L460" s="121"/>
    </row>
    <row r="461" spans="2:12">
      <c r="B461" s="122"/>
      <c r="C461" s="122"/>
      <c r="D461" s="121"/>
      <c r="E461" s="121"/>
      <c r="F461" s="121"/>
      <c r="G461" s="121"/>
      <c r="H461" s="121"/>
      <c r="I461" s="121"/>
      <c r="J461" s="121"/>
      <c r="K461" s="121"/>
      <c r="L461" s="121"/>
    </row>
    <row r="462" spans="2:12">
      <c r="B462" s="122"/>
      <c r="C462" s="122"/>
      <c r="D462" s="121"/>
      <c r="E462" s="121"/>
      <c r="F462" s="121"/>
      <c r="G462" s="121"/>
      <c r="H462" s="121"/>
      <c r="I462" s="121"/>
      <c r="J462" s="121"/>
      <c r="K462" s="121"/>
      <c r="L462" s="121"/>
    </row>
    <row r="463" spans="2:12">
      <c r="B463" s="122"/>
      <c r="C463" s="122"/>
      <c r="D463" s="121"/>
      <c r="E463" s="121"/>
      <c r="F463" s="121"/>
      <c r="G463" s="121"/>
      <c r="H463" s="121"/>
      <c r="I463" s="121"/>
      <c r="J463" s="121"/>
      <c r="K463" s="121"/>
      <c r="L463" s="121"/>
    </row>
    <row r="464" spans="2:12">
      <c r="B464" s="122"/>
      <c r="C464" s="122"/>
      <c r="D464" s="121"/>
      <c r="E464" s="121"/>
      <c r="F464" s="121"/>
      <c r="G464" s="121"/>
      <c r="H464" s="121"/>
      <c r="I464" s="121"/>
      <c r="J464" s="121"/>
      <c r="K464" s="121"/>
      <c r="L464" s="121"/>
    </row>
    <row r="465" spans="2:12">
      <c r="B465" s="122"/>
      <c r="C465" s="122"/>
      <c r="D465" s="121"/>
      <c r="E465" s="121"/>
      <c r="F465" s="121"/>
      <c r="G465" s="121"/>
      <c r="H465" s="121"/>
      <c r="I465" s="121"/>
      <c r="J465" s="121"/>
      <c r="K465" s="121"/>
      <c r="L465" s="121"/>
    </row>
    <row r="466" spans="2:12">
      <c r="B466" s="122"/>
      <c r="C466" s="122"/>
      <c r="D466" s="121"/>
      <c r="E466" s="121"/>
      <c r="F466" s="121"/>
      <c r="G466" s="121"/>
      <c r="H466" s="121"/>
      <c r="I466" s="121"/>
      <c r="J466" s="121"/>
      <c r="K466" s="121"/>
      <c r="L466" s="121"/>
    </row>
    <row r="467" spans="2:12">
      <c r="B467" s="122"/>
      <c r="C467" s="122"/>
      <c r="D467" s="121"/>
      <c r="E467" s="121"/>
      <c r="F467" s="121"/>
      <c r="G467" s="121"/>
      <c r="H467" s="121"/>
      <c r="I467" s="121"/>
      <c r="J467" s="121"/>
      <c r="K467" s="121"/>
      <c r="L467" s="121"/>
    </row>
    <row r="468" spans="2:12">
      <c r="B468" s="122"/>
      <c r="C468" s="122"/>
      <c r="D468" s="121"/>
      <c r="E468" s="121"/>
      <c r="F468" s="121"/>
      <c r="G468" s="121"/>
      <c r="H468" s="121"/>
      <c r="I468" s="121"/>
      <c r="J468" s="121"/>
      <c r="K468" s="121"/>
      <c r="L468" s="121"/>
    </row>
    <row r="469" spans="2:12">
      <c r="B469" s="122"/>
      <c r="C469" s="122"/>
      <c r="D469" s="121"/>
      <c r="E469" s="121"/>
      <c r="F469" s="121"/>
      <c r="G469" s="121"/>
      <c r="H469" s="121"/>
      <c r="I469" s="121"/>
      <c r="J469" s="121"/>
      <c r="K469" s="121"/>
      <c r="L469" s="121"/>
    </row>
    <row r="470" spans="2:12">
      <c r="B470" s="122"/>
      <c r="C470" s="122"/>
      <c r="D470" s="121"/>
      <c r="E470" s="121"/>
      <c r="F470" s="121"/>
      <c r="G470" s="121"/>
      <c r="H470" s="121"/>
      <c r="I470" s="121"/>
      <c r="J470" s="121"/>
      <c r="K470" s="121"/>
      <c r="L470" s="121"/>
    </row>
    <row r="471" spans="2:12">
      <c r="B471" s="122"/>
      <c r="C471" s="122"/>
      <c r="D471" s="121"/>
      <c r="E471" s="121"/>
      <c r="F471" s="121"/>
      <c r="G471" s="121"/>
      <c r="H471" s="121"/>
      <c r="I471" s="121"/>
      <c r="J471" s="121"/>
      <c r="K471" s="121"/>
      <c r="L471" s="121"/>
    </row>
    <row r="472" spans="2:12">
      <c r="B472" s="122"/>
      <c r="C472" s="122"/>
      <c r="D472" s="121"/>
      <c r="E472" s="121"/>
      <c r="F472" s="121"/>
      <c r="G472" s="121"/>
      <c r="H472" s="121"/>
      <c r="I472" s="121"/>
      <c r="J472" s="121"/>
      <c r="K472" s="121"/>
      <c r="L472" s="121"/>
    </row>
    <row r="473" spans="2:12">
      <c r="B473" s="122"/>
      <c r="C473" s="122"/>
      <c r="D473" s="121"/>
      <c r="E473" s="121"/>
      <c r="F473" s="121"/>
      <c r="G473" s="121"/>
      <c r="H473" s="121"/>
      <c r="I473" s="121"/>
      <c r="J473" s="121"/>
      <c r="K473" s="121"/>
      <c r="L473" s="121"/>
    </row>
    <row r="474" spans="2:12">
      <c r="B474" s="122"/>
      <c r="C474" s="122"/>
      <c r="D474" s="121"/>
      <c r="E474" s="121"/>
      <c r="F474" s="121"/>
      <c r="G474" s="121"/>
      <c r="H474" s="121"/>
      <c r="I474" s="121"/>
      <c r="J474" s="121"/>
      <c r="K474" s="121"/>
      <c r="L474" s="121"/>
    </row>
    <row r="475" spans="2:12">
      <c r="B475" s="122"/>
      <c r="C475" s="122"/>
      <c r="D475" s="121"/>
      <c r="E475" s="121"/>
      <c r="F475" s="121"/>
      <c r="G475" s="121"/>
      <c r="H475" s="121"/>
      <c r="I475" s="121"/>
      <c r="J475" s="121"/>
      <c r="K475" s="121"/>
      <c r="L475" s="121"/>
    </row>
    <row r="476" spans="2:12">
      <c r="B476" s="122"/>
      <c r="C476" s="122"/>
      <c r="D476" s="121"/>
      <c r="E476" s="121"/>
      <c r="F476" s="121"/>
      <c r="G476" s="121"/>
      <c r="H476" s="121"/>
      <c r="I476" s="121"/>
      <c r="J476" s="121"/>
      <c r="K476" s="121"/>
      <c r="L476" s="121"/>
    </row>
    <row r="477" spans="2:12">
      <c r="B477" s="122"/>
      <c r="C477" s="122"/>
      <c r="D477" s="121"/>
      <c r="E477" s="121"/>
      <c r="F477" s="121"/>
      <c r="G477" s="121"/>
      <c r="H477" s="121"/>
      <c r="I477" s="121"/>
      <c r="J477" s="121"/>
      <c r="K477" s="121"/>
      <c r="L477" s="121"/>
    </row>
    <row r="478" spans="2:12">
      <c r="B478" s="122"/>
      <c r="C478" s="122"/>
      <c r="D478" s="121"/>
      <c r="E478" s="121"/>
      <c r="F478" s="121"/>
      <c r="G478" s="121"/>
      <c r="H478" s="121"/>
      <c r="I478" s="121"/>
      <c r="J478" s="121"/>
      <c r="K478" s="121"/>
      <c r="L478" s="121"/>
    </row>
    <row r="479" spans="2:12">
      <c r="B479" s="122"/>
      <c r="C479" s="122"/>
      <c r="D479" s="121"/>
      <c r="E479" s="121"/>
      <c r="F479" s="121"/>
      <c r="G479" s="121"/>
      <c r="H479" s="121"/>
      <c r="I479" s="121"/>
      <c r="J479" s="121"/>
      <c r="K479" s="121"/>
      <c r="L479" s="121"/>
    </row>
    <row r="480" spans="2:12">
      <c r="B480" s="122"/>
      <c r="C480" s="122"/>
      <c r="D480" s="121"/>
      <c r="E480" s="121"/>
      <c r="F480" s="121"/>
      <c r="G480" s="121"/>
      <c r="H480" s="121"/>
      <c r="I480" s="121"/>
      <c r="J480" s="121"/>
      <c r="K480" s="121"/>
      <c r="L480" s="121"/>
    </row>
    <row r="481" spans="2:12">
      <c r="B481" s="122"/>
      <c r="C481" s="122"/>
      <c r="D481" s="121"/>
      <c r="E481" s="121"/>
      <c r="F481" s="121"/>
      <c r="G481" s="121"/>
      <c r="H481" s="121"/>
      <c r="I481" s="121"/>
      <c r="J481" s="121"/>
      <c r="K481" s="121"/>
      <c r="L481" s="121"/>
    </row>
    <row r="482" spans="2:12">
      <c r="B482" s="122"/>
      <c r="C482" s="122"/>
      <c r="D482" s="121"/>
      <c r="E482" s="121"/>
      <c r="F482" s="121"/>
      <c r="G482" s="121"/>
      <c r="H482" s="121"/>
      <c r="I482" s="121"/>
      <c r="J482" s="121"/>
      <c r="K482" s="121"/>
      <c r="L482" s="121"/>
    </row>
    <row r="483" spans="2:12">
      <c r="B483" s="122"/>
      <c r="C483" s="122"/>
      <c r="D483" s="121"/>
      <c r="E483" s="121"/>
      <c r="F483" s="121"/>
      <c r="G483" s="121"/>
      <c r="H483" s="121"/>
      <c r="I483" s="121"/>
      <c r="J483" s="121"/>
      <c r="K483" s="121"/>
      <c r="L483" s="121"/>
    </row>
    <row r="484" spans="2:12">
      <c r="B484" s="122"/>
      <c r="C484" s="122"/>
      <c r="D484" s="121"/>
      <c r="E484" s="121"/>
      <c r="F484" s="121"/>
      <c r="G484" s="121"/>
      <c r="H484" s="121"/>
      <c r="I484" s="121"/>
      <c r="J484" s="121"/>
      <c r="K484" s="121"/>
      <c r="L484" s="121"/>
    </row>
    <row r="485" spans="2:12">
      <c r="B485" s="122"/>
      <c r="C485" s="122"/>
      <c r="D485" s="121"/>
      <c r="E485" s="121"/>
      <c r="F485" s="121"/>
      <c r="G485" s="121"/>
      <c r="H485" s="121"/>
      <c r="I485" s="121"/>
      <c r="J485" s="121"/>
      <c r="K485" s="121"/>
      <c r="L485" s="121"/>
    </row>
    <row r="486" spans="2:12">
      <c r="B486" s="122"/>
      <c r="C486" s="122"/>
      <c r="D486" s="121"/>
      <c r="E486" s="121"/>
      <c r="F486" s="121"/>
      <c r="G486" s="121"/>
      <c r="H486" s="121"/>
      <c r="I486" s="121"/>
      <c r="J486" s="121"/>
      <c r="K486" s="121"/>
      <c r="L486" s="121"/>
    </row>
    <row r="487" spans="2:12">
      <c r="B487" s="122"/>
      <c r="C487" s="122"/>
      <c r="D487" s="121"/>
      <c r="E487" s="121"/>
      <c r="F487" s="121"/>
      <c r="G487" s="121"/>
      <c r="H487" s="121"/>
      <c r="I487" s="121"/>
      <c r="J487" s="121"/>
      <c r="K487" s="121"/>
      <c r="L487" s="121"/>
    </row>
    <row r="488" spans="2:12">
      <c r="B488" s="122"/>
      <c r="C488" s="122"/>
      <c r="D488" s="121"/>
      <c r="E488" s="121"/>
      <c r="F488" s="121"/>
      <c r="G488" s="121"/>
      <c r="H488" s="121"/>
      <c r="I488" s="121"/>
      <c r="J488" s="121"/>
      <c r="K488" s="121"/>
      <c r="L488" s="121"/>
    </row>
    <row r="489" spans="2:12">
      <c r="B489" s="122"/>
      <c r="C489" s="122"/>
      <c r="D489" s="121"/>
      <c r="E489" s="121"/>
      <c r="F489" s="121"/>
      <c r="G489" s="121"/>
      <c r="H489" s="121"/>
      <c r="I489" s="121"/>
      <c r="J489" s="121"/>
      <c r="K489" s="121"/>
      <c r="L489" s="121"/>
    </row>
    <row r="490" spans="2:12">
      <c r="B490" s="122"/>
      <c r="C490" s="122"/>
      <c r="D490" s="121"/>
      <c r="E490" s="121"/>
      <c r="F490" s="121"/>
      <c r="G490" s="121"/>
      <c r="H490" s="121"/>
      <c r="I490" s="121"/>
      <c r="J490" s="121"/>
      <c r="K490" s="121"/>
      <c r="L490" s="121"/>
    </row>
    <row r="491" spans="2:12">
      <c r="B491" s="122"/>
      <c r="C491" s="122"/>
      <c r="D491" s="121"/>
      <c r="E491" s="121"/>
      <c r="F491" s="121"/>
      <c r="G491" s="121"/>
      <c r="H491" s="121"/>
      <c r="I491" s="121"/>
      <c r="J491" s="121"/>
      <c r="K491" s="121"/>
      <c r="L491" s="121"/>
    </row>
    <row r="492" spans="2:12">
      <c r="B492" s="122"/>
      <c r="C492" s="122"/>
      <c r="D492" s="121"/>
      <c r="E492" s="121"/>
      <c r="F492" s="121"/>
      <c r="G492" s="121"/>
      <c r="H492" s="121"/>
      <c r="I492" s="121"/>
      <c r="J492" s="121"/>
      <c r="K492" s="121"/>
      <c r="L492" s="121"/>
    </row>
    <row r="493" spans="2:12">
      <c r="B493" s="122"/>
      <c r="C493" s="122"/>
      <c r="D493" s="121"/>
      <c r="E493" s="121"/>
      <c r="F493" s="121"/>
      <c r="G493" s="121"/>
      <c r="H493" s="121"/>
      <c r="I493" s="121"/>
      <c r="J493" s="121"/>
      <c r="K493" s="121"/>
      <c r="L493" s="121"/>
    </row>
    <row r="494" spans="2:12">
      <c r="B494" s="122"/>
      <c r="C494" s="122"/>
      <c r="D494" s="121"/>
      <c r="E494" s="121"/>
      <c r="F494" s="121"/>
      <c r="G494" s="121"/>
      <c r="H494" s="121"/>
      <c r="I494" s="121"/>
      <c r="J494" s="121"/>
      <c r="K494" s="121"/>
      <c r="L494" s="121"/>
    </row>
    <row r="495" spans="2:12">
      <c r="B495" s="122"/>
      <c r="C495" s="122"/>
      <c r="D495" s="121"/>
      <c r="E495" s="121"/>
      <c r="F495" s="121"/>
      <c r="G495" s="121"/>
      <c r="H495" s="121"/>
      <c r="I495" s="121"/>
      <c r="J495" s="121"/>
      <c r="K495" s="121"/>
      <c r="L495" s="121"/>
    </row>
    <row r="496" spans="2:12">
      <c r="B496" s="122"/>
      <c r="C496" s="122"/>
      <c r="D496" s="121"/>
      <c r="E496" s="121"/>
      <c r="F496" s="121"/>
      <c r="G496" s="121"/>
      <c r="H496" s="121"/>
      <c r="I496" s="121"/>
      <c r="J496" s="121"/>
      <c r="K496" s="121"/>
      <c r="L496" s="121"/>
    </row>
    <row r="497" spans="2:12">
      <c r="B497" s="122"/>
      <c r="C497" s="122"/>
      <c r="D497" s="121"/>
      <c r="E497" s="121"/>
      <c r="F497" s="121"/>
      <c r="G497" s="121"/>
      <c r="H497" s="121"/>
      <c r="I497" s="121"/>
      <c r="J497" s="121"/>
      <c r="K497" s="121"/>
      <c r="L497" s="121"/>
    </row>
    <row r="498" spans="2:12">
      <c r="B498" s="122"/>
      <c r="C498" s="122"/>
      <c r="D498" s="121"/>
      <c r="E498" s="121"/>
      <c r="F498" s="121"/>
      <c r="G498" s="121"/>
      <c r="H498" s="121"/>
      <c r="I498" s="121"/>
      <c r="J498" s="121"/>
      <c r="K498" s="121"/>
      <c r="L498" s="121"/>
    </row>
    <row r="499" spans="2:12">
      <c r="B499" s="122"/>
      <c r="C499" s="122"/>
      <c r="D499" s="121"/>
      <c r="E499" s="121"/>
      <c r="F499" s="121"/>
      <c r="G499" s="121"/>
      <c r="H499" s="121"/>
      <c r="I499" s="121"/>
      <c r="J499" s="121"/>
      <c r="K499" s="121"/>
      <c r="L499" s="121"/>
    </row>
    <row r="500" spans="2:12">
      <c r="B500" s="122"/>
      <c r="C500" s="122"/>
      <c r="D500" s="121"/>
      <c r="E500" s="121"/>
      <c r="F500" s="121"/>
      <c r="G500" s="121"/>
      <c r="H500" s="121"/>
      <c r="I500" s="121"/>
      <c r="J500" s="121"/>
      <c r="K500" s="121"/>
      <c r="L500" s="121"/>
    </row>
    <row r="501" spans="2:12">
      <c r="B501" s="122"/>
      <c r="C501" s="122"/>
      <c r="D501" s="121"/>
      <c r="E501" s="121"/>
      <c r="F501" s="121"/>
      <c r="G501" s="121"/>
      <c r="H501" s="121"/>
      <c r="I501" s="121"/>
      <c r="J501" s="121"/>
      <c r="K501" s="121"/>
      <c r="L501" s="121"/>
    </row>
    <row r="502" spans="2:12">
      <c r="B502" s="122"/>
      <c r="C502" s="122"/>
      <c r="D502" s="121"/>
      <c r="E502" s="121"/>
      <c r="F502" s="121"/>
      <c r="G502" s="121"/>
      <c r="H502" s="121"/>
      <c r="I502" s="121"/>
      <c r="J502" s="121"/>
      <c r="K502" s="121"/>
      <c r="L502" s="121"/>
    </row>
    <row r="503" spans="2:12">
      <c r="B503" s="122"/>
      <c r="C503" s="122"/>
      <c r="D503" s="121"/>
      <c r="E503" s="121"/>
      <c r="F503" s="121"/>
      <c r="G503" s="121"/>
      <c r="H503" s="121"/>
      <c r="I503" s="121"/>
      <c r="J503" s="121"/>
      <c r="K503" s="121"/>
      <c r="L503" s="121"/>
    </row>
    <row r="504" spans="2:12">
      <c r="B504" s="122"/>
      <c r="C504" s="122"/>
      <c r="D504" s="121"/>
      <c r="E504" s="121"/>
      <c r="F504" s="121"/>
      <c r="G504" s="121"/>
      <c r="H504" s="121"/>
      <c r="I504" s="121"/>
      <c r="J504" s="121"/>
      <c r="K504" s="121"/>
      <c r="L504" s="121"/>
    </row>
    <row r="505" spans="2:12">
      <c r="B505" s="122"/>
      <c r="C505" s="122"/>
      <c r="D505" s="121"/>
      <c r="E505" s="121"/>
      <c r="F505" s="121"/>
      <c r="G505" s="121"/>
      <c r="H505" s="121"/>
      <c r="I505" s="121"/>
      <c r="J505" s="121"/>
      <c r="K505" s="121"/>
      <c r="L505" s="121"/>
    </row>
    <row r="506" spans="2:12">
      <c r="B506" s="122"/>
      <c r="C506" s="122"/>
      <c r="D506" s="121"/>
      <c r="E506" s="121"/>
      <c r="F506" s="121"/>
      <c r="G506" s="121"/>
      <c r="H506" s="121"/>
      <c r="I506" s="121"/>
      <c r="J506" s="121"/>
      <c r="K506" s="121"/>
      <c r="L506" s="121"/>
    </row>
    <row r="507" spans="2:12">
      <c r="B507" s="122"/>
      <c r="C507" s="122"/>
      <c r="D507" s="121"/>
      <c r="E507" s="121"/>
      <c r="F507" s="121"/>
      <c r="G507" s="121"/>
      <c r="H507" s="121"/>
      <c r="I507" s="121"/>
      <c r="J507" s="121"/>
      <c r="K507" s="121"/>
      <c r="L507" s="121"/>
    </row>
    <row r="508" spans="2:12">
      <c r="D508" s="128"/>
    </row>
    <row r="509" spans="2:12">
      <c r="D509" s="128"/>
    </row>
    <row r="510" spans="2:12">
      <c r="D510" s="128"/>
    </row>
    <row r="511" spans="2:12">
      <c r="D511" s="128"/>
    </row>
    <row r="512" spans="2:12">
      <c r="D512" s="128"/>
    </row>
    <row r="513" spans="4:5">
      <c r="D513" s="128"/>
    </row>
    <row r="514" spans="4:5">
      <c r="D514" s="128"/>
    </row>
    <row r="515" spans="4:5">
      <c r="E515" s="2"/>
    </row>
  </sheetData>
  <sheetProtection sheet="1" objects="1" scenarios="1"/>
  <mergeCells count="1">
    <mergeCell ref="B6:L6"/>
  </mergeCells>
  <phoneticPr fontId="7" type="noConversion"/>
  <conditionalFormatting sqref="B70:B71">
    <cfRule type="cellIs" dxfId="80" priority="1" operator="equal">
      <formula>2958465</formula>
    </cfRule>
  </conditionalFormatting>
  <conditionalFormatting sqref="B70:B71">
    <cfRule type="cellIs" dxfId="79" priority="2" operator="equal">
      <formula>2958465</formula>
    </cfRule>
    <cfRule type="cellIs" dxfId="78" priority="3" operator="equal">
      <formula>"NR3"</formula>
    </cfRule>
    <cfRule type="cellIs" dxfId="77" priority="4" operator="equal">
      <formula>"דירוג פנימי"</formula>
    </cfRule>
  </conditionalFormatting>
  <dataValidations disablePrompts="1"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P411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1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9.57031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85546875" style="1" bestFit="1" customWidth="1"/>
    <col min="15" max="15" width="10" style="1" bestFit="1" customWidth="1"/>
    <col min="16" max="16" width="9" style="1" bestFit="1" customWidth="1"/>
    <col min="17" max="17" width="5.7109375" style="1" customWidth="1"/>
    <col min="18" max="16384" width="9.140625" style="1"/>
  </cols>
  <sheetData>
    <row r="1" spans="2:16">
      <c r="B1" s="56" t="s">
        <v>154</v>
      </c>
      <c r="C1" s="77" t="s" vm="1">
        <v>240</v>
      </c>
    </row>
    <row r="2" spans="2:16">
      <c r="B2" s="56" t="s">
        <v>153</v>
      </c>
      <c r="C2" s="77" t="s">
        <v>241</v>
      </c>
    </row>
    <row r="3" spans="2:16">
      <c r="B3" s="56" t="s">
        <v>155</v>
      </c>
      <c r="C3" s="77" t="s">
        <v>242</v>
      </c>
    </row>
    <row r="4" spans="2:16">
      <c r="B4" s="56" t="s">
        <v>156</v>
      </c>
      <c r="C4" s="77" t="s">
        <v>243</v>
      </c>
    </row>
    <row r="6" spans="2:16" ht="26.25" customHeight="1">
      <c r="B6" s="178" t="s">
        <v>193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80"/>
    </row>
    <row r="7" spans="2:16" s="3" customFormat="1" ht="78.75">
      <c r="B7" s="22" t="s">
        <v>124</v>
      </c>
      <c r="C7" s="30" t="s">
        <v>49</v>
      </c>
      <c r="D7" s="30" t="s">
        <v>70</v>
      </c>
      <c r="E7" s="30" t="s">
        <v>15</v>
      </c>
      <c r="F7" s="30" t="s">
        <v>71</v>
      </c>
      <c r="G7" s="30" t="s">
        <v>110</v>
      </c>
      <c r="H7" s="30" t="s">
        <v>18</v>
      </c>
      <c r="I7" s="30" t="s">
        <v>109</v>
      </c>
      <c r="J7" s="30" t="s">
        <v>17</v>
      </c>
      <c r="K7" s="30" t="s">
        <v>190</v>
      </c>
      <c r="L7" s="30" t="s">
        <v>216</v>
      </c>
      <c r="M7" s="30" t="s">
        <v>191</v>
      </c>
      <c r="N7" s="30" t="s">
        <v>64</v>
      </c>
      <c r="O7" s="30" t="s">
        <v>157</v>
      </c>
      <c r="P7" s="31" t="s">
        <v>159</v>
      </c>
    </row>
    <row r="8" spans="2:16" s="3" customFormat="1" ht="17.25" customHeight="1">
      <c r="B8" s="15"/>
      <c r="C8" s="32"/>
      <c r="D8" s="32"/>
      <c r="E8" s="32"/>
      <c r="F8" s="32"/>
      <c r="G8" s="32" t="s">
        <v>22</v>
      </c>
      <c r="H8" s="32" t="s">
        <v>21</v>
      </c>
      <c r="I8" s="32"/>
      <c r="J8" s="32" t="s">
        <v>20</v>
      </c>
      <c r="K8" s="32" t="s">
        <v>20</v>
      </c>
      <c r="L8" s="32" t="s">
        <v>223</v>
      </c>
      <c r="M8" s="32" t="s">
        <v>219</v>
      </c>
      <c r="N8" s="32" t="s">
        <v>20</v>
      </c>
      <c r="O8" s="32" t="s">
        <v>20</v>
      </c>
      <c r="P8" s="33" t="s">
        <v>20</v>
      </c>
    </row>
    <row r="9" spans="2:16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</row>
    <row r="10" spans="2:16" s="4" customFormat="1" ht="18" customHeight="1">
      <c r="B10" s="98" t="s">
        <v>195</v>
      </c>
      <c r="C10" s="83"/>
      <c r="D10" s="83"/>
      <c r="E10" s="83"/>
      <c r="F10" s="83"/>
      <c r="G10" s="83"/>
      <c r="H10" s="93">
        <v>1.8466276558095276</v>
      </c>
      <c r="I10" s="83"/>
      <c r="J10" s="83"/>
      <c r="K10" s="97">
        <v>8.9776982030491836E-2</v>
      </c>
      <c r="L10" s="93"/>
      <c r="M10" s="93">
        <v>92179.324689999994</v>
      </c>
      <c r="N10" s="83"/>
      <c r="O10" s="94">
        <v>1</v>
      </c>
      <c r="P10" s="94">
        <f>M10/'סכום נכסי הקרן'!$C$42</f>
        <v>1.1962501233420953E-3</v>
      </c>
    </row>
    <row r="11" spans="2:16" ht="20.25" customHeight="1">
      <c r="B11" s="102" t="s">
        <v>210</v>
      </c>
      <c r="C11" s="83"/>
      <c r="D11" s="83"/>
      <c r="E11" s="83"/>
      <c r="F11" s="83"/>
      <c r="G11" s="83"/>
      <c r="H11" s="93">
        <v>1.8466276558095276</v>
      </c>
      <c r="I11" s="83"/>
      <c r="J11" s="83"/>
      <c r="K11" s="97">
        <v>8.9776982030491836E-2</v>
      </c>
      <c r="L11" s="93"/>
      <c r="M11" s="93">
        <v>92179.324689999994</v>
      </c>
      <c r="N11" s="83"/>
      <c r="O11" s="94">
        <v>1</v>
      </c>
      <c r="P11" s="94">
        <f>M11/'סכום נכסי הקרן'!$C$42</f>
        <v>1.1962501233420953E-3</v>
      </c>
    </row>
    <row r="12" spans="2:16">
      <c r="B12" s="99" t="s">
        <v>35</v>
      </c>
      <c r="C12" s="81"/>
      <c r="D12" s="81"/>
      <c r="E12" s="81"/>
      <c r="F12" s="81"/>
      <c r="G12" s="81"/>
      <c r="H12" s="90">
        <v>1.8466276558095276</v>
      </c>
      <c r="I12" s="81"/>
      <c r="J12" s="81"/>
      <c r="K12" s="101">
        <v>8.9776982030491836E-2</v>
      </c>
      <c r="L12" s="90"/>
      <c r="M12" s="90">
        <v>92179.324689999994</v>
      </c>
      <c r="N12" s="81"/>
      <c r="O12" s="91">
        <v>1</v>
      </c>
      <c r="P12" s="91">
        <f>M12/'סכום נכסי הקרן'!$C$42</f>
        <v>1.1962501233420953E-3</v>
      </c>
    </row>
    <row r="13" spans="2:16">
      <c r="B13" s="86" t="s">
        <v>4194</v>
      </c>
      <c r="C13" s="83">
        <v>8745</v>
      </c>
      <c r="D13" s="96" t="s">
        <v>337</v>
      </c>
      <c r="E13" s="83" t="s">
        <v>3964</v>
      </c>
      <c r="F13" s="83" t="s">
        <v>3803</v>
      </c>
      <c r="G13" s="104">
        <v>39902</v>
      </c>
      <c r="H13" s="93">
        <v>1.86</v>
      </c>
      <c r="I13" s="96" t="s">
        <v>141</v>
      </c>
      <c r="J13" s="97">
        <v>8.6999999999999994E-2</v>
      </c>
      <c r="K13" s="97">
        <v>8.9800000000000005E-2</v>
      </c>
      <c r="L13" s="93">
        <v>80000000</v>
      </c>
      <c r="M13" s="93">
        <v>91168.952839999998</v>
      </c>
      <c r="N13" s="83"/>
      <c r="O13" s="94">
        <v>0.98903906213895698</v>
      </c>
      <c r="P13" s="94">
        <f>M13/'סכום נכסי הקרן'!$C$42</f>
        <v>1.1831381000738774E-3</v>
      </c>
    </row>
    <row r="14" spans="2:16">
      <c r="B14" s="86" t="s">
        <v>4195</v>
      </c>
      <c r="C14" s="83" t="s">
        <v>4196</v>
      </c>
      <c r="D14" s="96" t="s">
        <v>137</v>
      </c>
      <c r="E14" s="83" t="s">
        <v>641</v>
      </c>
      <c r="F14" s="83" t="s">
        <v>139</v>
      </c>
      <c r="G14" s="104">
        <v>40174</v>
      </c>
      <c r="H14" s="93">
        <v>0.64000000000000012</v>
      </c>
      <c r="I14" s="96" t="s">
        <v>141</v>
      </c>
      <c r="J14" s="97">
        <v>7.0900000000000005E-2</v>
      </c>
      <c r="K14" s="97">
        <v>8.7700000000000014E-2</v>
      </c>
      <c r="L14" s="93">
        <v>817346.3</v>
      </c>
      <c r="M14" s="93">
        <v>1010.37185</v>
      </c>
      <c r="N14" s="94">
        <v>7.2221507578375341E-3</v>
      </c>
      <c r="O14" s="94">
        <v>1.0960937861043036E-2</v>
      </c>
      <c r="P14" s="94">
        <f>M14/'סכום נכסי הקרן'!$C$42</f>
        <v>1.3112023268217772E-5</v>
      </c>
    </row>
    <row r="15" spans="2:16">
      <c r="B15" s="82"/>
      <c r="C15" s="83"/>
      <c r="D15" s="83"/>
      <c r="E15" s="83"/>
      <c r="F15" s="83"/>
      <c r="G15" s="83"/>
      <c r="H15" s="83"/>
      <c r="I15" s="83"/>
      <c r="J15" s="83"/>
      <c r="K15" s="83"/>
      <c r="L15" s="93"/>
      <c r="M15" s="83"/>
      <c r="N15" s="83"/>
      <c r="O15" s="94"/>
      <c r="P15" s="83"/>
    </row>
    <row r="16" spans="2:1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7" spans="2:16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</row>
    <row r="18" spans="2:16">
      <c r="B18" s="123" t="s">
        <v>232</v>
      </c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</row>
    <row r="19" spans="2:16">
      <c r="B19" s="123" t="s">
        <v>120</v>
      </c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</row>
    <row r="20" spans="2:16">
      <c r="B20" s="123" t="s">
        <v>222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</row>
    <row r="21" spans="2:16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2:16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2:16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</row>
    <row r="24" spans="2:16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</row>
    <row r="25" spans="2:16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</row>
    <row r="26" spans="2:16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</row>
    <row r="27" spans="2:16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</row>
    <row r="28" spans="2:16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</row>
    <row r="29" spans="2:16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</row>
    <row r="30" spans="2:16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</row>
    <row r="31" spans="2:16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</row>
    <row r="32" spans="2:16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</row>
    <row r="33" spans="2:16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</row>
    <row r="34" spans="2:16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</row>
    <row r="35" spans="2:16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</row>
    <row r="36" spans="2:16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</row>
    <row r="37" spans="2:16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</row>
    <row r="38" spans="2:16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</row>
    <row r="39" spans="2:16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</row>
    <row r="40" spans="2:16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</row>
    <row r="41" spans="2:16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</row>
    <row r="42" spans="2:16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</row>
    <row r="43" spans="2:16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</row>
    <row r="44" spans="2:16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</row>
    <row r="45" spans="2:16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</row>
    <row r="46" spans="2:16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</row>
    <row r="47" spans="2:16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</row>
    <row r="48" spans="2:16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</row>
    <row r="49" spans="2:16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</row>
    <row r="50" spans="2:16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</row>
    <row r="51" spans="2:16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</row>
    <row r="52" spans="2:16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</row>
    <row r="53" spans="2:16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</row>
    <row r="54" spans="2:16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</row>
    <row r="55" spans="2:16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</row>
    <row r="56" spans="2:16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</row>
    <row r="57" spans="2:16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</row>
    <row r="58" spans="2:16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</row>
    <row r="59" spans="2:16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</row>
    <row r="60" spans="2:16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</row>
    <row r="61" spans="2:16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</row>
    <row r="62" spans="2:16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</row>
    <row r="63" spans="2:16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</row>
    <row r="64" spans="2:16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</row>
    <row r="65" spans="2:16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</row>
    <row r="66" spans="2:16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</row>
    <row r="67" spans="2:16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</row>
    <row r="68" spans="2:16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</row>
    <row r="69" spans="2:16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</row>
    <row r="70" spans="2:16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</row>
    <row r="71" spans="2:16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</row>
    <row r="72" spans="2:16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</row>
    <row r="73" spans="2:16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</row>
    <row r="74" spans="2:16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</row>
    <row r="75" spans="2:16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</row>
    <row r="76" spans="2:16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</row>
    <row r="77" spans="2:16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</row>
    <row r="78" spans="2:16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</row>
    <row r="79" spans="2:16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</row>
    <row r="80" spans="2:16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</row>
    <row r="81" spans="2:16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</row>
    <row r="82" spans="2:16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</row>
    <row r="83" spans="2:16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</row>
    <row r="84" spans="2:16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</row>
    <row r="85" spans="2:16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</row>
    <row r="86" spans="2:16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</row>
    <row r="87" spans="2:16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</row>
    <row r="88" spans="2:16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</row>
    <row r="89" spans="2:16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</row>
    <row r="90" spans="2:16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</row>
    <row r="91" spans="2:16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</row>
    <row r="92" spans="2:16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</row>
    <row r="93" spans="2:16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</row>
    <row r="94" spans="2:16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</row>
    <row r="95" spans="2:16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</row>
    <row r="96" spans="2:16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</row>
    <row r="97" spans="2:16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</row>
    <row r="98" spans="2:16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</row>
    <row r="99" spans="2:16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</row>
    <row r="100" spans="2:16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</row>
    <row r="101" spans="2:16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</row>
    <row r="102" spans="2:16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</row>
    <row r="103" spans="2:16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</row>
    <row r="104" spans="2:16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</row>
    <row r="105" spans="2:16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</row>
    <row r="106" spans="2:16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</row>
    <row r="107" spans="2:16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</row>
    <row r="108" spans="2:16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</row>
    <row r="109" spans="2:16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</row>
    <row r="110" spans="2:16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</row>
    <row r="111" spans="2:16"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</row>
    <row r="112" spans="2:16"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</row>
    <row r="113" spans="2:16"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</row>
    <row r="114" spans="2:16"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</row>
    <row r="115" spans="2:16">
      <c r="B115" s="122"/>
      <c r="C115" s="1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</row>
    <row r="116" spans="2:16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</row>
    <row r="117" spans="2:16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</row>
    <row r="118" spans="2:16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</row>
    <row r="119" spans="2:16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</row>
    <row r="120" spans="2:16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</row>
    <row r="121" spans="2:16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</row>
    <row r="122" spans="2:16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</row>
    <row r="123" spans="2:16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</row>
    <row r="124" spans="2:16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</row>
    <row r="125" spans="2:16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</row>
    <row r="126" spans="2:16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</row>
    <row r="127" spans="2:16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</row>
    <row r="128" spans="2:16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</row>
    <row r="129" spans="2:16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</row>
    <row r="130" spans="2:16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</row>
    <row r="131" spans="2:16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</row>
    <row r="132" spans="2:16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</row>
    <row r="133" spans="2:16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</row>
    <row r="134" spans="2:16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</row>
    <row r="135" spans="2:16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</row>
    <row r="136" spans="2:16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</row>
    <row r="137" spans="2:16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</row>
    <row r="138" spans="2:16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</row>
    <row r="139" spans="2:16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</row>
    <row r="140" spans="2:16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</row>
    <row r="141" spans="2:16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</row>
    <row r="142" spans="2:16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</row>
    <row r="143" spans="2:16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</row>
    <row r="144" spans="2:16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</row>
    <row r="145" spans="2:16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</row>
    <row r="146" spans="2:16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</row>
    <row r="147" spans="2:16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</row>
    <row r="148" spans="2:16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</row>
    <row r="149" spans="2:16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</row>
    <row r="150" spans="2:16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</row>
    <row r="151" spans="2:16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</row>
    <row r="152" spans="2:16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</row>
    <row r="153" spans="2:16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</row>
    <row r="154" spans="2:16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</row>
    <row r="155" spans="2:16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</row>
    <row r="156" spans="2:16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</row>
    <row r="157" spans="2:16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</row>
    <row r="158" spans="2:16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</row>
    <row r="159" spans="2:16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</row>
    <row r="160" spans="2:16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</row>
    <row r="161" spans="2:16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</row>
    <row r="162" spans="2:16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</row>
    <row r="163" spans="2:16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</row>
    <row r="164" spans="2:16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</row>
    <row r="165" spans="2:16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</row>
    <row r="166" spans="2:16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</row>
    <row r="167" spans="2:16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</row>
    <row r="168" spans="2:16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</row>
    <row r="169" spans="2:16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</row>
    <row r="170" spans="2:16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</row>
    <row r="171" spans="2:16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</row>
    <row r="172" spans="2:16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</row>
    <row r="173" spans="2:16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</row>
    <row r="174" spans="2:16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</row>
    <row r="175" spans="2:16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</row>
    <row r="176" spans="2:16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</row>
    <row r="177" spans="2:16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</row>
    <row r="178" spans="2:16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</row>
    <row r="179" spans="2:16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</row>
    <row r="180" spans="2:16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</row>
    <row r="181" spans="2:16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</row>
    <row r="182" spans="2:16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</row>
    <row r="183" spans="2:16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</row>
    <row r="184" spans="2:16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</row>
    <row r="185" spans="2:16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</row>
    <row r="186" spans="2:16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</row>
    <row r="187" spans="2:16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</row>
    <row r="188" spans="2:16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</row>
    <row r="189" spans="2:16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</row>
    <row r="190" spans="2:16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</row>
    <row r="191" spans="2:16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</row>
    <row r="192" spans="2:16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</row>
    <row r="193" spans="2:16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</row>
    <row r="194" spans="2:16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</row>
    <row r="195" spans="2:16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</row>
    <row r="196" spans="2:16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</row>
    <row r="197" spans="2:16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</row>
    <row r="198" spans="2:16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</row>
    <row r="199" spans="2:16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</row>
    <row r="200" spans="2:16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</row>
    <row r="201" spans="2:16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</row>
    <row r="202" spans="2:16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</row>
    <row r="203" spans="2:16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</row>
    <row r="204" spans="2:16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</row>
    <row r="205" spans="2:16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</row>
    <row r="206" spans="2:16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</row>
    <row r="207" spans="2:16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</row>
    <row r="208" spans="2:16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</row>
    <row r="209" spans="2:16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</row>
    <row r="210" spans="2:16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</row>
    <row r="211" spans="2:16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</row>
    <row r="212" spans="2:16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</row>
    <row r="213" spans="2:16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</row>
    <row r="214" spans="2:16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</row>
    <row r="215" spans="2:16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</row>
    <row r="216" spans="2:16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</row>
    <row r="217" spans="2:16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</row>
    <row r="218" spans="2:16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</row>
    <row r="219" spans="2:16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</row>
    <row r="220" spans="2:16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</row>
    <row r="221" spans="2:16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</row>
    <row r="222" spans="2:16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</row>
    <row r="223" spans="2:16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</row>
    <row r="224" spans="2:16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</row>
    <row r="225" spans="2:16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</row>
    <row r="226" spans="2:16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</row>
    <row r="227" spans="2:16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</row>
    <row r="228" spans="2:16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</row>
    <row r="229" spans="2:16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</row>
    <row r="230" spans="2:16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</row>
    <row r="231" spans="2:16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</row>
    <row r="232" spans="2:16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</row>
    <row r="233" spans="2:16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</row>
    <row r="234" spans="2:16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</row>
    <row r="235" spans="2:16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</row>
    <row r="236" spans="2:16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</row>
    <row r="237" spans="2:16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</row>
    <row r="238" spans="2:16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</row>
    <row r="239" spans="2:16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</row>
    <row r="240" spans="2:16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</row>
    <row r="241" spans="2:16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</row>
    <row r="242" spans="2:16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</row>
    <row r="243" spans="2:16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</row>
    <row r="244" spans="2:16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</row>
    <row r="245" spans="2:16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</row>
    <row r="246" spans="2:16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</row>
    <row r="247" spans="2:16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</row>
    <row r="248" spans="2:16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</row>
    <row r="249" spans="2:16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</row>
    <row r="250" spans="2:16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</row>
    <row r="251" spans="2:16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</row>
    <row r="252" spans="2:16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</row>
    <row r="253" spans="2:16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</row>
    <row r="254" spans="2:16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</row>
    <row r="255" spans="2:16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</row>
    <row r="256" spans="2:16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</row>
    <row r="257" spans="2:16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</row>
    <row r="258" spans="2:16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</row>
    <row r="259" spans="2:16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</row>
    <row r="260" spans="2:16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</row>
    <row r="261" spans="2:16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</row>
    <row r="262" spans="2:16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</row>
    <row r="263" spans="2:16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</row>
    <row r="264" spans="2:16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</row>
    <row r="265" spans="2:16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</row>
    <row r="266" spans="2:16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</row>
    <row r="267" spans="2:16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</row>
    <row r="268" spans="2:16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</row>
    <row r="269" spans="2:16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</row>
    <row r="270" spans="2:16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</row>
    <row r="271" spans="2:16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</row>
    <row r="272" spans="2:16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</row>
    <row r="273" spans="2:16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</row>
    <row r="274" spans="2:16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</row>
    <row r="275" spans="2:16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</row>
    <row r="276" spans="2:16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</row>
    <row r="277" spans="2:16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</row>
    <row r="278" spans="2:16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</row>
    <row r="279" spans="2:16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</row>
    <row r="280" spans="2:16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</row>
    <row r="281" spans="2:16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</row>
    <row r="282" spans="2:16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</row>
    <row r="283" spans="2:16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</row>
    <row r="284" spans="2:16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</row>
    <row r="285" spans="2:16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</row>
    <row r="286" spans="2:16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</row>
    <row r="287" spans="2:16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</row>
    <row r="288" spans="2:16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</row>
    <row r="289" spans="2:16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</row>
    <row r="290" spans="2:16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</row>
    <row r="291" spans="2:16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</row>
    <row r="292" spans="2:16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</row>
    <row r="293" spans="2:16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</row>
    <row r="294" spans="2:16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</row>
    <row r="295" spans="2:16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</row>
    <row r="296" spans="2:16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</row>
    <row r="297" spans="2:16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</row>
    <row r="298" spans="2:16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</row>
    <row r="299" spans="2:16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</row>
    <row r="300" spans="2:16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</row>
    <row r="301" spans="2:16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</row>
    <row r="302" spans="2:16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</row>
    <row r="303" spans="2:16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</row>
    <row r="304" spans="2:16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</row>
    <row r="305" spans="2:16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</row>
    <row r="306" spans="2:16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</row>
    <row r="307" spans="2:16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</row>
    <row r="308" spans="2:16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</row>
    <row r="309" spans="2:16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</row>
    <row r="310" spans="2:16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</row>
    <row r="311" spans="2:16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</row>
    <row r="312" spans="2:16">
      <c r="B312" s="122"/>
      <c r="C312" s="122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</row>
    <row r="313" spans="2:16">
      <c r="B313" s="122"/>
      <c r="C313" s="122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</row>
    <row r="314" spans="2:16">
      <c r="B314" s="122"/>
      <c r="C314" s="122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</row>
    <row r="315" spans="2:16">
      <c r="B315" s="122"/>
      <c r="C315" s="122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</row>
    <row r="316" spans="2:16"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</row>
    <row r="317" spans="2:16">
      <c r="B317" s="122"/>
      <c r="C317" s="122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</row>
    <row r="318" spans="2:16"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</row>
    <row r="319" spans="2:16">
      <c r="B319" s="122"/>
      <c r="C319" s="122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</row>
    <row r="320" spans="2:16">
      <c r="B320" s="122"/>
      <c r="C320" s="122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</row>
    <row r="321" spans="2:16">
      <c r="B321" s="122"/>
      <c r="C321" s="122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</row>
    <row r="322" spans="2:16"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</row>
    <row r="323" spans="2:16">
      <c r="B323" s="122"/>
      <c r="C323" s="122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</row>
    <row r="324" spans="2:16">
      <c r="B324" s="122"/>
      <c r="C324" s="122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</row>
    <row r="325" spans="2:16">
      <c r="B325" s="122"/>
      <c r="C325" s="122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</row>
    <row r="326" spans="2:16">
      <c r="B326" s="122"/>
      <c r="C326" s="122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</row>
    <row r="327" spans="2:16">
      <c r="B327" s="122"/>
      <c r="C327" s="122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</row>
    <row r="328" spans="2:16"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</row>
    <row r="329" spans="2:16">
      <c r="B329" s="122"/>
      <c r="C329" s="122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</row>
    <row r="330" spans="2:16">
      <c r="B330" s="122"/>
      <c r="C330" s="122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</row>
    <row r="331" spans="2:16">
      <c r="B331" s="122"/>
      <c r="C331" s="122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</row>
    <row r="332" spans="2:16">
      <c r="B332" s="122"/>
      <c r="C332" s="122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</row>
    <row r="333" spans="2:16">
      <c r="B333" s="122"/>
      <c r="C333" s="122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</row>
    <row r="334" spans="2:16">
      <c r="B334" s="122"/>
      <c r="C334" s="122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</row>
    <row r="335" spans="2:16">
      <c r="B335" s="122"/>
      <c r="C335" s="122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</row>
    <row r="336" spans="2:16">
      <c r="B336" s="122"/>
      <c r="C336" s="122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</row>
    <row r="337" spans="2:16">
      <c r="B337" s="122"/>
      <c r="C337" s="122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</row>
    <row r="338" spans="2:16"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</row>
    <row r="339" spans="2:16">
      <c r="B339" s="122"/>
      <c r="C339" s="122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</row>
    <row r="340" spans="2:16">
      <c r="B340" s="122"/>
      <c r="C340" s="122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</row>
    <row r="341" spans="2:16">
      <c r="B341" s="122"/>
      <c r="C341" s="122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</row>
    <row r="342" spans="2:16">
      <c r="B342" s="122"/>
      <c r="C342" s="122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</row>
    <row r="343" spans="2:16">
      <c r="B343" s="122"/>
      <c r="C343" s="122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</row>
    <row r="344" spans="2:16">
      <c r="B344" s="122"/>
      <c r="C344" s="122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</row>
    <row r="345" spans="2:16">
      <c r="B345" s="122"/>
      <c r="C345" s="122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</row>
    <row r="346" spans="2:16">
      <c r="B346" s="122"/>
      <c r="C346" s="122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</row>
    <row r="347" spans="2:16">
      <c r="B347" s="122"/>
      <c r="C347" s="122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</row>
    <row r="348" spans="2:16"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</row>
    <row r="349" spans="2:16">
      <c r="B349" s="122"/>
      <c r="C349" s="122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</row>
    <row r="350" spans="2:16">
      <c r="B350" s="122"/>
      <c r="C350" s="122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</row>
    <row r="351" spans="2:16">
      <c r="B351" s="122"/>
      <c r="C351" s="122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</row>
    <row r="352" spans="2:16">
      <c r="B352" s="122"/>
      <c r="C352" s="122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</row>
    <row r="353" spans="2:16">
      <c r="B353" s="122"/>
      <c r="C353" s="122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</row>
    <row r="354" spans="2:16">
      <c r="B354" s="122"/>
      <c r="C354" s="122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</row>
    <row r="355" spans="2:16">
      <c r="B355" s="122"/>
      <c r="C355" s="122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</row>
    <row r="356" spans="2:16"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</row>
    <row r="357" spans="2:16">
      <c r="B357" s="122"/>
      <c r="C357" s="122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</row>
    <row r="358" spans="2:16"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</row>
    <row r="359" spans="2:16">
      <c r="B359" s="122"/>
      <c r="C359" s="122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</row>
    <row r="360" spans="2:16"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</row>
    <row r="361" spans="2:16">
      <c r="B361" s="122"/>
      <c r="C361" s="122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</row>
    <row r="362" spans="2:16">
      <c r="B362" s="122"/>
      <c r="C362" s="122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</row>
    <row r="363" spans="2:16">
      <c r="B363" s="122"/>
      <c r="C363" s="122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</row>
    <row r="364" spans="2:16">
      <c r="B364" s="122"/>
      <c r="C364" s="122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</row>
    <row r="365" spans="2:16">
      <c r="B365" s="122"/>
      <c r="C365" s="122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</row>
    <row r="366" spans="2:16"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</row>
    <row r="367" spans="2:16">
      <c r="B367" s="122"/>
      <c r="C367" s="122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</row>
    <row r="368" spans="2:16"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</row>
    <row r="369" spans="2:16">
      <c r="B369" s="122"/>
      <c r="C369" s="122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</row>
    <row r="370" spans="2:16">
      <c r="B370" s="122"/>
      <c r="C370" s="122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</row>
    <row r="371" spans="2:16">
      <c r="B371" s="122"/>
      <c r="C371" s="122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</row>
    <row r="372" spans="2:16">
      <c r="B372" s="122"/>
      <c r="C372" s="122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</row>
    <row r="373" spans="2:16">
      <c r="B373" s="122"/>
      <c r="C373" s="122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</row>
    <row r="374" spans="2:16">
      <c r="B374" s="122"/>
      <c r="C374" s="122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</row>
    <row r="375" spans="2:16">
      <c r="B375" s="122"/>
      <c r="C375" s="122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</row>
    <row r="376" spans="2:16">
      <c r="B376" s="122"/>
      <c r="C376" s="122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</row>
    <row r="377" spans="2:16">
      <c r="B377" s="122"/>
      <c r="C377" s="122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</row>
    <row r="378" spans="2:16">
      <c r="B378" s="122"/>
      <c r="C378" s="122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</row>
    <row r="379" spans="2:16">
      <c r="B379" s="122"/>
      <c r="C379" s="122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</row>
    <row r="380" spans="2:16"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</row>
    <row r="381" spans="2:16">
      <c r="B381" s="122"/>
      <c r="C381" s="122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</row>
    <row r="382" spans="2:16"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</row>
    <row r="383" spans="2:16">
      <c r="B383" s="122"/>
      <c r="C383" s="122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</row>
    <row r="384" spans="2:16">
      <c r="B384" s="122"/>
      <c r="C384" s="122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</row>
    <row r="385" spans="2:16">
      <c r="B385" s="122"/>
      <c r="C385" s="122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</row>
    <row r="386" spans="2:16">
      <c r="B386" s="122"/>
      <c r="C386" s="122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</row>
    <row r="387" spans="2:16">
      <c r="B387" s="122"/>
      <c r="C387" s="122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</row>
    <row r="388" spans="2:16">
      <c r="B388" s="122"/>
      <c r="C388" s="122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</row>
    <row r="389" spans="2:16">
      <c r="B389" s="122"/>
      <c r="C389" s="122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</row>
    <row r="390" spans="2:16">
      <c r="B390" s="122"/>
      <c r="C390" s="122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</row>
    <row r="391" spans="2:16">
      <c r="B391" s="122"/>
      <c r="C391" s="122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</row>
    <row r="392" spans="2:16"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</row>
    <row r="393" spans="2:16">
      <c r="B393" s="122"/>
      <c r="C393" s="122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</row>
    <row r="394" spans="2:16">
      <c r="B394" s="122"/>
      <c r="C394" s="122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</row>
    <row r="395" spans="2:16">
      <c r="B395" s="122"/>
      <c r="C395" s="122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</row>
    <row r="396" spans="2:16">
      <c r="B396" s="122"/>
      <c r="C396" s="122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</row>
    <row r="397" spans="2:16">
      <c r="B397" s="124"/>
      <c r="C397" s="122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</row>
    <row r="398" spans="2:16">
      <c r="B398" s="124"/>
      <c r="C398" s="122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</row>
    <row r="399" spans="2:16">
      <c r="B399" s="125"/>
      <c r="C399" s="122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</row>
    <row r="400" spans="2:16"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</row>
    <row r="401" spans="2:16">
      <c r="B401" s="122"/>
      <c r="C401" s="122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</row>
    <row r="402" spans="2:16"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</row>
    <row r="403" spans="2:16">
      <c r="B403" s="122"/>
      <c r="C403" s="122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</row>
    <row r="404" spans="2:16"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</row>
    <row r="405" spans="2:16">
      <c r="B405" s="122"/>
      <c r="C405" s="122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</row>
    <row r="406" spans="2:16">
      <c r="B406" s="122"/>
      <c r="C406" s="122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</row>
    <row r="407" spans="2:16">
      <c r="B407" s="122"/>
      <c r="C407" s="122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</row>
    <row r="408" spans="2:16"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</row>
    <row r="409" spans="2:16">
      <c r="B409" s="122"/>
      <c r="C409" s="122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</row>
    <row r="410" spans="2:16">
      <c r="B410" s="122"/>
      <c r="C410" s="122"/>
      <c r="D410" s="122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</row>
    <row r="411" spans="2:16">
      <c r="B411" s="122"/>
      <c r="C411" s="122"/>
      <c r="D411" s="122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B1:B23 D1:P23 Q1:XFD1048576"/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P463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1.7109375" style="2" bestFit="1" customWidth="1"/>
    <col min="4" max="4" width="7.5703125" style="2" bestFit="1" customWidth="1"/>
    <col min="5" max="5" width="4.85546875" style="1" bestFit="1" customWidth="1"/>
    <col min="6" max="6" width="6.285156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6384" width="9.140625" style="1"/>
  </cols>
  <sheetData>
    <row r="1" spans="2:16">
      <c r="B1" s="56" t="s">
        <v>154</v>
      </c>
      <c r="C1" s="77" t="s" vm="1">
        <v>240</v>
      </c>
    </row>
    <row r="2" spans="2:16">
      <c r="B2" s="56" t="s">
        <v>153</v>
      </c>
      <c r="C2" s="77" t="s">
        <v>241</v>
      </c>
    </row>
    <row r="3" spans="2:16">
      <c r="B3" s="56" t="s">
        <v>155</v>
      </c>
      <c r="C3" s="77" t="s">
        <v>242</v>
      </c>
    </row>
    <row r="4" spans="2:16">
      <c r="B4" s="56" t="s">
        <v>156</v>
      </c>
      <c r="C4" s="77" t="s">
        <v>243</v>
      </c>
    </row>
    <row r="6" spans="2:16" ht="26.25" customHeight="1">
      <c r="B6" s="178" t="s">
        <v>197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80"/>
    </row>
    <row r="7" spans="2:16" s="3" customFormat="1" ht="78.75">
      <c r="B7" s="22" t="s">
        <v>124</v>
      </c>
      <c r="C7" s="30" t="s">
        <v>49</v>
      </c>
      <c r="D7" s="30" t="s">
        <v>70</v>
      </c>
      <c r="E7" s="30" t="s">
        <v>15</v>
      </c>
      <c r="F7" s="30" t="s">
        <v>71</v>
      </c>
      <c r="G7" s="30" t="s">
        <v>110</v>
      </c>
      <c r="H7" s="30" t="s">
        <v>18</v>
      </c>
      <c r="I7" s="30" t="s">
        <v>109</v>
      </c>
      <c r="J7" s="30" t="s">
        <v>17</v>
      </c>
      <c r="K7" s="30" t="s">
        <v>190</v>
      </c>
      <c r="L7" s="30" t="s">
        <v>216</v>
      </c>
      <c r="M7" s="30" t="s">
        <v>191</v>
      </c>
      <c r="N7" s="30" t="s">
        <v>64</v>
      </c>
      <c r="O7" s="30" t="s">
        <v>157</v>
      </c>
      <c r="P7" s="31" t="s">
        <v>159</v>
      </c>
    </row>
    <row r="8" spans="2:16" s="3" customFormat="1" ht="17.25" customHeight="1">
      <c r="B8" s="15"/>
      <c r="C8" s="32"/>
      <c r="D8" s="32"/>
      <c r="E8" s="32"/>
      <c r="F8" s="32"/>
      <c r="G8" s="32" t="s">
        <v>22</v>
      </c>
      <c r="H8" s="32" t="s">
        <v>21</v>
      </c>
      <c r="I8" s="32"/>
      <c r="J8" s="32" t="s">
        <v>20</v>
      </c>
      <c r="K8" s="32" t="s">
        <v>20</v>
      </c>
      <c r="L8" s="32" t="s">
        <v>223</v>
      </c>
      <c r="M8" s="32" t="s">
        <v>219</v>
      </c>
      <c r="N8" s="32" t="s">
        <v>20</v>
      </c>
      <c r="O8" s="32" t="s">
        <v>20</v>
      </c>
      <c r="P8" s="33" t="s">
        <v>20</v>
      </c>
    </row>
    <row r="9" spans="2:16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</row>
    <row r="10" spans="2:16" s="4" customFormat="1" ht="18" customHeight="1">
      <c r="B10" s="98" t="s">
        <v>196</v>
      </c>
      <c r="C10" s="83"/>
      <c r="D10" s="83"/>
      <c r="E10" s="83"/>
      <c r="F10" s="83"/>
      <c r="G10" s="83"/>
      <c r="H10" s="93">
        <v>2.96</v>
      </c>
      <c r="I10" s="83"/>
      <c r="J10" s="83"/>
      <c r="K10" s="97">
        <v>8.8399999999999992E-2</v>
      </c>
      <c r="L10" s="93"/>
      <c r="M10" s="93">
        <v>15936.04233</v>
      </c>
      <c r="N10" s="83"/>
      <c r="O10" s="94">
        <v>1</v>
      </c>
      <c r="P10" s="94">
        <f>M10/'סכום נכסי הקרן'!$C$42</f>
        <v>2.0680876831066043E-4</v>
      </c>
    </row>
    <row r="11" spans="2:16" ht="20.25" customHeight="1">
      <c r="B11" s="102" t="s">
        <v>33</v>
      </c>
      <c r="C11" s="83"/>
      <c r="D11" s="83"/>
      <c r="E11" s="83"/>
      <c r="F11" s="83"/>
      <c r="G11" s="83"/>
      <c r="H11" s="93">
        <v>2.96</v>
      </c>
      <c r="I11" s="83"/>
      <c r="J11" s="83"/>
      <c r="K11" s="97">
        <v>8.8399999999999992E-2</v>
      </c>
      <c r="L11" s="93"/>
      <c r="M11" s="93">
        <v>15936.04233</v>
      </c>
      <c r="N11" s="83"/>
      <c r="O11" s="94">
        <v>1</v>
      </c>
      <c r="P11" s="94">
        <f>M11/'סכום נכסי הקרן'!$C$42</f>
        <v>2.0680876831066043E-4</v>
      </c>
    </row>
    <row r="12" spans="2:16">
      <c r="B12" s="99" t="s">
        <v>35</v>
      </c>
      <c r="C12" s="81"/>
      <c r="D12" s="81"/>
      <c r="E12" s="81"/>
      <c r="F12" s="81"/>
      <c r="G12" s="81"/>
      <c r="H12" s="90">
        <v>2.96</v>
      </c>
      <c r="I12" s="81"/>
      <c r="J12" s="81"/>
      <c r="K12" s="101">
        <v>8.8399999999999992E-2</v>
      </c>
      <c r="L12" s="90"/>
      <c r="M12" s="90">
        <v>15936.04233</v>
      </c>
      <c r="N12" s="81"/>
      <c r="O12" s="91">
        <v>1</v>
      </c>
      <c r="P12" s="91">
        <f>M12/'סכום נכסי הקרן'!$C$42</f>
        <v>2.0680876831066043E-4</v>
      </c>
    </row>
    <row r="13" spans="2:16">
      <c r="B13" s="151" t="s">
        <v>4319</v>
      </c>
      <c r="C13" s="83" t="s">
        <v>4197</v>
      </c>
      <c r="D13" s="96" t="s">
        <v>137</v>
      </c>
      <c r="E13" s="83" t="s">
        <v>641</v>
      </c>
      <c r="F13" s="83" t="s">
        <v>139</v>
      </c>
      <c r="G13" s="104">
        <v>40618</v>
      </c>
      <c r="H13" s="93">
        <v>2.96</v>
      </c>
      <c r="I13" s="96" t="s">
        <v>141</v>
      </c>
      <c r="J13" s="97">
        <v>7.1500000000000008E-2</v>
      </c>
      <c r="K13" s="97">
        <v>8.8399999999999992E-2</v>
      </c>
      <c r="L13" s="93">
        <v>15299512.359999999</v>
      </c>
      <c r="M13" s="93">
        <v>15936.04233</v>
      </c>
      <c r="N13" s="83"/>
      <c r="O13" s="94">
        <v>1</v>
      </c>
      <c r="P13" s="94">
        <f>M13/'סכום נכסי הקרן'!$C$42</f>
        <v>2.0680876831066043E-4</v>
      </c>
    </row>
    <row r="14" spans="2:16">
      <c r="B14" s="82"/>
      <c r="C14" s="83"/>
      <c r="D14" s="83"/>
      <c r="E14" s="83"/>
      <c r="F14" s="83"/>
      <c r="G14" s="83"/>
      <c r="H14" s="83"/>
      <c r="I14" s="83"/>
      <c r="J14" s="83"/>
      <c r="K14" s="83"/>
      <c r="L14" s="93"/>
      <c r="M14" s="93"/>
      <c r="N14" s="83"/>
      <c r="O14" s="94"/>
      <c r="P14" s="83"/>
    </row>
    <row r="15" spans="2:16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</row>
    <row r="16" spans="2:1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7" spans="2:16">
      <c r="B17" s="123" t="s">
        <v>232</v>
      </c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</row>
    <row r="18" spans="2:16">
      <c r="B18" s="123" t="s">
        <v>120</v>
      </c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</row>
    <row r="19" spans="2:16">
      <c r="B19" s="123" t="s">
        <v>222</v>
      </c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</row>
    <row r="20" spans="2:16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</row>
    <row r="21" spans="2:16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2:16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2:16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</row>
    <row r="24" spans="2:16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</row>
    <row r="25" spans="2:16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</row>
    <row r="26" spans="2:16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</row>
    <row r="27" spans="2:16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</row>
    <row r="28" spans="2:16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</row>
    <row r="29" spans="2:16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</row>
    <row r="30" spans="2:16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</row>
    <row r="31" spans="2:16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</row>
    <row r="32" spans="2:16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</row>
    <row r="33" spans="2:16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</row>
    <row r="34" spans="2:16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</row>
    <row r="35" spans="2:16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</row>
    <row r="36" spans="2:16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</row>
    <row r="37" spans="2:16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</row>
    <row r="38" spans="2:16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</row>
    <row r="39" spans="2:16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</row>
    <row r="40" spans="2:16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</row>
    <row r="41" spans="2:16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</row>
    <row r="42" spans="2:16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</row>
    <row r="43" spans="2:16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</row>
    <row r="44" spans="2:16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</row>
    <row r="45" spans="2:16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</row>
    <row r="46" spans="2:16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</row>
    <row r="47" spans="2:16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</row>
    <row r="48" spans="2:16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</row>
    <row r="49" spans="2:16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</row>
    <row r="50" spans="2:16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</row>
    <row r="51" spans="2:16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</row>
    <row r="52" spans="2:16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</row>
    <row r="53" spans="2:16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</row>
    <row r="54" spans="2:16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</row>
    <row r="55" spans="2:16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</row>
    <row r="56" spans="2:16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</row>
    <row r="57" spans="2:16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</row>
    <row r="58" spans="2:16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</row>
    <row r="59" spans="2:16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</row>
    <row r="60" spans="2:16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</row>
    <row r="61" spans="2:16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</row>
    <row r="62" spans="2:16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</row>
    <row r="63" spans="2:16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</row>
    <row r="64" spans="2:16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</row>
    <row r="65" spans="2:16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</row>
    <row r="66" spans="2:16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</row>
    <row r="67" spans="2:16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</row>
    <row r="68" spans="2:16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</row>
    <row r="69" spans="2:16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</row>
    <row r="70" spans="2:16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</row>
    <row r="71" spans="2:16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</row>
    <row r="72" spans="2:16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</row>
    <row r="73" spans="2:16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</row>
    <row r="74" spans="2:16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</row>
    <row r="75" spans="2:16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</row>
    <row r="76" spans="2:16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</row>
    <row r="77" spans="2:16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</row>
    <row r="78" spans="2:16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</row>
    <row r="79" spans="2:16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</row>
    <row r="80" spans="2:16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</row>
    <row r="81" spans="2:16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</row>
    <row r="82" spans="2:16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</row>
    <row r="83" spans="2:16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</row>
    <row r="84" spans="2:16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</row>
    <row r="85" spans="2:16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</row>
    <row r="86" spans="2:16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</row>
    <row r="87" spans="2:16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</row>
    <row r="88" spans="2:16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</row>
    <row r="89" spans="2:16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</row>
    <row r="90" spans="2:16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</row>
    <row r="91" spans="2:16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</row>
    <row r="92" spans="2:16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</row>
    <row r="93" spans="2:16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</row>
    <row r="94" spans="2:16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</row>
    <row r="95" spans="2:16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</row>
    <row r="96" spans="2:16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</row>
    <row r="97" spans="2:16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</row>
    <row r="98" spans="2:16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</row>
    <row r="99" spans="2:16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</row>
    <row r="100" spans="2:16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</row>
    <row r="101" spans="2:16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</row>
    <row r="102" spans="2:16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</row>
    <row r="103" spans="2:16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</row>
    <row r="104" spans="2:16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</row>
    <row r="105" spans="2:16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</row>
    <row r="106" spans="2:16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</row>
    <row r="107" spans="2:16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</row>
    <row r="108" spans="2:16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</row>
    <row r="109" spans="2:16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</row>
    <row r="110" spans="2:16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</row>
    <row r="111" spans="2:16"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</row>
    <row r="112" spans="2:16"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</row>
    <row r="113" spans="2:16"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</row>
    <row r="114" spans="2:16">
      <c r="B114" s="122"/>
      <c r="C114" s="122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</row>
    <row r="115" spans="2:16">
      <c r="B115" s="122"/>
      <c r="C115" s="1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</row>
    <row r="116" spans="2:16">
      <c r="B116" s="122"/>
      <c r="C116" s="122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</row>
    <row r="117" spans="2:16">
      <c r="B117" s="122"/>
      <c r="C117" s="122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</row>
    <row r="118" spans="2:16">
      <c r="B118" s="122"/>
      <c r="C118" s="122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</row>
    <row r="119" spans="2:16">
      <c r="B119" s="122"/>
      <c r="C119" s="122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</row>
    <row r="120" spans="2:16">
      <c r="B120" s="122"/>
      <c r="C120" s="122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</row>
    <row r="121" spans="2:16">
      <c r="B121" s="122"/>
      <c r="C121" s="122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</row>
    <row r="122" spans="2:16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</row>
    <row r="123" spans="2:16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</row>
    <row r="124" spans="2:16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</row>
    <row r="125" spans="2:16">
      <c r="B125" s="122"/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</row>
    <row r="126" spans="2:16">
      <c r="B126" s="122"/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</row>
    <row r="127" spans="2:16">
      <c r="B127" s="122"/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</row>
    <row r="128" spans="2:16">
      <c r="B128" s="122"/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</row>
    <row r="129" spans="2:16">
      <c r="B129" s="122"/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</row>
    <row r="130" spans="2:16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</row>
    <row r="131" spans="2:16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</row>
    <row r="132" spans="2:16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</row>
    <row r="133" spans="2:16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</row>
    <row r="134" spans="2:16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</row>
    <row r="135" spans="2:16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</row>
    <row r="136" spans="2:16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</row>
    <row r="137" spans="2:16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</row>
    <row r="138" spans="2:16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</row>
    <row r="139" spans="2:16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</row>
    <row r="140" spans="2:16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</row>
    <row r="141" spans="2:16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</row>
    <row r="142" spans="2:16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</row>
    <row r="143" spans="2:16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</row>
    <row r="144" spans="2:16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</row>
    <row r="145" spans="2:16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</row>
    <row r="146" spans="2:16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</row>
    <row r="147" spans="2:16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</row>
    <row r="148" spans="2:16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</row>
    <row r="149" spans="2:16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</row>
    <row r="150" spans="2:16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</row>
    <row r="151" spans="2:16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</row>
    <row r="152" spans="2:16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</row>
    <row r="153" spans="2:16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</row>
    <row r="154" spans="2:16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</row>
    <row r="155" spans="2:16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</row>
    <row r="156" spans="2:16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</row>
    <row r="157" spans="2:16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</row>
    <row r="158" spans="2:16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</row>
    <row r="159" spans="2:16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</row>
    <row r="160" spans="2:16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</row>
    <row r="161" spans="2:16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</row>
    <row r="162" spans="2:16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</row>
    <row r="163" spans="2:16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</row>
    <row r="164" spans="2:16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</row>
    <row r="165" spans="2:16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</row>
    <row r="166" spans="2:16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</row>
    <row r="167" spans="2:16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</row>
    <row r="168" spans="2:16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</row>
    <row r="169" spans="2:16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</row>
    <row r="170" spans="2:16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</row>
    <row r="171" spans="2:16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</row>
    <row r="172" spans="2:16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</row>
    <row r="173" spans="2:16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</row>
    <row r="174" spans="2:16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</row>
    <row r="175" spans="2:16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</row>
    <row r="176" spans="2:16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</row>
    <row r="177" spans="2:16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</row>
    <row r="178" spans="2:16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</row>
    <row r="179" spans="2:16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</row>
    <row r="180" spans="2:16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</row>
    <row r="181" spans="2:16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</row>
    <row r="182" spans="2:16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</row>
    <row r="183" spans="2:16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</row>
    <row r="184" spans="2:16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</row>
    <row r="185" spans="2:16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</row>
    <row r="186" spans="2:16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</row>
    <row r="187" spans="2:16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</row>
    <row r="188" spans="2:16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</row>
    <row r="189" spans="2:16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</row>
    <row r="190" spans="2:16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</row>
    <row r="191" spans="2:16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</row>
    <row r="192" spans="2:16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</row>
    <row r="193" spans="2:16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</row>
    <row r="194" spans="2:16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</row>
    <row r="195" spans="2:16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</row>
    <row r="196" spans="2:16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</row>
    <row r="197" spans="2:16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</row>
    <row r="198" spans="2:16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</row>
    <row r="199" spans="2:16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</row>
    <row r="200" spans="2:16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</row>
    <row r="201" spans="2:16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</row>
    <row r="202" spans="2:16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</row>
    <row r="203" spans="2:16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</row>
    <row r="204" spans="2:16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</row>
    <row r="205" spans="2:16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</row>
    <row r="206" spans="2:16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</row>
    <row r="207" spans="2:16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</row>
    <row r="208" spans="2:16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</row>
    <row r="209" spans="2:16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</row>
    <row r="210" spans="2:16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</row>
    <row r="211" spans="2:16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</row>
    <row r="212" spans="2:16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</row>
    <row r="213" spans="2:16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</row>
    <row r="214" spans="2:16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</row>
    <row r="215" spans="2:16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</row>
    <row r="216" spans="2:16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</row>
    <row r="217" spans="2:16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</row>
    <row r="218" spans="2:16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</row>
    <row r="219" spans="2:16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</row>
    <row r="220" spans="2:16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</row>
    <row r="221" spans="2:16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</row>
    <row r="222" spans="2:16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</row>
    <row r="223" spans="2:16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</row>
    <row r="224" spans="2:16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</row>
    <row r="225" spans="2:16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</row>
    <row r="226" spans="2:16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</row>
    <row r="227" spans="2:16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</row>
    <row r="228" spans="2:16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</row>
    <row r="229" spans="2:16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</row>
    <row r="230" spans="2:16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</row>
    <row r="231" spans="2:16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</row>
    <row r="232" spans="2:16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</row>
    <row r="233" spans="2:16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</row>
    <row r="234" spans="2:16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</row>
    <row r="235" spans="2:16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</row>
    <row r="236" spans="2:16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</row>
    <row r="237" spans="2:16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</row>
    <row r="238" spans="2:16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</row>
    <row r="239" spans="2:16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</row>
    <row r="240" spans="2:16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</row>
    <row r="241" spans="2:16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</row>
    <row r="242" spans="2:16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</row>
    <row r="243" spans="2:16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</row>
    <row r="244" spans="2:16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</row>
    <row r="245" spans="2:16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</row>
    <row r="246" spans="2:16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</row>
    <row r="247" spans="2:16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</row>
    <row r="248" spans="2:16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</row>
    <row r="249" spans="2:16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</row>
    <row r="250" spans="2:16">
      <c r="B250" s="122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</row>
    <row r="251" spans="2:16">
      <c r="B251" s="122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</row>
    <row r="252" spans="2:16">
      <c r="B252" s="122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</row>
    <row r="253" spans="2:16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</row>
    <row r="254" spans="2:16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</row>
    <row r="255" spans="2:16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</row>
    <row r="256" spans="2:16">
      <c r="B256" s="122"/>
      <c r="C256" s="122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</row>
    <row r="257" spans="2:16">
      <c r="B257" s="122"/>
      <c r="C257" s="122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</row>
    <row r="258" spans="2:16">
      <c r="B258" s="122"/>
      <c r="C258" s="122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</row>
    <row r="259" spans="2:16">
      <c r="B259" s="122"/>
      <c r="C259" s="122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</row>
    <row r="260" spans="2:16">
      <c r="B260" s="122"/>
      <c r="C260" s="122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</row>
    <row r="261" spans="2:16">
      <c r="B261" s="122"/>
      <c r="C261" s="122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</row>
    <row r="262" spans="2:16">
      <c r="B262" s="122"/>
      <c r="C262" s="122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</row>
    <row r="263" spans="2:16">
      <c r="B263" s="122"/>
      <c r="C263" s="122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</row>
    <row r="264" spans="2:16">
      <c r="B264" s="122"/>
      <c r="C264" s="122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</row>
    <row r="265" spans="2:16">
      <c r="B265" s="122"/>
      <c r="C265" s="122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</row>
    <row r="266" spans="2:16">
      <c r="B266" s="122"/>
      <c r="C266" s="122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</row>
    <row r="267" spans="2:16">
      <c r="B267" s="122"/>
      <c r="C267" s="122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</row>
    <row r="268" spans="2:16">
      <c r="B268" s="122"/>
      <c r="C268" s="122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</row>
    <row r="269" spans="2:16">
      <c r="B269" s="122"/>
      <c r="C269" s="122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</row>
    <row r="270" spans="2:16">
      <c r="B270" s="122"/>
      <c r="C270" s="122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</row>
    <row r="271" spans="2:16">
      <c r="B271" s="122"/>
      <c r="C271" s="122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</row>
    <row r="272" spans="2:16">
      <c r="B272" s="122"/>
      <c r="C272" s="122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</row>
    <row r="273" spans="2:16">
      <c r="B273" s="122"/>
      <c r="C273" s="122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</row>
    <row r="274" spans="2:16">
      <c r="B274" s="122"/>
      <c r="C274" s="122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</row>
    <row r="275" spans="2:16">
      <c r="B275" s="122"/>
      <c r="C275" s="122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</row>
    <row r="276" spans="2:16">
      <c r="B276" s="122"/>
      <c r="C276" s="122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</row>
    <row r="277" spans="2:16">
      <c r="B277" s="122"/>
      <c r="C277" s="122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</row>
    <row r="278" spans="2:16">
      <c r="B278" s="122"/>
      <c r="C278" s="122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</row>
    <row r="279" spans="2:16">
      <c r="B279" s="122"/>
      <c r="C279" s="122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</row>
    <row r="280" spans="2:16">
      <c r="B280" s="122"/>
      <c r="C280" s="122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</row>
    <row r="281" spans="2:16">
      <c r="B281" s="122"/>
      <c r="C281" s="122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</row>
    <row r="282" spans="2:16">
      <c r="B282" s="122"/>
      <c r="C282" s="122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</row>
    <row r="283" spans="2:16">
      <c r="B283" s="122"/>
      <c r="C283" s="122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</row>
    <row r="284" spans="2:16">
      <c r="B284" s="122"/>
      <c r="C284" s="122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</row>
    <row r="285" spans="2:16">
      <c r="B285" s="122"/>
      <c r="C285" s="122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</row>
    <row r="286" spans="2:16">
      <c r="B286" s="122"/>
      <c r="C286" s="122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</row>
    <row r="287" spans="2:16">
      <c r="B287" s="122"/>
      <c r="C287" s="122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</row>
    <row r="288" spans="2:16">
      <c r="B288" s="122"/>
      <c r="C288" s="122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</row>
    <row r="289" spans="2:16">
      <c r="B289" s="122"/>
      <c r="C289" s="122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</row>
    <row r="290" spans="2:16">
      <c r="B290" s="122"/>
      <c r="C290" s="122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</row>
    <row r="291" spans="2:16">
      <c r="B291" s="122"/>
      <c r="C291" s="122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</row>
    <row r="292" spans="2:16">
      <c r="B292" s="122"/>
      <c r="C292" s="122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</row>
    <row r="293" spans="2:16">
      <c r="B293" s="122"/>
      <c r="C293" s="122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</row>
    <row r="294" spans="2:16">
      <c r="B294" s="122"/>
      <c r="C294" s="122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</row>
    <row r="295" spans="2:16">
      <c r="B295" s="122"/>
      <c r="C295" s="122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</row>
    <row r="296" spans="2:16">
      <c r="B296" s="122"/>
      <c r="C296" s="122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</row>
    <row r="297" spans="2:16">
      <c r="B297" s="122"/>
      <c r="C297" s="122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</row>
    <row r="298" spans="2:16">
      <c r="B298" s="122"/>
      <c r="C298" s="122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</row>
    <row r="299" spans="2:16">
      <c r="B299" s="122"/>
      <c r="C299" s="122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</row>
    <row r="300" spans="2:16">
      <c r="B300" s="122"/>
      <c r="C300" s="122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</row>
    <row r="301" spans="2:16">
      <c r="B301" s="122"/>
      <c r="C301" s="122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</row>
    <row r="302" spans="2:16">
      <c r="B302" s="122"/>
      <c r="C302" s="122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</row>
    <row r="303" spans="2:16">
      <c r="B303" s="122"/>
      <c r="C303" s="122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</row>
    <row r="304" spans="2:16">
      <c r="B304" s="122"/>
      <c r="C304" s="122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</row>
    <row r="305" spans="2:16">
      <c r="B305" s="122"/>
      <c r="C305" s="122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</row>
    <row r="306" spans="2:16">
      <c r="B306" s="122"/>
      <c r="C306" s="122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</row>
    <row r="307" spans="2:16">
      <c r="B307" s="122"/>
      <c r="C307" s="122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</row>
    <row r="308" spans="2:16">
      <c r="B308" s="122"/>
      <c r="C308" s="122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</row>
    <row r="309" spans="2:16">
      <c r="B309" s="122"/>
      <c r="C309" s="122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</row>
    <row r="310" spans="2:16">
      <c r="B310" s="122"/>
      <c r="C310" s="122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</row>
    <row r="311" spans="2:16">
      <c r="B311" s="122"/>
      <c r="C311" s="122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</row>
    <row r="312" spans="2:16">
      <c r="B312" s="122"/>
      <c r="C312" s="122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</row>
    <row r="313" spans="2:16">
      <c r="B313" s="122"/>
      <c r="C313" s="122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</row>
    <row r="314" spans="2:16">
      <c r="B314" s="122"/>
      <c r="C314" s="122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</row>
    <row r="315" spans="2:16">
      <c r="B315" s="122"/>
      <c r="C315" s="122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</row>
    <row r="316" spans="2:16">
      <c r="B316" s="122"/>
      <c r="C316" s="122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</row>
    <row r="317" spans="2:16">
      <c r="B317" s="122"/>
      <c r="C317" s="122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</row>
    <row r="318" spans="2:16">
      <c r="B318" s="122"/>
      <c r="C318" s="122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</row>
    <row r="319" spans="2:16">
      <c r="B319" s="122"/>
      <c r="C319" s="122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</row>
    <row r="320" spans="2:16">
      <c r="B320" s="122"/>
      <c r="C320" s="122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</row>
    <row r="321" spans="2:16">
      <c r="B321" s="122"/>
      <c r="C321" s="122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</row>
    <row r="322" spans="2:16">
      <c r="B322" s="122"/>
      <c r="C322" s="122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</row>
    <row r="323" spans="2:16">
      <c r="B323" s="122"/>
      <c r="C323" s="122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</row>
    <row r="324" spans="2:16">
      <c r="B324" s="122"/>
      <c r="C324" s="122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</row>
    <row r="325" spans="2:16">
      <c r="B325" s="122"/>
      <c r="C325" s="122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</row>
    <row r="326" spans="2:16">
      <c r="B326" s="122"/>
      <c r="C326" s="122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</row>
    <row r="327" spans="2:16">
      <c r="B327" s="122"/>
      <c r="C327" s="122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</row>
    <row r="328" spans="2:16">
      <c r="B328" s="122"/>
      <c r="C328" s="122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</row>
    <row r="329" spans="2:16">
      <c r="B329" s="122"/>
      <c r="C329" s="122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</row>
    <row r="330" spans="2:16">
      <c r="B330" s="122"/>
      <c r="C330" s="122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</row>
    <row r="331" spans="2:16">
      <c r="B331" s="122"/>
      <c r="C331" s="122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</row>
    <row r="332" spans="2:16">
      <c r="B332" s="122"/>
      <c r="C332" s="122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</row>
    <row r="333" spans="2:16">
      <c r="B333" s="122"/>
      <c r="C333" s="122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</row>
    <row r="334" spans="2:16">
      <c r="B334" s="122"/>
      <c r="C334" s="122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</row>
    <row r="335" spans="2:16">
      <c r="B335" s="122"/>
      <c r="C335" s="122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</row>
    <row r="336" spans="2:16">
      <c r="B336" s="122"/>
      <c r="C336" s="122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</row>
    <row r="337" spans="2:16">
      <c r="B337" s="122"/>
      <c r="C337" s="122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</row>
    <row r="338" spans="2:16">
      <c r="B338" s="122"/>
      <c r="C338" s="122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</row>
    <row r="339" spans="2:16">
      <c r="B339" s="122"/>
      <c r="C339" s="122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</row>
    <row r="340" spans="2:16">
      <c r="B340" s="122"/>
      <c r="C340" s="122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</row>
    <row r="341" spans="2:16">
      <c r="B341" s="122"/>
      <c r="C341" s="122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</row>
    <row r="342" spans="2:16">
      <c r="B342" s="122"/>
      <c r="C342" s="122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</row>
    <row r="343" spans="2:16">
      <c r="B343" s="122"/>
      <c r="C343" s="122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</row>
    <row r="344" spans="2:16">
      <c r="B344" s="122"/>
      <c r="C344" s="122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</row>
    <row r="345" spans="2:16">
      <c r="B345" s="122"/>
      <c r="C345" s="122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</row>
    <row r="346" spans="2:16">
      <c r="B346" s="122"/>
      <c r="C346" s="122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</row>
    <row r="347" spans="2:16">
      <c r="B347" s="122"/>
      <c r="C347" s="122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</row>
    <row r="348" spans="2:16">
      <c r="B348" s="122"/>
      <c r="C348" s="122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</row>
    <row r="349" spans="2:16">
      <c r="B349" s="122"/>
      <c r="C349" s="122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</row>
    <row r="350" spans="2:16">
      <c r="B350" s="122"/>
      <c r="C350" s="122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</row>
    <row r="351" spans="2:16">
      <c r="B351" s="122"/>
      <c r="C351" s="122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</row>
    <row r="352" spans="2:16">
      <c r="B352" s="122"/>
      <c r="C352" s="122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</row>
    <row r="353" spans="2:16">
      <c r="B353" s="122"/>
      <c r="C353" s="122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</row>
    <row r="354" spans="2:16">
      <c r="B354" s="122"/>
      <c r="C354" s="122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</row>
    <row r="355" spans="2:16">
      <c r="B355" s="122"/>
      <c r="C355" s="122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</row>
    <row r="356" spans="2:16">
      <c r="B356" s="122"/>
      <c r="C356" s="122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</row>
    <row r="357" spans="2:16">
      <c r="B357" s="122"/>
      <c r="C357" s="122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</row>
    <row r="358" spans="2:16">
      <c r="B358" s="122"/>
      <c r="C358" s="122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</row>
    <row r="359" spans="2:16">
      <c r="B359" s="122"/>
      <c r="C359" s="122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</row>
    <row r="360" spans="2:16">
      <c r="B360" s="122"/>
      <c r="C360" s="122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</row>
    <row r="361" spans="2:16">
      <c r="B361" s="122"/>
      <c r="C361" s="122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</row>
    <row r="362" spans="2:16">
      <c r="B362" s="122"/>
      <c r="C362" s="122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</row>
    <row r="363" spans="2:16">
      <c r="B363" s="122"/>
      <c r="C363" s="122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</row>
    <row r="364" spans="2:16">
      <c r="B364" s="122"/>
      <c r="C364" s="122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</row>
    <row r="365" spans="2:16">
      <c r="B365" s="122"/>
      <c r="C365" s="122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</row>
    <row r="366" spans="2:16">
      <c r="B366" s="122"/>
      <c r="C366" s="122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</row>
    <row r="367" spans="2:16">
      <c r="B367" s="122"/>
      <c r="C367" s="122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</row>
    <row r="368" spans="2:16">
      <c r="B368" s="122"/>
      <c r="C368" s="122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</row>
    <row r="369" spans="2:16">
      <c r="B369" s="122"/>
      <c r="C369" s="122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</row>
    <row r="370" spans="2:16">
      <c r="B370" s="122"/>
      <c r="C370" s="122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</row>
    <row r="371" spans="2:16">
      <c r="B371" s="122"/>
      <c r="C371" s="122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</row>
    <row r="372" spans="2:16">
      <c r="B372" s="122"/>
      <c r="C372" s="122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</row>
    <row r="373" spans="2:16">
      <c r="B373" s="122"/>
      <c r="C373" s="122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</row>
    <row r="374" spans="2:16">
      <c r="B374" s="122"/>
      <c r="C374" s="122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</row>
    <row r="375" spans="2:16">
      <c r="B375" s="122"/>
      <c r="C375" s="122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</row>
    <row r="376" spans="2:16">
      <c r="B376" s="122"/>
      <c r="C376" s="122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</row>
    <row r="377" spans="2:16">
      <c r="B377" s="122"/>
      <c r="C377" s="122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</row>
    <row r="378" spans="2:16">
      <c r="B378" s="122"/>
      <c r="C378" s="122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</row>
    <row r="379" spans="2:16">
      <c r="B379" s="122"/>
      <c r="C379" s="122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</row>
    <row r="380" spans="2:16">
      <c r="B380" s="122"/>
      <c r="C380" s="122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</row>
    <row r="381" spans="2:16">
      <c r="B381" s="122"/>
      <c r="C381" s="122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</row>
    <row r="382" spans="2:16">
      <c r="B382" s="122"/>
      <c r="C382" s="122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</row>
    <row r="383" spans="2:16">
      <c r="B383" s="122"/>
      <c r="C383" s="122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</row>
    <row r="384" spans="2:16">
      <c r="B384" s="122"/>
      <c r="C384" s="122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</row>
    <row r="385" spans="2:16">
      <c r="B385" s="122"/>
      <c r="C385" s="122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</row>
    <row r="386" spans="2:16">
      <c r="B386" s="122"/>
      <c r="C386" s="122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</row>
    <row r="387" spans="2:16">
      <c r="B387" s="122"/>
      <c r="C387" s="122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</row>
    <row r="388" spans="2:16">
      <c r="B388" s="122"/>
      <c r="C388" s="122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</row>
    <row r="389" spans="2:16">
      <c r="B389" s="122"/>
      <c r="C389" s="122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</row>
    <row r="390" spans="2:16">
      <c r="B390" s="122"/>
      <c r="C390" s="122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</row>
    <row r="391" spans="2:16">
      <c r="B391" s="122"/>
      <c r="C391" s="122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</row>
    <row r="392" spans="2:16">
      <c r="B392" s="122"/>
      <c r="C392" s="122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</row>
    <row r="393" spans="2:16">
      <c r="B393" s="122"/>
      <c r="C393" s="122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</row>
    <row r="394" spans="2:16">
      <c r="B394" s="122"/>
      <c r="C394" s="122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</row>
    <row r="395" spans="2:16">
      <c r="B395" s="122"/>
      <c r="C395" s="122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</row>
    <row r="396" spans="2:16">
      <c r="B396" s="122"/>
      <c r="C396" s="122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</row>
    <row r="397" spans="2:16">
      <c r="B397" s="124"/>
      <c r="C397" s="122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</row>
    <row r="398" spans="2:16">
      <c r="B398" s="124"/>
      <c r="C398" s="122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</row>
    <row r="399" spans="2:16">
      <c r="B399" s="125"/>
      <c r="C399" s="122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</row>
    <row r="400" spans="2:16">
      <c r="B400" s="122"/>
      <c r="C400" s="122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</row>
    <row r="401" spans="2:16">
      <c r="B401" s="122"/>
      <c r="C401" s="122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</row>
    <row r="402" spans="2:16">
      <c r="B402" s="122"/>
      <c r="C402" s="122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</row>
    <row r="403" spans="2:16">
      <c r="B403" s="122"/>
      <c r="C403" s="122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</row>
    <row r="404" spans="2:16">
      <c r="B404" s="122"/>
      <c r="C404" s="122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</row>
    <row r="405" spans="2:16">
      <c r="B405" s="122"/>
      <c r="C405" s="122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</row>
    <row r="406" spans="2:16">
      <c r="B406" s="122"/>
      <c r="C406" s="122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</row>
    <row r="407" spans="2:16">
      <c r="B407" s="122"/>
      <c r="C407" s="122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</row>
    <row r="408" spans="2:16">
      <c r="B408" s="122"/>
      <c r="C408" s="122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</row>
    <row r="409" spans="2:16">
      <c r="B409" s="122"/>
      <c r="C409" s="122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</row>
    <row r="410" spans="2:16">
      <c r="B410" s="122"/>
      <c r="C410" s="122"/>
      <c r="D410" s="122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</row>
    <row r="411" spans="2:16">
      <c r="B411" s="122"/>
      <c r="C411" s="122"/>
      <c r="D411" s="122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</row>
    <row r="412" spans="2:16">
      <c r="B412" s="122"/>
      <c r="C412" s="122"/>
      <c r="D412" s="122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</row>
    <row r="413" spans="2:16">
      <c r="B413" s="122"/>
      <c r="C413" s="122"/>
      <c r="D413" s="122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</row>
    <row r="414" spans="2:16">
      <c r="B414" s="122"/>
      <c r="C414" s="122"/>
      <c r="D414" s="122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</row>
    <row r="415" spans="2:16">
      <c r="B415" s="122"/>
      <c r="C415" s="122"/>
      <c r="D415" s="122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</row>
    <row r="416" spans="2:16">
      <c r="B416" s="122"/>
      <c r="C416" s="122"/>
      <c r="D416" s="122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</row>
    <row r="417" spans="2:16">
      <c r="B417" s="122"/>
      <c r="C417" s="122"/>
      <c r="D417" s="122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</row>
    <row r="418" spans="2:16">
      <c r="B418" s="122"/>
      <c r="C418" s="122"/>
      <c r="D418" s="122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</row>
    <row r="419" spans="2:16">
      <c r="B419" s="122"/>
      <c r="C419" s="122"/>
      <c r="D419" s="122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</row>
    <row r="420" spans="2:16">
      <c r="B420" s="122"/>
      <c r="C420" s="122"/>
      <c r="D420" s="122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</row>
    <row r="421" spans="2:16">
      <c r="B421" s="122"/>
      <c r="C421" s="122"/>
      <c r="D421" s="122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</row>
    <row r="422" spans="2:16">
      <c r="B422" s="122"/>
      <c r="C422" s="122"/>
      <c r="D422" s="122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</row>
    <row r="423" spans="2:16">
      <c r="B423" s="122"/>
      <c r="C423" s="122"/>
      <c r="D423" s="122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</row>
    <row r="424" spans="2:16">
      <c r="B424" s="122"/>
      <c r="C424" s="122"/>
      <c r="D424" s="122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</row>
    <row r="425" spans="2:16">
      <c r="B425" s="122"/>
      <c r="C425" s="122"/>
      <c r="D425" s="122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</row>
    <row r="426" spans="2:16">
      <c r="B426" s="122"/>
      <c r="C426" s="122"/>
      <c r="D426" s="122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</row>
    <row r="427" spans="2:16">
      <c r="B427" s="122"/>
      <c r="C427" s="122"/>
      <c r="D427" s="122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</row>
    <row r="428" spans="2:16">
      <c r="B428" s="122"/>
      <c r="C428" s="122"/>
      <c r="D428" s="122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</row>
    <row r="429" spans="2:16">
      <c r="B429" s="122"/>
      <c r="C429" s="122"/>
      <c r="D429" s="122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</row>
    <row r="430" spans="2:16">
      <c r="B430" s="122"/>
      <c r="C430" s="122"/>
      <c r="D430" s="122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</row>
    <row r="431" spans="2:16">
      <c r="B431" s="122"/>
      <c r="C431" s="122"/>
      <c r="D431" s="122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</row>
    <row r="432" spans="2:16">
      <c r="B432" s="122"/>
      <c r="C432" s="122"/>
      <c r="D432" s="122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</row>
    <row r="433" spans="2:16">
      <c r="B433" s="122"/>
      <c r="C433" s="122"/>
      <c r="D433" s="122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</row>
    <row r="434" spans="2:16">
      <c r="B434" s="122"/>
      <c r="C434" s="122"/>
      <c r="D434" s="122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</row>
    <row r="435" spans="2:16">
      <c r="B435" s="122"/>
      <c r="C435" s="122"/>
      <c r="D435" s="122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</row>
    <row r="436" spans="2:16">
      <c r="B436" s="122"/>
      <c r="C436" s="122"/>
      <c r="D436" s="122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</row>
    <row r="437" spans="2:16">
      <c r="B437" s="122"/>
      <c r="C437" s="122"/>
      <c r="D437" s="122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</row>
    <row r="438" spans="2:16">
      <c r="B438" s="122"/>
      <c r="C438" s="122"/>
      <c r="D438" s="122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</row>
    <row r="439" spans="2:16">
      <c r="B439" s="122"/>
      <c r="C439" s="122"/>
      <c r="D439" s="122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</row>
    <row r="440" spans="2:16">
      <c r="B440" s="122"/>
      <c r="C440" s="122"/>
      <c r="D440" s="122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</row>
    <row r="441" spans="2:16">
      <c r="B441" s="122"/>
      <c r="C441" s="122"/>
      <c r="D441" s="122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</row>
    <row r="442" spans="2:16">
      <c r="B442" s="122"/>
      <c r="C442" s="122"/>
      <c r="D442" s="122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</row>
    <row r="443" spans="2:16">
      <c r="B443" s="122"/>
      <c r="C443" s="122"/>
      <c r="D443" s="122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</row>
    <row r="444" spans="2:16">
      <c r="B444" s="122"/>
      <c r="C444" s="122"/>
      <c r="D444" s="122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</row>
    <row r="445" spans="2:16">
      <c r="B445" s="122"/>
      <c r="C445" s="122"/>
      <c r="D445" s="122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</row>
    <row r="446" spans="2:16">
      <c r="B446" s="122"/>
      <c r="C446" s="122"/>
      <c r="D446" s="122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</row>
    <row r="447" spans="2:16">
      <c r="B447" s="122"/>
      <c r="C447" s="122"/>
      <c r="D447" s="122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</row>
    <row r="448" spans="2:16">
      <c r="B448" s="122"/>
      <c r="C448" s="122"/>
      <c r="D448" s="122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</row>
    <row r="449" spans="2:16">
      <c r="B449" s="122"/>
      <c r="C449" s="122"/>
      <c r="D449" s="122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</row>
    <row r="450" spans="2:16">
      <c r="B450" s="122"/>
      <c r="C450" s="122"/>
      <c r="D450" s="122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</row>
    <row r="451" spans="2:16">
      <c r="B451" s="122"/>
      <c r="C451" s="122"/>
      <c r="D451" s="122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</row>
    <row r="452" spans="2:16">
      <c r="B452" s="122"/>
      <c r="C452" s="122"/>
      <c r="D452" s="122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</row>
    <row r="453" spans="2:16">
      <c r="B453" s="122"/>
      <c r="C453" s="122"/>
      <c r="D453" s="122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</row>
    <row r="454" spans="2:16">
      <c r="B454" s="122"/>
      <c r="C454" s="122"/>
      <c r="D454" s="122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</row>
    <row r="455" spans="2:16">
      <c r="B455" s="122"/>
      <c r="C455" s="122"/>
      <c r="D455" s="122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</row>
    <row r="456" spans="2:16">
      <c r="B456" s="122"/>
      <c r="C456" s="122"/>
      <c r="D456" s="122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</row>
    <row r="457" spans="2:16">
      <c r="B457" s="122"/>
      <c r="C457" s="122"/>
      <c r="D457" s="122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</row>
    <row r="458" spans="2:16">
      <c r="B458" s="122"/>
      <c r="C458" s="122"/>
      <c r="D458" s="122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</row>
    <row r="459" spans="2:16">
      <c r="B459" s="122"/>
      <c r="C459" s="122"/>
      <c r="D459" s="122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</row>
    <row r="460" spans="2:16">
      <c r="B460" s="122"/>
      <c r="C460" s="122"/>
      <c r="D460" s="122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</row>
    <row r="461" spans="2:16">
      <c r="B461" s="122"/>
      <c r="C461" s="122"/>
      <c r="D461" s="122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</row>
    <row r="462" spans="2:16">
      <c r="B462" s="122"/>
      <c r="C462" s="122"/>
      <c r="D462" s="122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</row>
    <row r="463" spans="2:16">
      <c r="B463" s="122"/>
      <c r="C463" s="122"/>
      <c r="D463" s="122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R878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32" style="2" bestFit="1" customWidth="1"/>
    <col min="3" max="3" width="41.7109375" style="2" bestFit="1" customWidth="1"/>
    <col min="4" max="4" width="6.42578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6.140625" style="1" bestFit="1" customWidth="1"/>
    <col min="9" max="9" width="9" style="1" bestFit="1" customWidth="1"/>
    <col min="10" max="10" width="6.85546875" style="1" bestFit="1" customWidth="1"/>
    <col min="11" max="11" width="7.5703125" style="1" bestFit="1" customWidth="1"/>
    <col min="12" max="12" width="15.42578125" style="1" bestFit="1" customWidth="1"/>
    <col min="13" max="13" width="7.28515625" style="1" bestFit="1" customWidth="1"/>
    <col min="14" max="14" width="8.28515625" style="1" bestFit="1" customWidth="1"/>
    <col min="15" max="15" width="13.140625" style="1" bestFit="1" customWidth="1"/>
    <col min="16" max="16" width="11.28515625" style="1" bestFit="1" customWidth="1"/>
    <col min="17" max="17" width="11.85546875" style="1" bestFit="1" customWidth="1"/>
    <col min="18" max="18" width="9" style="1" bestFit="1" customWidth="1"/>
    <col min="19" max="16384" width="9.140625" style="1"/>
  </cols>
  <sheetData>
    <row r="1" spans="2:18">
      <c r="B1" s="56" t="s">
        <v>154</v>
      </c>
      <c r="C1" s="77" t="s" vm="1">
        <v>240</v>
      </c>
    </row>
    <row r="2" spans="2:18">
      <c r="B2" s="56" t="s">
        <v>153</v>
      </c>
      <c r="C2" s="77" t="s">
        <v>241</v>
      </c>
    </row>
    <row r="3" spans="2:18">
      <c r="B3" s="56" t="s">
        <v>155</v>
      </c>
      <c r="C3" s="77" t="s">
        <v>242</v>
      </c>
    </row>
    <row r="4" spans="2:18">
      <c r="B4" s="56" t="s">
        <v>156</v>
      </c>
      <c r="C4" s="77" t="s">
        <v>243</v>
      </c>
    </row>
    <row r="6" spans="2:18" ht="21.75" customHeight="1">
      <c r="B6" s="169" t="s">
        <v>182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1"/>
    </row>
    <row r="7" spans="2:18" ht="27.75" customHeight="1">
      <c r="B7" s="172" t="s">
        <v>95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4"/>
    </row>
    <row r="8" spans="2:18" s="3" customFormat="1" ht="66" customHeight="1">
      <c r="B8" s="22" t="s">
        <v>123</v>
      </c>
      <c r="C8" s="30" t="s">
        <v>49</v>
      </c>
      <c r="D8" s="30" t="s">
        <v>127</v>
      </c>
      <c r="E8" s="30" t="s">
        <v>15</v>
      </c>
      <c r="F8" s="30" t="s">
        <v>71</v>
      </c>
      <c r="G8" s="30" t="s">
        <v>110</v>
      </c>
      <c r="H8" s="30" t="s">
        <v>18</v>
      </c>
      <c r="I8" s="30" t="s">
        <v>109</v>
      </c>
      <c r="J8" s="30" t="s">
        <v>17</v>
      </c>
      <c r="K8" s="30" t="s">
        <v>19</v>
      </c>
      <c r="L8" s="30" t="s">
        <v>216</v>
      </c>
      <c r="M8" s="30" t="s">
        <v>215</v>
      </c>
      <c r="N8" s="30" t="s">
        <v>231</v>
      </c>
      <c r="O8" s="30" t="s">
        <v>67</v>
      </c>
      <c r="P8" s="30" t="s">
        <v>218</v>
      </c>
      <c r="Q8" s="30" t="s">
        <v>157</v>
      </c>
      <c r="R8" s="71" t="s">
        <v>159</v>
      </c>
    </row>
    <row r="9" spans="2:18" s="3" customFormat="1" ht="21.75" customHeight="1">
      <c r="B9" s="15"/>
      <c r="C9" s="32"/>
      <c r="D9" s="32"/>
      <c r="E9" s="32"/>
      <c r="F9" s="32"/>
      <c r="G9" s="32" t="s">
        <v>22</v>
      </c>
      <c r="H9" s="32" t="s">
        <v>21</v>
      </c>
      <c r="I9" s="32"/>
      <c r="J9" s="32" t="s">
        <v>20</v>
      </c>
      <c r="K9" s="32" t="s">
        <v>20</v>
      </c>
      <c r="L9" s="32" t="s">
        <v>223</v>
      </c>
      <c r="M9" s="32"/>
      <c r="N9" s="16" t="s">
        <v>219</v>
      </c>
      <c r="O9" s="32" t="s">
        <v>224</v>
      </c>
      <c r="P9" s="32" t="s">
        <v>20</v>
      </c>
      <c r="Q9" s="32" t="s">
        <v>20</v>
      </c>
      <c r="R9" s="33" t="s">
        <v>20</v>
      </c>
    </row>
    <row r="10" spans="2:18" s="4" customFormat="1" ht="18" customHeight="1">
      <c r="B10" s="18"/>
      <c r="C10" s="34" t="s">
        <v>1</v>
      </c>
      <c r="D10" s="34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121</v>
      </c>
      <c r="R10" s="20" t="s">
        <v>122</v>
      </c>
    </row>
    <row r="11" spans="2:18" s="4" customFormat="1" ht="18" customHeight="1">
      <c r="B11" s="78" t="s">
        <v>29</v>
      </c>
      <c r="C11" s="79"/>
      <c r="D11" s="79"/>
      <c r="E11" s="79"/>
      <c r="F11" s="79"/>
      <c r="G11" s="79"/>
      <c r="H11" s="87">
        <v>6.0908377276608636</v>
      </c>
      <c r="I11" s="79"/>
      <c r="J11" s="79"/>
      <c r="K11" s="88">
        <v>1.206897245953805E-3</v>
      </c>
      <c r="L11" s="87"/>
      <c r="M11" s="89"/>
      <c r="N11" s="79"/>
      <c r="O11" s="87">
        <v>5413798.8594683195</v>
      </c>
      <c r="P11" s="79"/>
      <c r="Q11" s="88">
        <v>1</v>
      </c>
      <c r="R11" s="88">
        <f>O11/'סכום נכסי הקרן'!$C$42</f>
        <v>7.0257159890984133E-2</v>
      </c>
    </row>
    <row r="12" spans="2:18" ht="22.5" customHeight="1">
      <c r="B12" s="80" t="s">
        <v>210</v>
      </c>
      <c r="C12" s="81"/>
      <c r="D12" s="81"/>
      <c r="E12" s="81"/>
      <c r="F12" s="81"/>
      <c r="G12" s="81"/>
      <c r="H12" s="90">
        <v>6.0908377276608645</v>
      </c>
      <c r="I12" s="81"/>
      <c r="J12" s="81"/>
      <c r="K12" s="91">
        <v>1.2068972459538052E-3</v>
      </c>
      <c r="L12" s="90"/>
      <c r="M12" s="92"/>
      <c r="N12" s="81"/>
      <c r="O12" s="90">
        <v>5413798.8594683195</v>
      </c>
      <c r="P12" s="81"/>
      <c r="Q12" s="91">
        <v>1</v>
      </c>
      <c r="R12" s="91">
        <f>O12/'סכום נכסי הקרן'!$C$42</f>
        <v>7.0257159890984133E-2</v>
      </c>
    </row>
    <row r="13" spans="2:18">
      <c r="B13" s="82" t="s">
        <v>27</v>
      </c>
      <c r="C13" s="83"/>
      <c r="D13" s="83"/>
      <c r="E13" s="83"/>
      <c r="F13" s="83"/>
      <c r="G13" s="83"/>
      <c r="H13" s="93">
        <v>10.862410501513594</v>
      </c>
      <c r="I13" s="83"/>
      <c r="J13" s="83"/>
      <c r="K13" s="94">
        <v>-2.9831125670903725E-3</v>
      </c>
      <c r="L13" s="93"/>
      <c r="M13" s="95"/>
      <c r="N13" s="83"/>
      <c r="O13" s="93">
        <v>2082998.9051179991</v>
      </c>
      <c r="P13" s="83"/>
      <c r="Q13" s="94">
        <v>0.38475735046472842</v>
      </c>
      <c r="R13" s="94">
        <f>O13/'סכום נכסי הקרן'!$C$42</f>
        <v>2.7031958690831841E-2</v>
      </c>
    </row>
    <row r="14" spans="2:18">
      <c r="B14" s="84" t="s">
        <v>26</v>
      </c>
      <c r="C14" s="81"/>
      <c r="D14" s="81"/>
      <c r="E14" s="81"/>
      <c r="F14" s="81"/>
      <c r="G14" s="81"/>
      <c r="H14" s="90">
        <v>10.862410501513594</v>
      </c>
      <c r="I14" s="81"/>
      <c r="J14" s="81"/>
      <c r="K14" s="91">
        <v>-2.9831125670903725E-3</v>
      </c>
      <c r="L14" s="90"/>
      <c r="M14" s="92"/>
      <c r="N14" s="81"/>
      <c r="O14" s="90">
        <v>2082998.9051179991</v>
      </c>
      <c r="P14" s="81"/>
      <c r="Q14" s="91">
        <v>0.38475735046472842</v>
      </c>
      <c r="R14" s="91">
        <f>O14/'סכום נכסי הקרן'!$C$42</f>
        <v>2.7031958690831841E-2</v>
      </c>
    </row>
    <row r="15" spans="2:18">
      <c r="B15" s="85" t="s">
        <v>244</v>
      </c>
      <c r="C15" s="83" t="s">
        <v>245</v>
      </c>
      <c r="D15" s="96" t="s">
        <v>128</v>
      </c>
      <c r="E15" s="83" t="s">
        <v>246</v>
      </c>
      <c r="F15" s="83"/>
      <c r="G15" s="83"/>
      <c r="H15" s="93">
        <v>1.5400000000000182</v>
      </c>
      <c r="I15" s="96" t="s">
        <v>141</v>
      </c>
      <c r="J15" s="97">
        <v>0.04</v>
      </c>
      <c r="K15" s="94">
        <v>-9.5999999999999142E-3</v>
      </c>
      <c r="L15" s="93">
        <v>106584072.70493901</v>
      </c>
      <c r="M15" s="95">
        <v>143.96</v>
      </c>
      <c r="N15" s="83"/>
      <c r="O15" s="93">
        <v>153438.42941189301</v>
      </c>
      <c r="P15" s="94">
        <v>6.8552479912401152E-3</v>
      </c>
      <c r="Q15" s="94">
        <v>2.8342100139819741E-2</v>
      </c>
      <c r="R15" s="94">
        <f>O15/'סכום נכסי הקרן'!$C$42</f>
        <v>1.9912354611695995E-3</v>
      </c>
    </row>
    <row r="16" spans="2:18">
      <c r="B16" s="85" t="s">
        <v>247</v>
      </c>
      <c r="C16" s="83" t="s">
        <v>248</v>
      </c>
      <c r="D16" s="96" t="s">
        <v>128</v>
      </c>
      <c r="E16" s="83" t="s">
        <v>246</v>
      </c>
      <c r="F16" s="83"/>
      <c r="G16" s="83"/>
      <c r="H16" s="93">
        <v>4.2599999999999891</v>
      </c>
      <c r="I16" s="96" t="s">
        <v>141</v>
      </c>
      <c r="J16" s="97">
        <v>0.04</v>
      </c>
      <c r="K16" s="94">
        <v>-8.6999999999998728E-3</v>
      </c>
      <c r="L16" s="93">
        <v>111629153.802982</v>
      </c>
      <c r="M16" s="95">
        <v>154.88</v>
      </c>
      <c r="N16" s="83"/>
      <c r="O16" s="93">
        <v>172891.23489921403</v>
      </c>
      <c r="P16" s="94">
        <v>9.6083811578055369E-3</v>
      </c>
      <c r="Q16" s="94">
        <v>3.1935289689760178E-2</v>
      </c>
      <c r="R16" s="94">
        <f>O16/'סכום נכסי הקרן'!$C$42</f>
        <v>2.2436827538983781E-3</v>
      </c>
    </row>
    <row r="17" spans="2:18">
      <c r="B17" s="85" t="s">
        <v>249</v>
      </c>
      <c r="C17" s="83" t="s">
        <v>250</v>
      </c>
      <c r="D17" s="96" t="s">
        <v>128</v>
      </c>
      <c r="E17" s="83" t="s">
        <v>246</v>
      </c>
      <c r="F17" s="83"/>
      <c r="G17" s="83"/>
      <c r="H17" s="93">
        <v>7.2200000000001445</v>
      </c>
      <c r="I17" s="96" t="s">
        <v>141</v>
      </c>
      <c r="J17" s="97">
        <v>7.4999999999999997E-3</v>
      </c>
      <c r="K17" s="94">
        <v>-6.6999999999999135E-3</v>
      </c>
      <c r="L17" s="93">
        <v>55120540.245451994</v>
      </c>
      <c r="M17" s="95">
        <v>113.2</v>
      </c>
      <c r="N17" s="83"/>
      <c r="O17" s="93">
        <v>62396.451222159005</v>
      </c>
      <c r="P17" s="94">
        <v>3.8882869020959781E-3</v>
      </c>
      <c r="Q17" s="94">
        <v>1.1525446888931307E-2</v>
      </c>
      <c r="R17" s="94">
        <f>O17/'סכום נכסי הקרן'!$C$42</f>
        <v>8.0974516489069263E-4</v>
      </c>
    </row>
    <row r="18" spans="2:18">
      <c r="B18" s="85" t="s">
        <v>251</v>
      </c>
      <c r="C18" s="83" t="s">
        <v>252</v>
      </c>
      <c r="D18" s="96" t="s">
        <v>128</v>
      </c>
      <c r="E18" s="83" t="s">
        <v>246</v>
      </c>
      <c r="F18" s="83"/>
      <c r="G18" s="83"/>
      <c r="H18" s="93">
        <v>13.199999999999957</v>
      </c>
      <c r="I18" s="96" t="s">
        <v>141</v>
      </c>
      <c r="J18" s="97">
        <v>0.04</v>
      </c>
      <c r="K18" s="94">
        <v>-5.9999999999992416E-4</v>
      </c>
      <c r="L18" s="93">
        <v>192991538.160135</v>
      </c>
      <c r="M18" s="95">
        <v>202.83</v>
      </c>
      <c r="N18" s="83"/>
      <c r="O18" s="93">
        <v>391444.73289546603</v>
      </c>
      <c r="P18" s="94">
        <v>1.1897192784223298E-2</v>
      </c>
      <c r="Q18" s="94">
        <v>7.2305001175073061E-2</v>
      </c>
      <c r="R18" s="94">
        <f>O18/'סכום נכסי הקרן'!$C$42</f>
        <v>5.0799440284749042E-3</v>
      </c>
    </row>
    <row r="19" spans="2:18">
      <c r="B19" s="85" t="s">
        <v>253</v>
      </c>
      <c r="C19" s="83" t="s">
        <v>254</v>
      </c>
      <c r="D19" s="96" t="s">
        <v>128</v>
      </c>
      <c r="E19" s="83" t="s">
        <v>246</v>
      </c>
      <c r="F19" s="83"/>
      <c r="G19" s="83"/>
      <c r="H19" s="93">
        <v>17.590000000000071</v>
      </c>
      <c r="I19" s="96" t="s">
        <v>141</v>
      </c>
      <c r="J19" s="97">
        <v>2.75E-2</v>
      </c>
      <c r="K19" s="94">
        <v>2.900000000000028E-3</v>
      </c>
      <c r="L19" s="93">
        <v>207326430.85527602</v>
      </c>
      <c r="M19" s="95">
        <v>164.26</v>
      </c>
      <c r="N19" s="83"/>
      <c r="O19" s="93">
        <v>340554.38817738293</v>
      </c>
      <c r="P19" s="94">
        <v>1.1729880902588715E-2</v>
      </c>
      <c r="Q19" s="94">
        <v>6.2904883801100112E-2</v>
      </c>
      <c r="R19" s="94">
        <f>O19/'סכום נכסי הקרן'!$C$42</f>
        <v>4.4195184791376687E-3</v>
      </c>
    </row>
    <row r="20" spans="2:18">
      <c r="B20" s="85" t="s">
        <v>255</v>
      </c>
      <c r="C20" s="83" t="s">
        <v>256</v>
      </c>
      <c r="D20" s="96" t="s">
        <v>128</v>
      </c>
      <c r="E20" s="83" t="s">
        <v>246</v>
      </c>
      <c r="F20" s="83"/>
      <c r="G20" s="83"/>
      <c r="H20" s="93">
        <v>3.6499999999999893</v>
      </c>
      <c r="I20" s="96" t="s">
        <v>141</v>
      </c>
      <c r="J20" s="97">
        <v>1.7500000000000002E-2</v>
      </c>
      <c r="K20" s="94">
        <v>-9.0000000000000201E-3</v>
      </c>
      <c r="L20" s="93">
        <v>180847589.62206304</v>
      </c>
      <c r="M20" s="95">
        <v>113.25</v>
      </c>
      <c r="N20" s="83"/>
      <c r="O20" s="93">
        <v>204809.909027794</v>
      </c>
      <c r="P20" s="94">
        <v>1.0782367289830201E-2</v>
      </c>
      <c r="Q20" s="94">
        <v>3.7831089470492088E-2</v>
      </c>
      <c r="R20" s="94">
        <f>O20/'סכום נכסי הקרן'!$C$42</f>
        <v>2.6579049017784887E-3</v>
      </c>
    </row>
    <row r="21" spans="2:18">
      <c r="B21" s="85" t="s">
        <v>257</v>
      </c>
      <c r="C21" s="83" t="s">
        <v>258</v>
      </c>
      <c r="D21" s="96" t="s">
        <v>128</v>
      </c>
      <c r="E21" s="83" t="s">
        <v>246</v>
      </c>
      <c r="F21" s="83"/>
      <c r="G21" s="83"/>
      <c r="H21" s="93">
        <v>0.82999999999996543</v>
      </c>
      <c r="I21" s="96" t="s">
        <v>141</v>
      </c>
      <c r="J21" s="97">
        <v>1E-3</v>
      </c>
      <c r="K21" s="94">
        <v>-8.1999999999994265E-3</v>
      </c>
      <c r="L21" s="93">
        <v>36180698.606430002</v>
      </c>
      <c r="M21" s="95">
        <v>102.3</v>
      </c>
      <c r="N21" s="83"/>
      <c r="O21" s="93">
        <v>37012.853468816007</v>
      </c>
      <c r="P21" s="94">
        <v>2.3873078573593285E-3</v>
      </c>
      <c r="Q21" s="94">
        <v>6.8367618431341166E-3</v>
      </c>
      <c r="R21" s="94">
        <f>O21/'סכום נכסי הקרן'!$C$42</f>
        <v>4.8033146994965305E-4</v>
      </c>
    </row>
    <row r="22" spans="2:18">
      <c r="B22" s="85" t="s">
        <v>259</v>
      </c>
      <c r="C22" s="83" t="s">
        <v>260</v>
      </c>
      <c r="D22" s="96" t="s">
        <v>128</v>
      </c>
      <c r="E22" s="83" t="s">
        <v>246</v>
      </c>
      <c r="F22" s="83"/>
      <c r="G22" s="83"/>
      <c r="H22" s="93">
        <v>5.7300000000001106</v>
      </c>
      <c r="I22" s="96" t="s">
        <v>141</v>
      </c>
      <c r="J22" s="97">
        <v>7.4999999999999997E-3</v>
      </c>
      <c r="K22" s="94">
        <v>-8.0000000000001164E-3</v>
      </c>
      <c r="L22" s="93">
        <v>107138129.28062199</v>
      </c>
      <c r="M22" s="95">
        <v>110.65</v>
      </c>
      <c r="N22" s="83"/>
      <c r="O22" s="93">
        <v>118548.34180449702</v>
      </c>
      <c r="P22" s="94">
        <v>7.8402340636144919E-3</v>
      </c>
      <c r="Q22" s="94">
        <v>2.189744112808422E-2</v>
      </c>
      <c r="R22" s="94">
        <f>O22/'סכום נכסי הקרן'!$C$42</f>
        <v>1.5384520225392251E-3</v>
      </c>
    </row>
    <row r="23" spans="2:18">
      <c r="B23" s="85" t="s">
        <v>261</v>
      </c>
      <c r="C23" s="83" t="s">
        <v>262</v>
      </c>
      <c r="D23" s="96" t="s">
        <v>128</v>
      </c>
      <c r="E23" s="83" t="s">
        <v>246</v>
      </c>
      <c r="F23" s="83"/>
      <c r="G23" s="83"/>
      <c r="H23" s="93">
        <v>9.2100000000002247</v>
      </c>
      <c r="I23" s="96" t="s">
        <v>141</v>
      </c>
      <c r="J23" s="97">
        <v>5.0000000000000001E-3</v>
      </c>
      <c r="K23" s="94">
        <v>-5.3000000000001032E-3</v>
      </c>
      <c r="L23" s="93">
        <v>61996317.543241002</v>
      </c>
      <c r="M23" s="95">
        <v>111</v>
      </c>
      <c r="N23" s="83"/>
      <c r="O23" s="93">
        <v>68815.912946193013</v>
      </c>
      <c r="P23" s="94">
        <v>7.2367389437936963E-3</v>
      </c>
      <c r="Q23" s="94">
        <v>1.2711206074056345E-2</v>
      </c>
      <c r="R23" s="94">
        <f>O23/'סכום נכסי הקרן'!$C$42</f>
        <v>8.9305323755222538E-4</v>
      </c>
    </row>
    <row r="24" spans="2:18">
      <c r="B24" s="85" t="s">
        <v>263</v>
      </c>
      <c r="C24" s="83" t="s">
        <v>264</v>
      </c>
      <c r="D24" s="96" t="s">
        <v>128</v>
      </c>
      <c r="E24" s="83" t="s">
        <v>246</v>
      </c>
      <c r="F24" s="83"/>
      <c r="G24" s="83"/>
      <c r="H24" s="93">
        <v>22.630000000000035</v>
      </c>
      <c r="I24" s="96" t="s">
        <v>141</v>
      </c>
      <c r="J24" s="97">
        <v>0.01</v>
      </c>
      <c r="K24" s="94">
        <v>5.7000000000000514E-3</v>
      </c>
      <c r="L24" s="93">
        <v>291105261.12744004</v>
      </c>
      <c r="M24" s="95">
        <v>112.4</v>
      </c>
      <c r="N24" s="83"/>
      <c r="O24" s="93">
        <v>327202.30699221097</v>
      </c>
      <c r="P24" s="94">
        <v>1.969385978925042E-2</v>
      </c>
      <c r="Q24" s="94">
        <v>6.0438578433692491E-2</v>
      </c>
      <c r="R24" s="94">
        <f>O24/'סכום נכסי הקרן'!$C$42</f>
        <v>4.246242868599719E-3</v>
      </c>
    </row>
    <row r="25" spans="2:18">
      <c r="B25" s="85" t="s">
        <v>265</v>
      </c>
      <c r="C25" s="83" t="s">
        <v>266</v>
      </c>
      <c r="D25" s="96" t="s">
        <v>128</v>
      </c>
      <c r="E25" s="83" t="s">
        <v>246</v>
      </c>
      <c r="F25" s="83"/>
      <c r="G25" s="83"/>
      <c r="H25" s="93">
        <v>2.6699999999999959</v>
      </c>
      <c r="I25" s="96" t="s">
        <v>141</v>
      </c>
      <c r="J25" s="97">
        <v>2.75E-2</v>
      </c>
      <c r="K25" s="94">
        <v>-9.5999999999999957E-3</v>
      </c>
      <c r="L25" s="93">
        <v>177716308.43501103</v>
      </c>
      <c r="M25" s="95">
        <v>115.85</v>
      </c>
      <c r="N25" s="83"/>
      <c r="O25" s="93">
        <v>205884.34427237301</v>
      </c>
      <c r="P25" s="94">
        <v>1.0717914247366966E-2</v>
      </c>
      <c r="Q25" s="94">
        <v>3.8029551820584741E-2</v>
      </c>
      <c r="R25" s="94">
        <f>O25/'סכום נכסי הקרן'!$C$42</f>
        <v>2.671848302841289E-3</v>
      </c>
    </row>
    <row r="26" spans="2:18">
      <c r="B26" s="86"/>
      <c r="C26" s="83"/>
      <c r="D26" s="83"/>
      <c r="E26" s="83"/>
      <c r="F26" s="83"/>
      <c r="G26" s="83"/>
      <c r="H26" s="83"/>
      <c r="I26" s="83"/>
      <c r="J26" s="83"/>
      <c r="K26" s="94"/>
      <c r="L26" s="93"/>
      <c r="M26" s="95"/>
      <c r="N26" s="83"/>
      <c r="O26" s="83"/>
      <c r="P26" s="83"/>
      <c r="Q26" s="94"/>
      <c r="R26" s="83"/>
    </row>
    <row r="27" spans="2:18">
      <c r="B27" s="82" t="s">
        <v>50</v>
      </c>
      <c r="C27" s="83"/>
      <c r="D27" s="83"/>
      <c r="E27" s="83"/>
      <c r="F27" s="83"/>
      <c r="G27" s="83"/>
      <c r="H27" s="93">
        <v>3.1068155708679805</v>
      </c>
      <c r="I27" s="83"/>
      <c r="J27" s="83"/>
      <c r="K27" s="94">
        <v>3.83725287253251E-3</v>
      </c>
      <c r="L27" s="93"/>
      <c r="M27" s="95"/>
      <c r="N27" s="83"/>
      <c r="O27" s="93">
        <v>3330799.9543503206</v>
      </c>
      <c r="P27" s="83"/>
      <c r="Q27" s="94">
        <v>0.61524264953527164</v>
      </c>
      <c r="R27" s="94">
        <f>O27/'סכום נכסי הקרן'!$C$42</f>
        <v>4.3225201200152295E-2</v>
      </c>
    </row>
    <row r="28" spans="2:18">
      <c r="B28" s="84" t="s">
        <v>23</v>
      </c>
      <c r="C28" s="81"/>
      <c r="D28" s="81"/>
      <c r="E28" s="81"/>
      <c r="F28" s="81"/>
      <c r="G28" s="81"/>
      <c r="H28" s="90">
        <v>0.44721731127516262</v>
      </c>
      <c r="I28" s="81"/>
      <c r="J28" s="81"/>
      <c r="K28" s="91">
        <v>1.7484510466792968E-3</v>
      </c>
      <c r="L28" s="90"/>
      <c r="M28" s="92"/>
      <c r="N28" s="81"/>
      <c r="O28" s="90">
        <v>1736080.110836518</v>
      </c>
      <c r="P28" s="81"/>
      <c r="Q28" s="91">
        <v>0.32067687697710578</v>
      </c>
      <c r="R28" s="91">
        <f>O28/'סכום נכסי הקרן'!$C$42</f>
        <v>2.2529846619121972E-2</v>
      </c>
    </row>
    <row r="29" spans="2:18">
      <c r="B29" s="85" t="s">
        <v>267</v>
      </c>
      <c r="C29" s="83" t="s">
        <v>268</v>
      </c>
      <c r="D29" s="96" t="s">
        <v>128</v>
      </c>
      <c r="E29" s="83" t="s">
        <v>246</v>
      </c>
      <c r="F29" s="83"/>
      <c r="G29" s="83"/>
      <c r="H29" s="93">
        <v>0.7899999999999705</v>
      </c>
      <c r="I29" s="96" t="s">
        <v>141</v>
      </c>
      <c r="J29" s="97">
        <v>0</v>
      </c>
      <c r="K29" s="94">
        <v>1.3999999999999735E-3</v>
      </c>
      <c r="L29" s="93">
        <v>163760010.19</v>
      </c>
      <c r="M29" s="95">
        <v>99.89</v>
      </c>
      <c r="N29" s="83"/>
      <c r="O29" s="93">
        <v>163579.87417879599</v>
      </c>
      <c r="P29" s="94">
        <v>1.8195556687777777E-2</v>
      </c>
      <c r="Q29" s="94">
        <v>3.0215358646490408E-2</v>
      </c>
      <c r="R29" s="94">
        <f>O29/'סכום נכסי הקרן'!$C$42</f>
        <v>2.1228452835899067E-3</v>
      </c>
    </row>
    <row r="30" spans="2:18">
      <c r="B30" s="85" t="s">
        <v>269</v>
      </c>
      <c r="C30" s="83" t="s">
        <v>270</v>
      </c>
      <c r="D30" s="96" t="s">
        <v>128</v>
      </c>
      <c r="E30" s="83" t="s">
        <v>246</v>
      </c>
      <c r="F30" s="83"/>
      <c r="G30" s="83"/>
      <c r="H30" s="93">
        <v>0.83999999999998087</v>
      </c>
      <c r="I30" s="96" t="s">
        <v>141</v>
      </c>
      <c r="J30" s="97">
        <v>0</v>
      </c>
      <c r="K30" s="94">
        <v>1.3999999999998727E-3</v>
      </c>
      <c r="L30" s="93">
        <v>122312786.37200002</v>
      </c>
      <c r="M30" s="95">
        <v>99.88</v>
      </c>
      <c r="N30" s="83"/>
      <c r="O30" s="93">
        <v>122166.01102835398</v>
      </c>
      <c r="P30" s="94">
        <v>1.3590309596888891E-2</v>
      </c>
      <c r="Q30" s="94">
        <v>2.2565672312464102E-2</v>
      </c>
      <c r="R30" s="94">
        <f>O30/'סכום נכסי הקרן'!$C$42</f>
        <v>1.585400047704344E-3</v>
      </c>
    </row>
    <row r="31" spans="2:18">
      <c r="B31" s="85" t="s">
        <v>271</v>
      </c>
      <c r="C31" s="83" t="s">
        <v>272</v>
      </c>
      <c r="D31" s="96" t="s">
        <v>128</v>
      </c>
      <c r="E31" s="83" t="s">
        <v>246</v>
      </c>
      <c r="F31" s="83"/>
      <c r="G31" s="83"/>
      <c r="H31" s="93">
        <v>1.9999999999940156E-2</v>
      </c>
      <c r="I31" s="96" t="s">
        <v>141</v>
      </c>
      <c r="J31" s="97">
        <v>0</v>
      </c>
      <c r="K31" s="94">
        <v>0</v>
      </c>
      <c r="L31" s="93">
        <v>12698871.434438</v>
      </c>
      <c r="M31" s="95">
        <v>100</v>
      </c>
      <c r="N31" s="83"/>
      <c r="O31" s="93">
        <v>12698.871434437999</v>
      </c>
      <c r="P31" s="94">
        <v>1.0582392862031667E-3</v>
      </c>
      <c r="Q31" s="94">
        <v>2.3456489175301821E-3</v>
      </c>
      <c r="R31" s="94">
        <f>O31/'סכום נכסי הקרן'!$C$42</f>
        <v>1.6479863104703187E-4</v>
      </c>
    </row>
    <row r="32" spans="2:18">
      <c r="B32" s="85" t="s">
        <v>273</v>
      </c>
      <c r="C32" s="83" t="s">
        <v>274</v>
      </c>
      <c r="D32" s="96" t="s">
        <v>128</v>
      </c>
      <c r="E32" s="83" t="s">
        <v>246</v>
      </c>
      <c r="F32" s="83"/>
      <c r="G32" s="83"/>
      <c r="H32" s="93">
        <v>0.91999999999995907</v>
      </c>
      <c r="I32" s="96" t="s">
        <v>141</v>
      </c>
      <c r="J32" s="97">
        <v>0</v>
      </c>
      <c r="K32" s="94">
        <v>1.4999999999997704E-3</v>
      </c>
      <c r="L32" s="93">
        <v>17390443.559999999</v>
      </c>
      <c r="M32" s="95">
        <v>99.86</v>
      </c>
      <c r="N32" s="83"/>
      <c r="O32" s="93">
        <v>17366.096939015992</v>
      </c>
      <c r="P32" s="94">
        <v>1.9322715066666665E-3</v>
      </c>
      <c r="Q32" s="94">
        <v>3.2077469794881681E-3</v>
      </c>
      <c r="R32" s="94">
        <f>O32/'סכום נכסי הקרן'!$C$42</f>
        <v>2.2536719242772165E-4</v>
      </c>
    </row>
    <row r="33" spans="2:18">
      <c r="B33" s="85" t="s">
        <v>275</v>
      </c>
      <c r="C33" s="83" t="s">
        <v>276</v>
      </c>
      <c r="D33" s="96" t="s">
        <v>128</v>
      </c>
      <c r="E33" s="83" t="s">
        <v>246</v>
      </c>
      <c r="F33" s="83"/>
      <c r="G33" s="83"/>
      <c r="H33" s="93">
        <v>9.9999999999996425E-2</v>
      </c>
      <c r="I33" s="96" t="s">
        <v>141</v>
      </c>
      <c r="J33" s="97">
        <v>0</v>
      </c>
      <c r="K33" s="94">
        <v>3.1000000000000073E-3</v>
      </c>
      <c r="L33" s="93">
        <v>195787410.41300002</v>
      </c>
      <c r="M33" s="95">
        <v>99.97</v>
      </c>
      <c r="N33" s="83"/>
      <c r="O33" s="93">
        <v>195728.67418987697</v>
      </c>
      <c r="P33" s="94">
        <v>1.6315617534416668E-2</v>
      </c>
      <c r="Q33" s="94">
        <v>3.6153665710642817E-2</v>
      </c>
      <c r="R33" s="94">
        <f>O33/'סכום נכסי הקרן'!$C$42</f>
        <v>2.5400538724778231E-3</v>
      </c>
    </row>
    <row r="34" spans="2:18">
      <c r="B34" s="85" t="s">
        <v>277</v>
      </c>
      <c r="C34" s="83" t="s">
        <v>278</v>
      </c>
      <c r="D34" s="96" t="s">
        <v>128</v>
      </c>
      <c r="E34" s="83" t="s">
        <v>246</v>
      </c>
      <c r="F34" s="83"/>
      <c r="G34" s="83"/>
      <c r="H34" s="93">
        <v>0.16999999999999987</v>
      </c>
      <c r="I34" s="96" t="s">
        <v>141</v>
      </c>
      <c r="J34" s="97">
        <v>0</v>
      </c>
      <c r="K34" s="94">
        <v>1.6999999999999988E-3</v>
      </c>
      <c r="L34" s="93">
        <v>211583729.97999999</v>
      </c>
      <c r="M34" s="95">
        <v>99.97</v>
      </c>
      <c r="N34" s="83"/>
      <c r="O34" s="93">
        <v>211520.25486100602</v>
      </c>
      <c r="P34" s="94">
        <v>1.7631977498333333E-2</v>
      </c>
      <c r="Q34" s="94">
        <v>3.907057878426224E-2</v>
      </c>
      <c r="R34" s="94">
        <f>O34/'סכום נכסי הקרן'!$C$42</f>
        <v>2.7449879006792048E-3</v>
      </c>
    </row>
    <row r="35" spans="2:18">
      <c r="B35" s="85" t="s">
        <v>279</v>
      </c>
      <c r="C35" s="83" t="s">
        <v>280</v>
      </c>
      <c r="D35" s="96" t="s">
        <v>128</v>
      </c>
      <c r="E35" s="83" t="s">
        <v>246</v>
      </c>
      <c r="F35" s="83"/>
      <c r="G35" s="83"/>
      <c r="H35" s="93">
        <v>0.26999999999999291</v>
      </c>
      <c r="I35" s="96" t="s">
        <v>141</v>
      </c>
      <c r="J35" s="97">
        <v>0</v>
      </c>
      <c r="K35" s="94">
        <v>1.8999999999999725E-3</v>
      </c>
      <c r="L35" s="93">
        <v>83097799.889361992</v>
      </c>
      <c r="M35" s="95">
        <v>99.95</v>
      </c>
      <c r="N35" s="83"/>
      <c r="O35" s="93">
        <v>83056.250989417007</v>
      </c>
      <c r="P35" s="94">
        <v>8.3097799889362001E-3</v>
      </c>
      <c r="Q35" s="94">
        <v>1.5341584189844435E-2</v>
      </c>
      <c r="R35" s="94">
        <f>O35/'סכום נכסי הקרן'!$C$42</f>
        <v>1.0778561334068948E-3</v>
      </c>
    </row>
    <row r="36" spans="2:18">
      <c r="B36" s="85" t="s">
        <v>281</v>
      </c>
      <c r="C36" s="83" t="s">
        <v>282</v>
      </c>
      <c r="D36" s="96" t="s">
        <v>128</v>
      </c>
      <c r="E36" s="83" t="s">
        <v>246</v>
      </c>
      <c r="F36" s="83"/>
      <c r="G36" s="83"/>
      <c r="H36" s="93">
        <v>0.3500000000000062</v>
      </c>
      <c r="I36" s="96" t="s">
        <v>141</v>
      </c>
      <c r="J36" s="97">
        <v>0</v>
      </c>
      <c r="K36" s="94">
        <v>1.7000000000000444E-3</v>
      </c>
      <c r="L36" s="93">
        <v>348146390.72543204</v>
      </c>
      <c r="M36" s="95">
        <v>99.94</v>
      </c>
      <c r="N36" s="83"/>
      <c r="O36" s="93">
        <v>347937.50289099099</v>
      </c>
      <c r="P36" s="94">
        <v>3.4814639072543202E-2</v>
      </c>
      <c r="Q36" s="94">
        <v>6.4268642393774E-2</v>
      </c>
      <c r="R36" s="94">
        <f>O36/'סכום נכסי הקרן'!$C$42</f>
        <v>4.5153322846358621E-3</v>
      </c>
    </row>
    <row r="37" spans="2:18">
      <c r="B37" s="85" t="s">
        <v>283</v>
      </c>
      <c r="C37" s="83" t="s">
        <v>284</v>
      </c>
      <c r="D37" s="96" t="s">
        <v>128</v>
      </c>
      <c r="E37" s="83" t="s">
        <v>246</v>
      </c>
      <c r="F37" s="83"/>
      <c r="G37" s="83"/>
      <c r="H37" s="93">
        <v>0.42000000000000559</v>
      </c>
      <c r="I37" s="96" t="s">
        <v>141</v>
      </c>
      <c r="J37" s="97">
        <v>0</v>
      </c>
      <c r="K37" s="94">
        <v>1.7000000000000569E-3</v>
      </c>
      <c r="L37" s="93">
        <v>147591937.71958598</v>
      </c>
      <c r="M37" s="95">
        <v>99.93</v>
      </c>
      <c r="N37" s="83"/>
      <c r="O37" s="93">
        <v>147488.62336384799</v>
      </c>
      <c r="P37" s="94">
        <v>1.4759193771958598E-2</v>
      </c>
      <c r="Q37" s="94">
        <v>2.7243092547832966E-2</v>
      </c>
      <c r="R37" s="94">
        <f>O37/'סכום נכסי הקרן'!$C$42</f>
        <v>1.9140223090579791E-3</v>
      </c>
    </row>
    <row r="38" spans="2:18">
      <c r="B38" s="85" t="s">
        <v>285</v>
      </c>
      <c r="C38" s="83" t="s">
        <v>286</v>
      </c>
      <c r="D38" s="96" t="s">
        <v>128</v>
      </c>
      <c r="E38" s="83" t="s">
        <v>246</v>
      </c>
      <c r="F38" s="83"/>
      <c r="G38" s="83"/>
      <c r="H38" s="93">
        <v>0.51999999999996438</v>
      </c>
      <c r="I38" s="96" t="s">
        <v>141</v>
      </c>
      <c r="J38" s="97">
        <v>0</v>
      </c>
      <c r="K38" s="94">
        <v>1.7000000000003373E-3</v>
      </c>
      <c r="L38" s="93">
        <v>52580596.509218</v>
      </c>
      <c r="M38" s="95">
        <v>99.91</v>
      </c>
      <c r="N38" s="83"/>
      <c r="O38" s="93">
        <v>52533.273973318988</v>
      </c>
      <c r="P38" s="94">
        <v>5.8422885010242223E-3</v>
      </c>
      <c r="Q38" s="94">
        <v>9.7035880602476237E-3</v>
      </c>
      <c r="R38" s="94">
        <f>O38/'סכום נכסי הקרן'!$C$42</f>
        <v>6.8174653786506195E-4</v>
      </c>
    </row>
    <row r="39" spans="2:18">
      <c r="B39" s="85" t="s">
        <v>287</v>
      </c>
      <c r="C39" s="83" t="s">
        <v>288</v>
      </c>
      <c r="D39" s="96" t="s">
        <v>128</v>
      </c>
      <c r="E39" s="83" t="s">
        <v>246</v>
      </c>
      <c r="F39" s="83"/>
      <c r="G39" s="83"/>
      <c r="H39" s="93">
        <v>0.58999999999999175</v>
      </c>
      <c r="I39" s="96" t="s">
        <v>141</v>
      </c>
      <c r="J39" s="97">
        <v>0</v>
      </c>
      <c r="K39" s="94">
        <v>1.3000000000000947E-3</v>
      </c>
      <c r="L39" s="93">
        <v>207835512.60977498</v>
      </c>
      <c r="M39" s="95">
        <v>99.92</v>
      </c>
      <c r="N39" s="83"/>
      <c r="O39" s="93">
        <v>207669.24419910795</v>
      </c>
      <c r="P39" s="94">
        <v>2.3092834734419442E-2</v>
      </c>
      <c r="Q39" s="94">
        <v>3.8359246360974486E-2</v>
      </c>
      <c r="R39" s="94">
        <f>O39/'סכום נכסי הקרן'!$C$42</f>
        <v>2.6950117048806358E-3</v>
      </c>
    </row>
    <row r="40" spans="2:18">
      <c r="B40" s="85" t="s">
        <v>289</v>
      </c>
      <c r="C40" s="83" t="s">
        <v>290</v>
      </c>
      <c r="D40" s="96" t="s">
        <v>128</v>
      </c>
      <c r="E40" s="83" t="s">
        <v>246</v>
      </c>
      <c r="F40" s="83"/>
      <c r="G40" s="83"/>
      <c r="H40" s="93">
        <v>0.66999999999998783</v>
      </c>
      <c r="I40" s="96" t="s">
        <v>141</v>
      </c>
      <c r="J40" s="97">
        <v>0</v>
      </c>
      <c r="K40" s="94">
        <v>1.5000000000000467E-3</v>
      </c>
      <c r="L40" s="93">
        <v>174509942.73020899</v>
      </c>
      <c r="M40" s="95">
        <v>99.9</v>
      </c>
      <c r="N40" s="83"/>
      <c r="O40" s="93">
        <v>174335.43278834797</v>
      </c>
      <c r="P40" s="94">
        <v>1.938999363668989E-2</v>
      </c>
      <c r="Q40" s="94">
        <v>3.2202052073554352E-2</v>
      </c>
      <c r="R40" s="94">
        <f>O40/'סכום נכסי הקרן'!$C$42</f>
        <v>2.2624247213495052E-3</v>
      </c>
    </row>
    <row r="41" spans="2:18">
      <c r="B41" s="86"/>
      <c r="C41" s="83"/>
      <c r="D41" s="83"/>
      <c r="E41" s="83"/>
      <c r="F41" s="83"/>
      <c r="G41" s="83"/>
      <c r="H41" s="83"/>
      <c r="I41" s="83"/>
      <c r="J41" s="83"/>
      <c r="K41" s="94"/>
      <c r="L41" s="93"/>
      <c r="M41" s="95"/>
      <c r="N41" s="83"/>
      <c r="O41" s="83"/>
      <c r="P41" s="83"/>
      <c r="Q41" s="94"/>
      <c r="R41" s="83"/>
    </row>
    <row r="42" spans="2:18">
      <c r="B42" s="84" t="s">
        <v>24</v>
      </c>
      <c r="C42" s="81"/>
      <c r="D42" s="81"/>
      <c r="E42" s="81"/>
      <c r="F42" s="81"/>
      <c r="G42" s="81"/>
      <c r="H42" s="90">
        <v>6.0601163901655672</v>
      </c>
      <c r="I42" s="81"/>
      <c r="J42" s="81"/>
      <c r="K42" s="91">
        <v>6.1423590985416445E-3</v>
      </c>
      <c r="L42" s="90"/>
      <c r="M42" s="92"/>
      <c r="N42" s="81"/>
      <c r="O42" s="90">
        <v>1575934.5035013622</v>
      </c>
      <c r="P42" s="81"/>
      <c r="Q42" s="91">
        <v>0.29109587267823472</v>
      </c>
      <c r="R42" s="91">
        <f>O42/'סכום נכסי הקרן'!$C$42</f>
        <v>2.0451569270360296E-2</v>
      </c>
    </row>
    <row r="43" spans="2:18">
      <c r="B43" s="85" t="s">
        <v>291</v>
      </c>
      <c r="C43" s="83" t="s">
        <v>292</v>
      </c>
      <c r="D43" s="96" t="s">
        <v>128</v>
      </c>
      <c r="E43" s="83" t="s">
        <v>246</v>
      </c>
      <c r="F43" s="83"/>
      <c r="G43" s="83"/>
      <c r="H43" s="93">
        <v>5.8999999999997383</v>
      </c>
      <c r="I43" s="96" t="s">
        <v>141</v>
      </c>
      <c r="J43" s="97">
        <v>6.25E-2</v>
      </c>
      <c r="K43" s="94">
        <v>6.4999999999996163E-3</v>
      </c>
      <c r="L43" s="93">
        <v>22729318.732652001</v>
      </c>
      <c r="M43" s="95">
        <v>138.36000000000001</v>
      </c>
      <c r="N43" s="83"/>
      <c r="O43" s="93">
        <v>31448.286272448007</v>
      </c>
      <c r="P43" s="94">
        <v>1.3801836071138487E-3</v>
      </c>
      <c r="Q43" s="94">
        <v>5.8089129442715371E-3</v>
      </c>
      <c r="R43" s="94">
        <f>O43/'סכום נכסי הקרן'!$C$42</f>
        <v>4.0811772551849283E-4</v>
      </c>
    </row>
    <row r="44" spans="2:18">
      <c r="B44" s="85" t="s">
        <v>293</v>
      </c>
      <c r="C44" s="83" t="s">
        <v>294</v>
      </c>
      <c r="D44" s="96" t="s">
        <v>128</v>
      </c>
      <c r="E44" s="83" t="s">
        <v>246</v>
      </c>
      <c r="F44" s="83"/>
      <c r="G44" s="83"/>
      <c r="H44" s="93">
        <v>3.9299999999999708</v>
      </c>
      <c r="I44" s="96" t="s">
        <v>141</v>
      </c>
      <c r="J44" s="97">
        <v>3.7499999999999999E-2</v>
      </c>
      <c r="K44" s="94">
        <v>3.899999999999868E-3</v>
      </c>
      <c r="L44" s="93">
        <v>42794650.277717009</v>
      </c>
      <c r="M44" s="95">
        <v>116.98</v>
      </c>
      <c r="N44" s="83"/>
      <c r="O44" s="93">
        <v>50061.182949294001</v>
      </c>
      <c r="P44" s="94">
        <v>2.6372519380812314E-3</v>
      </c>
      <c r="Q44" s="94">
        <v>9.2469602674175502E-3</v>
      </c>
      <c r="R44" s="94">
        <f>O44/'סכום נכסי הקרן'!$C$42</f>
        <v>6.4966516601353225E-4</v>
      </c>
    </row>
    <row r="45" spans="2:18">
      <c r="B45" s="85" t="s">
        <v>295</v>
      </c>
      <c r="C45" s="83" t="s">
        <v>296</v>
      </c>
      <c r="D45" s="96" t="s">
        <v>128</v>
      </c>
      <c r="E45" s="83" t="s">
        <v>246</v>
      </c>
      <c r="F45" s="83"/>
      <c r="G45" s="83"/>
      <c r="H45" s="93">
        <v>18.77000000000006</v>
      </c>
      <c r="I45" s="96" t="s">
        <v>141</v>
      </c>
      <c r="J45" s="97">
        <v>3.7499999999999999E-2</v>
      </c>
      <c r="K45" s="94">
        <v>1.8700000000000095E-2</v>
      </c>
      <c r="L45" s="93">
        <v>148548004.35659596</v>
      </c>
      <c r="M45" s="95">
        <v>142.79</v>
      </c>
      <c r="N45" s="83"/>
      <c r="O45" s="93">
        <v>212111.69908651602</v>
      </c>
      <c r="P45" s="94">
        <v>1.018328544667938E-2</v>
      </c>
      <c r="Q45" s="94">
        <v>3.9179826327597839E-2</v>
      </c>
      <c r="R45" s="94">
        <f>O45/'סכום נכסי הקרן'!$C$42</f>
        <v>2.7526633227990312E-3</v>
      </c>
    </row>
    <row r="46" spans="2:18">
      <c r="B46" s="85" t="s">
        <v>297</v>
      </c>
      <c r="C46" s="83" t="s">
        <v>298</v>
      </c>
      <c r="D46" s="96" t="s">
        <v>128</v>
      </c>
      <c r="E46" s="83" t="s">
        <v>246</v>
      </c>
      <c r="F46" s="83"/>
      <c r="G46" s="83"/>
      <c r="H46" s="93">
        <v>2.8799999999999972</v>
      </c>
      <c r="I46" s="96" t="s">
        <v>141</v>
      </c>
      <c r="J46" s="97">
        <v>1.2500000000000001E-2</v>
      </c>
      <c r="K46" s="94">
        <v>2.700000000000204E-3</v>
      </c>
      <c r="L46" s="93">
        <v>101051510.99257301</v>
      </c>
      <c r="M46" s="95">
        <v>102.96</v>
      </c>
      <c r="N46" s="83"/>
      <c r="O46" s="93">
        <v>104042.63475058101</v>
      </c>
      <c r="P46" s="94">
        <v>8.6976743902222892E-3</v>
      </c>
      <c r="Q46" s="94">
        <v>1.9218045858615234E-2</v>
      </c>
      <c r="R46" s="94">
        <f>O46/'סכום נכסי הקרן'!$C$42</f>
        <v>1.350205320680996E-3</v>
      </c>
    </row>
    <row r="47" spans="2:18">
      <c r="B47" s="85" t="s">
        <v>299</v>
      </c>
      <c r="C47" s="83" t="s">
        <v>300</v>
      </c>
      <c r="D47" s="96" t="s">
        <v>128</v>
      </c>
      <c r="E47" s="83" t="s">
        <v>246</v>
      </c>
      <c r="F47" s="83"/>
      <c r="G47" s="83"/>
      <c r="H47" s="93">
        <v>3.8300000000000045</v>
      </c>
      <c r="I47" s="96" t="s">
        <v>141</v>
      </c>
      <c r="J47" s="97">
        <v>1.4999999999999999E-2</v>
      </c>
      <c r="K47" s="94">
        <v>3.4999999999999372E-3</v>
      </c>
      <c r="L47" s="93">
        <v>84425605.178551987</v>
      </c>
      <c r="M47" s="95">
        <v>104.59</v>
      </c>
      <c r="N47" s="83"/>
      <c r="O47" s="93">
        <v>88300.737795973007</v>
      </c>
      <c r="P47" s="94">
        <v>5.3592523887654106E-3</v>
      </c>
      <c r="Q47" s="94">
        <v>1.6310310022239149E-2</v>
      </c>
      <c r="R47" s="94">
        <f>O47/'סכום נכסי הקרן'!$C$42</f>
        <v>1.145916059103977E-3</v>
      </c>
    </row>
    <row r="48" spans="2:18">
      <c r="B48" s="85" t="s">
        <v>301</v>
      </c>
      <c r="C48" s="83" t="s">
        <v>302</v>
      </c>
      <c r="D48" s="96" t="s">
        <v>128</v>
      </c>
      <c r="E48" s="83" t="s">
        <v>246</v>
      </c>
      <c r="F48" s="83"/>
      <c r="G48" s="83"/>
      <c r="H48" s="93">
        <v>1.0799999999999903</v>
      </c>
      <c r="I48" s="96" t="s">
        <v>141</v>
      </c>
      <c r="J48" s="97">
        <v>5.0000000000000001E-3</v>
      </c>
      <c r="K48" s="94">
        <v>1.4000000000000581E-3</v>
      </c>
      <c r="L48" s="93">
        <v>193768079.86078003</v>
      </c>
      <c r="M48" s="95">
        <v>100.85</v>
      </c>
      <c r="N48" s="83"/>
      <c r="O48" s="93">
        <v>195415.116769299</v>
      </c>
      <c r="P48" s="94">
        <v>1.2386233384389473E-2</v>
      </c>
      <c r="Q48" s="94">
        <v>3.6095747522561339E-2</v>
      </c>
      <c r="R48" s="94">
        <f>O48/'סכום נכסי הקרן'!$C$42</f>
        <v>2.5359847050771865E-3</v>
      </c>
    </row>
    <row r="49" spans="2:18">
      <c r="B49" s="85" t="s">
        <v>303</v>
      </c>
      <c r="C49" s="83" t="s">
        <v>304</v>
      </c>
      <c r="D49" s="96" t="s">
        <v>128</v>
      </c>
      <c r="E49" s="83" t="s">
        <v>246</v>
      </c>
      <c r="F49" s="83"/>
      <c r="G49" s="83"/>
      <c r="H49" s="93">
        <v>1.9400000000000017</v>
      </c>
      <c r="I49" s="96" t="s">
        <v>141</v>
      </c>
      <c r="J49" s="97">
        <v>5.5E-2</v>
      </c>
      <c r="K49" s="94">
        <v>1.8000000000000043E-3</v>
      </c>
      <c r="L49" s="93">
        <v>173547520.78502098</v>
      </c>
      <c r="M49" s="95">
        <v>116.1</v>
      </c>
      <c r="N49" s="83"/>
      <c r="O49" s="93">
        <v>201488.66592525499</v>
      </c>
      <c r="P49" s="94">
        <v>9.7930292721135469E-3</v>
      </c>
      <c r="Q49" s="94">
        <v>3.7217612097439998E-2</v>
      </c>
      <c r="R49" s="94">
        <f>O49/'סכום נכסי הקרן'!$C$42</f>
        <v>2.6148037238904673E-3</v>
      </c>
    </row>
    <row r="50" spans="2:18">
      <c r="B50" s="85" t="s">
        <v>305</v>
      </c>
      <c r="C50" s="83" t="s">
        <v>306</v>
      </c>
      <c r="D50" s="96" t="s">
        <v>128</v>
      </c>
      <c r="E50" s="83" t="s">
        <v>246</v>
      </c>
      <c r="F50" s="83"/>
      <c r="G50" s="83"/>
      <c r="H50" s="93">
        <v>15.03000000000009</v>
      </c>
      <c r="I50" s="96" t="s">
        <v>141</v>
      </c>
      <c r="J50" s="97">
        <v>5.5E-2</v>
      </c>
      <c r="K50" s="94">
        <v>1.620000000000003E-2</v>
      </c>
      <c r="L50" s="93">
        <v>73281356.747313008</v>
      </c>
      <c r="M50" s="95">
        <v>176.61</v>
      </c>
      <c r="N50" s="83"/>
      <c r="O50" s="93">
        <v>129422.20063034301</v>
      </c>
      <c r="P50" s="94">
        <v>4.008031926889831E-3</v>
      </c>
      <c r="Q50" s="94">
        <v>2.3905986164224312E-2</v>
      </c>
      <c r="R50" s="94">
        <f>O50/'סכום נכסי הקרן'!$C$42</f>
        <v>1.6795666922915621E-3</v>
      </c>
    </row>
    <row r="51" spans="2:18">
      <c r="B51" s="85" t="s">
        <v>307</v>
      </c>
      <c r="C51" s="83" t="s">
        <v>308</v>
      </c>
      <c r="D51" s="96" t="s">
        <v>128</v>
      </c>
      <c r="E51" s="83" t="s">
        <v>246</v>
      </c>
      <c r="F51" s="83"/>
      <c r="G51" s="83"/>
      <c r="H51" s="93">
        <v>3.0300000000000122</v>
      </c>
      <c r="I51" s="96" t="s">
        <v>141</v>
      </c>
      <c r="J51" s="97">
        <v>4.2500000000000003E-2</v>
      </c>
      <c r="K51" s="94">
        <v>3.0000000000000933E-3</v>
      </c>
      <c r="L51" s="93">
        <v>111946598.54001501</v>
      </c>
      <c r="M51" s="95">
        <v>115.95</v>
      </c>
      <c r="N51" s="83"/>
      <c r="O51" s="93">
        <v>129802.08637521596</v>
      </c>
      <c r="P51" s="94">
        <v>6.6157646778960523E-3</v>
      </c>
      <c r="Q51" s="94">
        <v>2.3976156067971027E-2</v>
      </c>
      <c r="R51" s="94">
        <f>O51/'סכום נכסי הקרן'!$C$42</f>
        <v>1.6844966304386299E-3</v>
      </c>
    </row>
    <row r="52" spans="2:18">
      <c r="B52" s="85" t="s">
        <v>309</v>
      </c>
      <c r="C52" s="83" t="s">
        <v>310</v>
      </c>
      <c r="D52" s="96" t="s">
        <v>128</v>
      </c>
      <c r="E52" s="83" t="s">
        <v>246</v>
      </c>
      <c r="F52" s="83"/>
      <c r="G52" s="83"/>
      <c r="H52" s="93">
        <v>6.7500000000001137</v>
      </c>
      <c r="I52" s="96" t="s">
        <v>141</v>
      </c>
      <c r="J52" s="97">
        <v>0.02</v>
      </c>
      <c r="K52" s="94">
        <v>7.2000000000000987E-3</v>
      </c>
      <c r="L52" s="93">
        <v>46734890.292557001</v>
      </c>
      <c r="M52" s="95">
        <v>110.52</v>
      </c>
      <c r="N52" s="83"/>
      <c r="O52" s="93">
        <v>51651.400429684014</v>
      </c>
      <c r="P52" s="94">
        <v>2.8697109411554957E-3</v>
      </c>
      <c r="Q52" s="94">
        <v>9.5406943941682785E-3</v>
      </c>
      <c r="R52" s="94">
        <f>O52/'סכום נכסי הקרן'!$C$42</f>
        <v>6.7030209152209677E-4</v>
      </c>
    </row>
    <row r="53" spans="2:18">
      <c r="B53" s="85" t="s">
        <v>311</v>
      </c>
      <c r="C53" s="83" t="s">
        <v>312</v>
      </c>
      <c r="D53" s="96" t="s">
        <v>128</v>
      </c>
      <c r="E53" s="83" t="s">
        <v>246</v>
      </c>
      <c r="F53" s="83"/>
      <c r="G53" s="83"/>
      <c r="H53" s="93">
        <v>1.3199999999999961</v>
      </c>
      <c r="I53" s="96" t="s">
        <v>141</v>
      </c>
      <c r="J53" s="97">
        <v>0.01</v>
      </c>
      <c r="K53" s="94">
        <v>1.3000000000000598E-3</v>
      </c>
      <c r="L53" s="93">
        <v>112808893.73696598</v>
      </c>
      <c r="M53" s="95">
        <v>101.83</v>
      </c>
      <c r="N53" s="83"/>
      <c r="O53" s="93">
        <v>114873.30150656396</v>
      </c>
      <c r="P53" s="94">
        <v>7.6368915736907345E-3</v>
      </c>
      <c r="Q53" s="94">
        <v>2.1218612750205774E-2</v>
      </c>
      <c r="R53" s="94">
        <f>O53/'סכום נכסי הקרן'!$C$42</f>
        <v>1.4907594686560817E-3</v>
      </c>
    </row>
    <row r="54" spans="2:18">
      <c r="B54" s="85" t="s">
        <v>313</v>
      </c>
      <c r="C54" s="83" t="s">
        <v>314</v>
      </c>
      <c r="D54" s="96" t="s">
        <v>128</v>
      </c>
      <c r="E54" s="83" t="s">
        <v>246</v>
      </c>
      <c r="F54" s="83"/>
      <c r="G54" s="83"/>
      <c r="H54" s="93">
        <v>2.5600000000000174</v>
      </c>
      <c r="I54" s="96" t="s">
        <v>141</v>
      </c>
      <c r="J54" s="97">
        <v>7.4999999999999997E-3</v>
      </c>
      <c r="K54" s="94">
        <v>2.2999999999999848E-3</v>
      </c>
      <c r="L54" s="93">
        <v>141943865.44481802</v>
      </c>
      <c r="M54" s="95">
        <v>101.65</v>
      </c>
      <c r="N54" s="83"/>
      <c r="O54" s="93">
        <v>144285.94428200097</v>
      </c>
      <c r="P54" s="94">
        <v>1.8903023954651293E-2</v>
      </c>
      <c r="Q54" s="94">
        <v>2.6651515512006122E-2</v>
      </c>
      <c r="R54" s="94">
        <f>O54/'סכום נכסי הקרן'!$C$42</f>
        <v>1.872459786664058E-3</v>
      </c>
    </row>
    <row r="55" spans="2:18">
      <c r="B55" s="85" t="s">
        <v>315</v>
      </c>
      <c r="C55" s="83" t="s">
        <v>316</v>
      </c>
      <c r="D55" s="96" t="s">
        <v>128</v>
      </c>
      <c r="E55" s="83" t="s">
        <v>246</v>
      </c>
      <c r="F55" s="83"/>
      <c r="G55" s="83"/>
      <c r="H55" s="93">
        <v>5.4300000000000965</v>
      </c>
      <c r="I55" s="96" t="s">
        <v>141</v>
      </c>
      <c r="J55" s="97">
        <v>1.7500000000000002E-2</v>
      </c>
      <c r="K55" s="94">
        <v>5.4000000000003212E-3</v>
      </c>
      <c r="L55" s="93">
        <v>89327893.19322899</v>
      </c>
      <c r="M55" s="95">
        <v>107.33</v>
      </c>
      <c r="N55" s="83"/>
      <c r="O55" s="93">
        <v>95875.628255148011</v>
      </c>
      <c r="P55" s="94">
        <v>4.579399117873478E-3</v>
      </c>
      <c r="Q55" s="94">
        <v>1.770949212260978E-2</v>
      </c>
      <c r="R55" s="94">
        <f>O55/'סכום נכסי הקרן'!$C$42</f>
        <v>1.2442186196463193E-3</v>
      </c>
    </row>
    <row r="56" spans="2:18">
      <c r="B56" s="85" t="s">
        <v>317</v>
      </c>
      <c r="C56" s="83" t="s">
        <v>318</v>
      </c>
      <c r="D56" s="96" t="s">
        <v>128</v>
      </c>
      <c r="E56" s="83" t="s">
        <v>246</v>
      </c>
      <c r="F56" s="83"/>
      <c r="G56" s="83"/>
      <c r="H56" s="93">
        <v>8.0400000000001075</v>
      </c>
      <c r="I56" s="96" t="s">
        <v>141</v>
      </c>
      <c r="J56" s="97">
        <v>2.2499999999999999E-2</v>
      </c>
      <c r="K56" s="94">
        <v>8.4999999999993935E-3</v>
      </c>
      <c r="L56" s="93">
        <v>24149491.893934</v>
      </c>
      <c r="M56" s="95">
        <v>112.37</v>
      </c>
      <c r="N56" s="83"/>
      <c r="O56" s="93">
        <v>27136.783473948999</v>
      </c>
      <c r="P56" s="94">
        <v>1.5505979683550647E-3</v>
      </c>
      <c r="Q56" s="94">
        <v>5.0125215543405056E-3</v>
      </c>
      <c r="R56" s="94">
        <f>O56/'סכום נכסי הקרן'!$C$42</f>
        <v>3.5216552830030524E-4</v>
      </c>
    </row>
    <row r="57" spans="2:18">
      <c r="B57" s="85" t="s">
        <v>319</v>
      </c>
      <c r="C57" s="83" t="s">
        <v>320</v>
      </c>
      <c r="D57" s="96" t="s">
        <v>128</v>
      </c>
      <c r="E57" s="83" t="s">
        <v>246</v>
      </c>
      <c r="F57" s="83"/>
      <c r="G57" s="83"/>
      <c r="H57" s="93">
        <v>7.9999999932041432E-2</v>
      </c>
      <c r="I57" s="96" t="s">
        <v>141</v>
      </c>
      <c r="J57" s="97">
        <v>0.05</v>
      </c>
      <c r="K57" s="94">
        <v>3.5000000011414932E-3</v>
      </c>
      <c r="L57" s="93">
        <v>17943.219520999999</v>
      </c>
      <c r="M57" s="95">
        <v>104.97</v>
      </c>
      <c r="N57" s="83"/>
      <c r="O57" s="93">
        <v>18.834999090999993</v>
      </c>
      <c r="P57" s="94">
        <v>2.4248661370093963E-6</v>
      </c>
      <c r="Q57" s="94">
        <v>3.4790725662182707E-6</v>
      </c>
      <c r="R57" s="94">
        <f>O57/'סכום נכסי הקרן'!$C$42</f>
        <v>2.4442975755713353E-7</v>
      </c>
    </row>
    <row r="58" spans="2:18">
      <c r="B58" s="86"/>
      <c r="C58" s="83"/>
      <c r="D58" s="83"/>
      <c r="E58" s="83"/>
      <c r="F58" s="83"/>
      <c r="G58" s="83"/>
      <c r="H58" s="83"/>
      <c r="I58" s="83"/>
      <c r="J58" s="83"/>
      <c r="K58" s="94"/>
      <c r="L58" s="93"/>
      <c r="M58" s="95"/>
      <c r="N58" s="83"/>
      <c r="O58" s="83"/>
      <c r="P58" s="83"/>
      <c r="Q58" s="94"/>
      <c r="R58" s="83"/>
    </row>
    <row r="59" spans="2:18">
      <c r="B59" s="84" t="s">
        <v>25</v>
      </c>
      <c r="C59" s="81"/>
      <c r="D59" s="81"/>
      <c r="E59" s="81"/>
      <c r="F59" s="81"/>
      <c r="G59" s="81"/>
      <c r="H59" s="90">
        <v>1.1407601770907423</v>
      </c>
      <c r="I59" s="81"/>
      <c r="J59" s="81"/>
      <c r="K59" s="91">
        <v>2.0861769655979544E-3</v>
      </c>
      <c r="L59" s="90"/>
      <c r="M59" s="92"/>
      <c r="N59" s="81"/>
      <c r="O59" s="90">
        <v>18785.340012440996</v>
      </c>
      <c r="P59" s="81"/>
      <c r="Q59" s="91">
        <v>3.4698998799312384E-3</v>
      </c>
      <c r="R59" s="91">
        <f>O59/'סכום נכסי הקרן'!$C$42</f>
        <v>2.4378531067003567E-4</v>
      </c>
    </row>
    <row r="60" spans="2:18">
      <c r="B60" s="85" t="s">
        <v>321</v>
      </c>
      <c r="C60" s="83" t="s">
        <v>322</v>
      </c>
      <c r="D60" s="96" t="s">
        <v>128</v>
      </c>
      <c r="E60" s="83" t="s">
        <v>246</v>
      </c>
      <c r="F60" s="83"/>
      <c r="G60" s="83"/>
      <c r="H60" s="93">
        <v>1.91</v>
      </c>
      <c r="I60" s="96" t="s">
        <v>141</v>
      </c>
      <c r="J60" s="97">
        <v>1.2999999999999999E-3</v>
      </c>
      <c r="K60" s="94">
        <v>2.2000000000000001E-3</v>
      </c>
      <c r="L60" s="93">
        <v>7038971</v>
      </c>
      <c r="M60" s="95">
        <v>99.87</v>
      </c>
      <c r="N60" s="83"/>
      <c r="O60" s="93">
        <v>7029.82042</v>
      </c>
      <c r="P60" s="94">
        <v>5.0211332153702573E-4</v>
      </c>
      <c r="Q60" s="94">
        <v>1.2985004804353568E-3</v>
      </c>
      <c r="R60" s="94">
        <f>O60/'סכום נכסי הקרן'!$C$42</f>
        <v>9.1228955872466589E-5</v>
      </c>
    </row>
    <row r="61" spans="2:18">
      <c r="B61" s="85" t="s">
        <v>323</v>
      </c>
      <c r="C61" s="83" t="s">
        <v>324</v>
      </c>
      <c r="D61" s="96" t="s">
        <v>128</v>
      </c>
      <c r="E61" s="83" t="s">
        <v>246</v>
      </c>
      <c r="F61" s="83"/>
      <c r="G61" s="83"/>
      <c r="H61" s="93">
        <v>0.41000000000010611</v>
      </c>
      <c r="I61" s="96" t="s">
        <v>141</v>
      </c>
      <c r="J61" s="97">
        <v>1.2999999999999999E-3</v>
      </c>
      <c r="K61" s="94">
        <v>1.9999999999998222E-3</v>
      </c>
      <c r="L61" s="93">
        <v>11224393.542950999</v>
      </c>
      <c r="M61" s="95">
        <v>99.99</v>
      </c>
      <c r="N61" s="83"/>
      <c r="O61" s="93">
        <v>11223.270802440999</v>
      </c>
      <c r="P61" s="94">
        <v>7.0625687241785654E-4</v>
      </c>
      <c r="Q61" s="94">
        <v>2.0730860332596876E-3</v>
      </c>
      <c r="R61" s="94">
        <f>O61/'סכום נכסי הקרן'!$C$42</f>
        <v>1.4564913690649192E-4</v>
      </c>
    </row>
    <row r="62" spans="2:18">
      <c r="B62" s="85" t="s">
        <v>325</v>
      </c>
      <c r="C62" s="83" t="s">
        <v>326</v>
      </c>
      <c r="D62" s="96" t="s">
        <v>128</v>
      </c>
      <c r="E62" s="83" t="s">
        <v>246</v>
      </c>
      <c r="F62" s="83"/>
      <c r="G62" s="83"/>
      <c r="H62" s="93">
        <v>6.39</v>
      </c>
      <c r="I62" s="96" t="s">
        <v>141</v>
      </c>
      <c r="J62" s="97">
        <v>1.2999999999999999E-3</v>
      </c>
      <c r="K62" s="94">
        <v>2.3999999999999998E-3</v>
      </c>
      <c r="L62" s="93">
        <v>535300</v>
      </c>
      <c r="M62" s="95">
        <v>99.43</v>
      </c>
      <c r="N62" s="83"/>
      <c r="O62" s="93">
        <v>532.24878999999999</v>
      </c>
      <c r="P62" s="94">
        <v>3.7620381883772626E-5</v>
      </c>
      <c r="Q62" s="94">
        <v>9.8313366236194317E-5</v>
      </c>
      <c r="R62" s="94">
        <f>O62/'סכום נכסי הקרן'!$C$42</f>
        <v>6.9072178910771854E-6</v>
      </c>
    </row>
    <row r="63" spans="2:18">
      <c r="B63" s="122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</row>
    <row r="64" spans="2:18">
      <c r="B64" s="122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</row>
    <row r="65" spans="2:18">
      <c r="B65" s="122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</row>
    <row r="66" spans="2:18">
      <c r="B66" s="123" t="s">
        <v>120</v>
      </c>
      <c r="C66" s="142"/>
      <c r="D66" s="142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</row>
    <row r="67" spans="2:18">
      <c r="B67" s="123" t="s">
        <v>214</v>
      </c>
      <c r="C67" s="142"/>
      <c r="D67" s="142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</row>
    <row r="68" spans="2:18">
      <c r="B68" s="175" t="s">
        <v>222</v>
      </c>
      <c r="C68" s="175"/>
      <c r="D68" s="175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</row>
    <row r="69" spans="2:18">
      <c r="B69" s="122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</row>
    <row r="70" spans="2:18">
      <c r="B70" s="122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</row>
    <row r="71" spans="2:18">
      <c r="B71" s="122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</row>
    <row r="72" spans="2:18">
      <c r="B72" s="122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</row>
    <row r="73" spans="2:18">
      <c r="B73" s="122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</row>
    <row r="74" spans="2:18">
      <c r="B74" s="122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</row>
    <row r="75" spans="2:18">
      <c r="B75" s="122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</row>
    <row r="76" spans="2:18">
      <c r="B76" s="122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</row>
    <row r="77" spans="2:18">
      <c r="B77" s="122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</row>
    <row r="78" spans="2:18">
      <c r="B78" s="122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</row>
    <row r="79" spans="2:18">
      <c r="B79" s="122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</row>
    <row r="80" spans="2:18">
      <c r="B80" s="122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</row>
    <row r="81" spans="2:18">
      <c r="B81" s="122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</row>
    <row r="82" spans="2:18">
      <c r="B82" s="122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</row>
    <row r="83" spans="2:18">
      <c r="B83" s="122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</row>
    <row r="84" spans="2:18">
      <c r="B84" s="122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</row>
    <row r="85" spans="2:18">
      <c r="B85" s="122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</row>
    <row r="86" spans="2:18">
      <c r="B86" s="122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</row>
    <row r="87" spans="2:18">
      <c r="B87" s="122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</row>
    <row r="88" spans="2:18">
      <c r="B88" s="122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</row>
    <row r="89" spans="2:18">
      <c r="B89" s="122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</row>
    <row r="90" spans="2:18">
      <c r="B90" s="122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</row>
    <row r="91" spans="2:18">
      <c r="B91" s="122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</row>
    <row r="92" spans="2:18">
      <c r="B92" s="122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</row>
    <row r="93" spans="2:18">
      <c r="B93" s="122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</row>
    <row r="94" spans="2:18">
      <c r="B94" s="122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</row>
    <row r="95" spans="2:18">
      <c r="B95" s="122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</row>
    <row r="96" spans="2:18">
      <c r="B96" s="122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</row>
    <row r="97" spans="2:18">
      <c r="B97" s="122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</row>
    <row r="98" spans="2:18">
      <c r="B98" s="122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</row>
    <row r="99" spans="2:18">
      <c r="B99" s="122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</row>
    <row r="100" spans="2:18">
      <c r="B100" s="122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</row>
    <row r="101" spans="2:18">
      <c r="B101" s="122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</row>
    <row r="102" spans="2:18">
      <c r="B102" s="122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</row>
    <row r="103" spans="2:18">
      <c r="B103" s="122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</row>
    <row r="104" spans="2:18">
      <c r="B104" s="122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</row>
    <row r="105" spans="2:18">
      <c r="B105" s="122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</row>
    <row r="106" spans="2:18">
      <c r="B106" s="122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</row>
    <row r="107" spans="2:18">
      <c r="B107" s="122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</row>
    <row r="108" spans="2:18">
      <c r="B108" s="122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</row>
    <row r="109" spans="2:18">
      <c r="B109" s="122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</row>
    <row r="110" spans="2:18">
      <c r="B110" s="122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</row>
    <row r="111" spans="2:18">
      <c r="B111" s="122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</row>
    <row r="112" spans="2:18">
      <c r="B112" s="122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</row>
    <row r="113" spans="2:18">
      <c r="B113" s="122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</row>
    <row r="114" spans="2:18">
      <c r="B114" s="122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</row>
    <row r="115" spans="2:18">
      <c r="B115" s="122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</row>
    <row r="116" spans="2:18">
      <c r="B116" s="122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</row>
    <row r="117" spans="2:18">
      <c r="B117" s="122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</row>
    <row r="118" spans="2:18">
      <c r="B118" s="122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</row>
    <row r="119" spans="2:18">
      <c r="B119" s="122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</row>
    <row r="120" spans="2:18">
      <c r="B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</row>
    <row r="121" spans="2:18">
      <c r="B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</row>
    <row r="122" spans="2:18">
      <c r="B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</row>
    <row r="123" spans="2:18">
      <c r="B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</row>
    <row r="124" spans="2:18">
      <c r="B124" s="122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</row>
    <row r="125" spans="2:18">
      <c r="B125" s="122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</row>
    <row r="126" spans="2:18">
      <c r="B126" s="122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</row>
    <row r="127" spans="2:18">
      <c r="B127" s="122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</row>
    <row r="128" spans="2:18">
      <c r="B128" s="122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</row>
    <row r="129" spans="2:18">
      <c r="B129" s="122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</row>
    <row r="130" spans="2:18">
      <c r="B130" s="122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</row>
    <row r="131" spans="2:18">
      <c r="B131" s="122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</row>
    <row r="132" spans="2:18">
      <c r="B132" s="122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</row>
    <row r="133" spans="2:18">
      <c r="B133" s="122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</row>
    <row r="134" spans="2:18">
      <c r="B134" s="122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</row>
    <row r="135" spans="2:18">
      <c r="B135" s="122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</row>
    <row r="136" spans="2:18">
      <c r="B136" s="122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</row>
    <row r="137" spans="2:18">
      <c r="B137" s="122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</row>
    <row r="138" spans="2:18">
      <c r="B138" s="122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</row>
    <row r="139" spans="2:18">
      <c r="B139" s="122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</row>
    <row r="140" spans="2:18">
      <c r="B140" s="122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</row>
    <row r="141" spans="2:18">
      <c r="B141" s="122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</row>
    <row r="142" spans="2:18">
      <c r="B142" s="122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</row>
    <row r="143" spans="2:18">
      <c r="B143" s="122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</row>
    <row r="144" spans="2:18">
      <c r="B144" s="122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</row>
    <row r="145" spans="2:18">
      <c r="B145" s="122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</row>
    <row r="146" spans="2:18">
      <c r="B146" s="122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</row>
    <row r="147" spans="2:18">
      <c r="B147" s="122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</row>
    <row r="148" spans="2:18">
      <c r="B148" s="122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</row>
    <row r="149" spans="2:18">
      <c r="B149" s="122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</row>
    <row r="150" spans="2:18">
      <c r="B150" s="122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</row>
    <row r="151" spans="2:18">
      <c r="B151" s="122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</row>
    <row r="152" spans="2:18">
      <c r="B152" s="122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</row>
    <row r="153" spans="2:18">
      <c r="B153" s="122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</row>
    <row r="154" spans="2:18">
      <c r="B154" s="122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</row>
    <row r="155" spans="2:18">
      <c r="B155" s="122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</row>
    <row r="156" spans="2:18">
      <c r="B156" s="122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</row>
    <row r="157" spans="2:18">
      <c r="B157" s="122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</row>
    <row r="158" spans="2:18">
      <c r="B158" s="122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</row>
    <row r="159" spans="2:18">
      <c r="B159" s="122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</row>
    <row r="160" spans="2:18">
      <c r="B160" s="122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</row>
    <row r="161" spans="2:18">
      <c r="B161" s="122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</row>
    <row r="162" spans="2:18">
      <c r="B162" s="122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</row>
    <row r="163" spans="2:18">
      <c r="B163" s="122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</row>
    <row r="164" spans="2:18">
      <c r="B164" s="122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</row>
    <row r="165" spans="2:18">
      <c r="B165" s="122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</row>
    <row r="166" spans="2:18">
      <c r="B166" s="122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</row>
    <row r="167" spans="2:18">
      <c r="B167" s="122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</row>
    <row r="168" spans="2:18">
      <c r="B168" s="122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</row>
    <row r="169" spans="2:18">
      <c r="B169" s="122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</row>
    <row r="170" spans="2:18">
      <c r="B170" s="122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</row>
    <row r="171" spans="2:18">
      <c r="B171" s="122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</row>
    <row r="172" spans="2:18">
      <c r="B172" s="122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</row>
    <row r="173" spans="2:18">
      <c r="B173" s="122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</row>
    <row r="174" spans="2:18">
      <c r="B174" s="122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</row>
    <row r="175" spans="2:18">
      <c r="B175" s="122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</row>
    <row r="176" spans="2:18">
      <c r="B176" s="122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</row>
    <row r="177" spans="2:18">
      <c r="B177" s="122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</row>
    <row r="178" spans="2:18">
      <c r="B178" s="122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</row>
    <row r="179" spans="2:18">
      <c r="B179" s="122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</row>
    <row r="180" spans="2:18">
      <c r="B180" s="122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</row>
    <row r="181" spans="2:18">
      <c r="B181" s="122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</row>
    <row r="182" spans="2:18">
      <c r="B182" s="122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</row>
    <row r="183" spans="2:18">
      <c r="B183" s="122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</row>
    <row r="184" spans="2:18">
      <c r="B184" s="122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</row>
    <row r="185" spans="2:18">
      <c r="B185" s="122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</row>
    <row r="186" spans="2:18">
      <c r="B186" s="122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</row>
    <row r="187" spans="2:18">
      <c r="B187" s="122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</row>
    <row r="188" spans="2:18">
      <c r="B188" s="122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</row>
    <row r="189" spans="2:18">
      <c r="B189" s="122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</row>
    <row r="190" spans="2:18">
      <c r="B190" s="122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</row>
    <row r="191" spans="2:18">
      <c r="B191" s="122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</row>
    <row r="192" spans="2:18">
      <c r="B192" s="122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</row>
    <row r="193" spans="2:18">
      <c r="B193" s="122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</row>
    <row r="194" spans="2:18">
      <c r="B194" s="122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</row>
    <row r="195" spans="2:18">
      <c r="B195" s="122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</row>
    <row r="196" spans="2:18">
      <c r="B196" s="122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</row>
    <row r="197" spans="2:18">
      <c r="B197" s="122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</row>
    <row r="198" spans="2:18">
      <c r="B198" s="122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</row>
    <row r="199" spans="2:18">
      <c r="B199" s="122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</row>
    <row r="200" spans="2:18">
      <c r="B200" s="122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</row>
    <row r="201" spans="2:18">
      <c r="B201" s="122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</row>
    <row r="202" spans="2:18">
      <c r="B202" s="122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</row>
    <row r="203" spans="2:18">
      <c r="B203" s="122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</row>
    <row r="204" spans="2:18">
      <c r="B204" s="122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</row>
    <row r="205" spans="2:18">
      <c r="B205" s="122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</row>
    <row r="206" spans="2:18">
      <c r="B206" s="122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</row>
    <row r="207" spans="2:18">
      <c r="B207" s="122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</row>
    <row r="208" spans="2:18">
      <c r="B208" s="122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</row>
    <row r="209" spans="2:18">
      <c r="B209" s="122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</row>
    <row r="210" spans="2:18">
      <c r="B210" s="122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</row>
    <row r="211" spans="2:18">
      <c r="B211" s="122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</row>
    <row r="212" spans="2:18">
      <c r="B212" s="122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</row>
    <row r="213" spans="2:18">
      <c r="B213" s="122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</row>
    <row r="214" spans="2:18">
      <c r="B214" s="122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</row>
    <row r="215" spans="2:18">
      <c r="B215" s="122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</row>
    <row r="216" spans="2:18">
      <c r="B216" s="122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</row>
    <row r="217" spans="2:18">
      <c r="B217" s="122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</row>
    <row r="218" spans="2:18">
      <c r="B218" s="122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</row>
    <row r="219" spans="2:18">
      <c r="B219" s="122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</row>
    <row r="220" spans="2:18">
      <c r="B220" s="122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</row>
    <row r="221" spans="2:18">
      <c r="B221" s="122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</row>
    <row r="222" spans="2:18">
      <c r="B222" s="122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</row>
    <row r="223" spans="2:18">
      <c r="B223" s="122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</row>
    <row r="224" spans="2:18">
      <c r="B224" s="122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</row>
    <row r="225" spans="2:18">
      <c r="B225" s="122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</row>
    <row r="226" spans="2:18">
      <c r="B226" s="122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</row>
    <row r="227" spans="2:18">
      <c r="B227" s="122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</row>
    <row r="228" spans="2:18">
      <c r="B228" s="122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</row>
    <row r="229" spans="2:18">
      <c r="B229" s="122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</row>
    <row r="230" spans="2:18">
      <c r="B230" s="122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</row>
    <row r="231" spans="2:18">
      <c r="B231" s="122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</row>
    <row r="232" spans="2:18">
      <c r="B232" s="122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</row>
    <row r="233" spans="2:18">
      <c r="B233" s="122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</row>
    <row r="234" spans="2:18">
      <c r="B234" s="122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</row>
    <row r="235" spans="2:18">
      <c r="B235" s="122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</row>
    <row r="236" spans="2:18">
      <c r="B236" s="122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</row>
    <row r="237" spans="2:18">
      <c r="B237" s="122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</row>
    <row r="238" spans="2:18">
      <c r="B238" s="122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</row>
    <row r="239" spans="2:18">
      <c r="B239" s="122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</row>
    <row r="240" spans="2:18">
      <c r="B240" s="122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</row>
    <row r="241" spans="2:18">
      <c r="B241" s="122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</row>
    <row r="242" spans="2:18">
      <c r="B242" s="122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</row>
    <row r="243" spans="2:18">
      <c r="B243" s="122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</row>
    <row r="244" spans="2:18">
      <c r="B244" s="122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</row>
    <row r="245" spans="2:18">
      <c r="B245" s="122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</row>
    <row r="246" spans="2:18">
      <c r="B246" s="122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</row>
    <row r="247" spans="2:18">
      <c r="B247" s="122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</row>
    <row r="248" spans="2:18">
      <c r="B248" s="122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</row>
    <row r="249" spans="2:18">
      <c r="B249" s="122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</row>
    <row r="250" spans="2:18">
      <c r="B250" s="122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</row>
    <row r="251" spans="2:18">
      <c r="B251" s="122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</row>
    <row r="252" spans="2:18">
      <c r="B252" s="122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</row>
    <row r="253" spans="2:18">
      <c r="B253" s="122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</row>
    <row r="254" spans="2:18">
      <c r="B254" s="122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</row>
    <row r="255" spans="2:18">
      <c r="B255" s="122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</row>
    <row r="256" spans="2:18">
      <c r="B256" s="122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</row>
    <row r="257" spans="2:18">
      <c r="B257" s="122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</row>
    <row r="258" spans="2:18">
      <c r="B258" s="122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</row>
    <row r="259" spans="2:18">
      <c r="B259" s="122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</row>
    <row r="260" spans="2:18">
      <c r="B260" s="122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</row>
    <row r="261" spans="2:18">
      <c r="B261" s="122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</row>
    <row r="262" spans="2:18">
      <c r="B262" s="122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</row>
    <row r="263" spans="2:18">
      <c r="B263" s="122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</row>
    <row r="264" spans="2:18">
      <c r="B264" s="122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</row>
    <row r="265" spans="2:18">
      <c r="B265" s="122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</row>
    <row r="266" spans="2:18">
      <c r="B266" s="122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</row>
    <row r="267" spans="2:18">
      <c r="B267" s="122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</row>
    <row r="268" spans="2:18">
      <c r="B268" s="122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</row>
    <row r="269" spans="2:18">
      <c r="B269" s="122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</row>
    <row r="270" spans="2:18">
      <c r="B270" s="122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</row>
    <row r="271" spans="2:18">
      <c r="B271" s="122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</row>
    <row r="272" spans="2:18">
      <c r="B272" s="122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</row>
    <row r="273" spans="2:18">
      <c r="B273" s="122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</row>
    <row r="274" spans="2:18">
      <c r="B274" s="122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</row>
    <row r="275" spans="2:18">
      <c r="B275" s="122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</row>
    <row r="276" spans="2:18">
      <c r="B276" s="122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</row>
    <row r="277" spans="2:18">
      <c r="B277" s="122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</row>
    <row r="278" spans="2:18">
      <c r="B278" s="122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</row>
    <row r="279" spans="2:18">
      <c r="B279" s="122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</row>
    <row r="280" spans="2:18">
      <c r="B280" s="122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</row>
    <row r="281" spans="2:18">
      <c r="B281" s="122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</row>
    <row r="282" spans="2:18">
      <c r="B282" s="122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</row>
    <row r="283" spans="2:18">
      <c r="B283" s="122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</row>
    <row r="284" spans="2:18">
      <c r="B284" s="122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</row>
    <row r="285" spans="2:18">
      <c r="B285" s="122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</row>
    <row r="286" spans="2:18">
      <c r="B286" s="122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</row>
    <row r="287" spans="2:18">
      <c r="B287" s="122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</row>
    <row r="288" spans="2:18">
      <c r="B288" s="122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</row>
    <row r="289" spans="2:18">
      <c r="B289" s="122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</row>
    <row r="290" spans="2:18">
      <c r="B290" s="122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</row>
    <row r="291" spans="2:18">
      <c r="B291" s="122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</row>
    <row r="292" spans="2:18">
      <c r="B292" s="122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</row>
    <row r="293" spans="2:18">
      <c r="B293" s="122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</row>
    <row r="294" spans="2:18">
      <c r="B294" s="122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</row>
    <row r="295" spans="2:18">
      <c r="B295" s="122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</row>
    <row r="296" spans="2:18">
      <c r="B296" s="122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</row>
    <row r="297" spans="2:18">
      <c r="B297" s="122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</row>
    <row r="298" spans="2:18">
      <c r="B298" s="122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</row>
    <row r="299" spans="2:18">
      <c r="B299" s="122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</row>
    <row r="300" spans="2:18">
      <c r="B300" s="122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</row>
    <row r="301" spans="2:18">
      <c r="B301" s="122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</row>
    <row r="302" spans="2:18">
      <c r="B302" s="122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</row>
    <row r="303" spans="2:18">
      <c r="B303" s="122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</row>
    <row r="304" spans="2:18">
      <c r="B304" s="122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</row>
    <row r="305" spans="2:18">
      <c r="B305" s="122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</row>
    <row r="306" spans="2:18">
      <c r="B306" s="122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</row>
    <row r="307" spans="2:18">
      <c r="B307" s="122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</row>
    <row r="308" spans="2:18">
      <c r="B308" s="122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</row>
    <row r="309" spans="2:18">
      <c r="B309" s="122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</row>
    <row r="310" spans="2:18">
      <c r="B310" s="122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</row>
    <row r="311" spans="2:18">
      <c r="B311" s="122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</row>
    <row r="312" spans="2:18">
      <c r="B312" s="122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</row>
    <row r="313" spans="2:18">
      <c r="B313" s="122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</row>
    <row r="314" spans="2:18">
      <c r="B314" s="122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</row>
    <row r="315" spans="2:18">
      <c r="B315" s="122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</row>
    <row r="316" spans="2:18">
      <c r="B316" s="122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</row>
    <row r="317" spans="2:18">
      <c r="B317" s="122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</row>
    <row r="318" spans="2:18">
      <c r="B318" s="122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</row>
    <row r="319" spans="2:18">
      <c r="B319" s="122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</row>
    <row r="320" spans="2:18">
      <c r="B320" s="122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</row>
    <row r="321" spans="2:18">
      <c r="B321" s="122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</row>
    <row r="322" spans="2:18">
      <c r="B322" s="122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</row>
    <row r="323" spans="2:18">
      <c r="B323" s="122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</row>
    <row r="324" spans="2:18">
      <c r="B324" s="122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</row>
    <row r="325" spans="2:18">
      <c r="B325" s="122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</row>
    <row r="326" spans="2:18">
      <c r="B326" s="122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</row>
    <row r="327" spans="2:18">
      <c r="B327" s="122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</row>
    <row r="328" spans="2:18">
      <c r="B328" s="122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</row>
    <row r="329" spans="2:18">
      <c r="B329" s="122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</row>
    <row r="330" spans="2:18">
      <c r="B330" s="122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</row>
    <row r="331" spans="2:18">
      <c r="B331" s="122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</row>
    <row r="332" spans="2:18">
      <c r="B332" s="122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</row>
    <row r="333" spans="2:18">
      <c r="B333" s="122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</row>
    <row r="334" spans="2:18">
      <c r="B334" s="122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</row>
    <row r="335" spans="2:18">
      <c r="B335" s="122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</row>
    <row r="336" spans="2:18">
      <c r="B336" s="122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</row>
    <row r="337" spans="2:18">
      <c r="B337" s="122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</row>
    <row r="338" spans="2:18">
      <c r="B338" s="122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</row>
    <row r="339" spans="2:18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</row>
    <row r="340" spans="2:18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</row>
    <row r="341" spans="2:18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</row>
    <row r="342" spans="2:18">
      <c r="B342" s="122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</row>
    <row r="343" spans="2:18">
      <c r="B343" s="122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</row>
    <row r="344" spans="2:18">
      <c r="B344" s="122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</row>
    <row r="345" spans="2:18">
      <c r="B345" s="122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</row>
    <row r="346" spans="2:18">
      <c r="B346" s="122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</row>
    <row r="347" spans="2:18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</row>
    <row r="348" spans="2:18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</row>
    <row r="349" spans="2:18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</row>
    <row r="350" spans="2:18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</row>
    <row r="351" spans="2:18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</row>
    <row r="352" spans="2:18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</row>
    <row r="353" spans="2:18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</row>
    <row r="354" spans="2:18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</row>
    <row r="355" spans="2:18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</row>
    <row r="356" spans="2:18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</row>
    <row r="357" spans="2:18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</row>
    <row r="358" spans="2:18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</row>
    <row r="359" spans="2:18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</row>
    <row r="360" spans="2:18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</row>
    <row r="361" spans="2:18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</row>
    <row r="362" spans="2:18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</row>
    <row r="363" spans="2:18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</row>
    <row r="364" spans="2:18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</row>
    <row r="365" spans="2:18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</row>
    <row r="366" spans="2:18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</row>
    <row r="367" spans="2:18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</row>
    <row r="368" spans="2:18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</row>
    <row r="369" spans="2:18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</row>
    <row r="370" spans="2:18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</row>
    <row r="371" spans="2:18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</row>
    <row r="372" spans="2:18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</row>
    <row r="373" spans="2:18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</row>
    <row r="374" spans="2:18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</row>
    <row r="375" spans="2:18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</row>
    <row r="376" spans="2:18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</row>
    <row r="377" spans="2:18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</row>
    <row r="378" spans="2:18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</row>
    <row r="379" spans="2:18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</row>
    <row r="380" spans="2:18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</row>
    <row r="381" spans="2:18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</row>
    <row r="382" spans="2:18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</row>
    <row r="383" spans="2:18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</row>
    <row r="384" spans="2:18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</row>
    <row r="385" spans="2:18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</row>
    <row r="386" spans="2:18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</row>
    <row r="387" spans="2:18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</row>
    <row r="388" spans="2:18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</row>
    <row r="389" spans="2:18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</row>
    <row r="390" spans="2:18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</row>
    <row r="391" spans="2:18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</row>
    <row r="392" spans="2:18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</row>
    <row r="393" spans="2:18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</row>
    <row r="394" spans="2:18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</row>
    <row r="395" spans="2:18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</row>
    <row r="396" spans="2:18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</row>
    <row r="397" spans="2:18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</row>
    <row r="398" spans="2:18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</row>
    <row r="399" spans="2:18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</row>
    <row r="400" spans="2:18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</row>
    <row r="401" spans="2:18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</row>
    <row r="402" spans="2:18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</row>
    <row r="403" spans="2:18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</row>
    <row r="404" spans="2:18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</row>
    <row r="405" spans="2:18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</row>
    <row r="406" spans="2:18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</row>
    <row r="407" spans="2:18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</row>
    <row r="408" spans="2:18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</row>
    <row r="409" spans="2:18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</row>
    <row r="410" spans="2:18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</row>
    <row r="411" spans="2:18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</row>
    <row r="412" spans="2:18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</row>
    <row r="413" spans="2:18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</row>
    <row r="414" spans="2:18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</row>
    <row r="415" spans="2:18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</row>
    <row r="416" spans="2:18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</row>
    <row r="417" spans="2:18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</row>
    <row r="418" spans="2:18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</row>
    <row r="419" spans="2:18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</row>
    <row r="420" spans="2:18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</row>
    <row r="421" spans="2:18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</row>
    <row r="422" spans="2:18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</row>
    <row r="423" spans="2:18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</row>
    <row r="424" spans="2:18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</row>
    <row r="425" spans="2:18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</row>
    <row r="426" spans="2:18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</row>
    <row r="427" spans="2:18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</row>
    <row r="428" spans="2:18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</row>
    <row r="429" spans="2:18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</row>
    <row r="430" spans="2:18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</row>
    <row r="431" spans="2:18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</row>
    <row r="432" spans="2:18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</row>
    <row r="433" spans="2:18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</row>
    <row r="434" spans="2:18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</row>
    <row r="435" spans="2:18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</row>
    <row r="436" spans="2:18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</row>
    <row r="437" spans="2:18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</row>
    <row r="438" spans="2:18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</row>
    <row r="439" spans="2:18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</row>
    <row r="440" spans="2:18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</row>
    <row r="441" spans="2:18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</row>
    <row r="442" spans="2:18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</row>
    <row r="443" spans="2:18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</row>
    <row r="444" spans="2:18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</row>
    <row r="445" spans="2:18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</row>
    <row r="446" spans="2:18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</row>
    <row r="447" spans="2:18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</row>
    <row r="448" spans="2:18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</row>
    <row r="449" spans="2:18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</row>
    <row r="450" spans="2:18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</row>
    <row r="451" spans="2:18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</row>
    <row r="452" spans="2:18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</row>
    <row r="453" spans="2:18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</row>
    <row r="454" spans="2:18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</row>
    <row r="455" spans="2:18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</row>
    <row r="456" spans="2:18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</row>
    <row r="457" spans="2:18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</row>
    <row r="458" spans="2:18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</row>
    <row r="459" spans="2:18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</row>
    <row r="460" spans="2:18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</row>
    <row r="461" spans="2:18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</row>
    <row r="462" spans="2:18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</row>
    <row r="463" spans="2:18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</row>
    <row r="464" spans="2:18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</row>
    <row r="465" spans="2:18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</row>
    <row r="466" spans="2:18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</row>
    <row r="467" spans="2:18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</row>
    <row r="468" spans="2:18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</row>
    <row r="469" spans="2:18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</row>
    <row r="470" spans="2:18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</row>
    <row r="471" spans="2:18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</row>
    <row r="472" spans="2:18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</row>
    <row r="473" spans="2:18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</row>
    <row r="474" spans="2:18">
      <c r="B474" s="122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</row>
    <row r="475" spans="2:18">
      <c r="B475" s="122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</row>
    <row r="476" spans="2:18">
      <c r="B476" s="122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</row>
    <row r="477" spans="2:18">
      <c r="B477" s="122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</row>
    <row r="478" spans="2:18">
      <c r="B478" s="122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</row>
    <row r="479" spans="2:18">
      <c r="B479" s="122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</row>
    <row r="480" spans="2:18">
      <c r="B480" s="122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</row>
    <row r="481" spans="2:18">
      <c r="B481" s="122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</row>
    <row r="482" spans="2:18">
      <c r="B482" s="122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</row>
    <row r="483" spans="2:18">
      <c r="B483" s="122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</row>
    <row r="484" spans="2:18">
      <c r="B484" s="122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</row>
    <row r="485" spans="2:18">
      <c r="B485" s="122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</row>
    <row r="486" spans="2:18">
      <c r="B486" s="122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</row>
    <row r="487" spans="2:18">
      <c r="B487" s="122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</row>
    <row r="488" spans="2:18">
      <c r="B488" s="122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</row>
    <row r="489" spans="2:18">
      <c r="B489" s="122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</row>
    <row r="490" spans="2:18">
      <c r="B490" s="122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</row>
    <row r="491" spans="2:18">
      <c r="B491" s="122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</row>
    <row r="492" spans="2:18">
      <c r="B492" s="122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</row>
    <row r="493" spans="2:18">
      <c r="B493" s="122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</row>
    <row r="494" spans="2:18">
      <c r="B494" s="122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</row>
    <row r="495" spans="2:18">
      <c r="B495" s="122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</row>
    <row r="496" spans="2:18">
      <c r="B496" s="122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</row>
    <row r="497" spans="2:18">
      <c r="B497" s="122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</row>
    <row r="498" spans="2:18">
      <c r="B498" s="122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</row>
    <row r="499" spans="2:18">
      <c r="B499" s="122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</row>
    <row r="500" spans="2:18">
      <c r="B500" s="122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</row>
    <row r="501" spans="2:18">
      <c r="B501" s="122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</row>
    <row r="502" spans="2:18">
      <c r="B502" s="122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</row>
    <row r="503" spans="2:18">
      <c r="B503" s="122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</row>
    <row r="504" spans="2:18">
      <c r="B504" s="122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</row>
    <row r="505" spans="2:18">
      <c r="B505" s="122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</row>
    <row r="506" spans="2:18">
      <c r="B506" s="122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</row>
    <row r="507" spans="2:18">
      <c r="B507" s="122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</row>
    <row r="508" spans="2:18">
      <c r="B508" s="122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</row>
    <row r="509" spans="2:18">
      <c r="B509" s="122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</row>
    <row r="510" spans="2:18">
      <c r="B510" s="122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</row>
    <row r="511" spans="2:18">
      <c r="B511" s="122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  <row r="877" spans="3:4">
      <c r="C877" s="1"/>
      <c r="D877" s="1"/>
    </row>
    <row r="878" spans="3:4">
      <c r="C878" s="1"/>
      <c r="D878" s="1"/>
    </row>
  </sheetData>
  <sheetProtection sheet="1" objects="1" scenarios="1"/>
  <mergeCells count="3">
    <mergeCell ref="B6:R6"/>
    <mergeCell ref="B7:R7"/>
    <mergeCell ref="B68:D68"/>
  </mergeCells>
  <phoneticPr fontId="7" type="noConversion"/>
  <dataValidations count="1">
    <dataValidation allowBlank="1" showInputMessage="1" showErrorMessage="1" sqref="N10:Q10 N9 N1:N7 N32:N1048576 C5:C29 O1:Q9 O11:Q1048576 C69:D1048576 E1:I30 D1:D29 A1:B1048576 E32:I1048576 C32:D67 J1:M1048576 R1:XFD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T713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1.7109375" style="2" bestFit="1" customWidth="1"/>
    <col min="4" max="5" width="5.42578125" style="2" bestFit="1" customWidth="1"/>
    <col min="6" max="6" width="6.5703125" style="2" bestFit="1" customWidth="1"/>
    <col min="7" max="7" width="5.28515625" style="2" bestFit="1" customWidth="1"/>
    <col min="8" max="8" width="4.5703125" style="1" bestFit="1" customWidth="1"/>
    <col min="9" max="9" width="7.85546875" style="1" bestFit="1" customWidth="1"/>
    <col min="10" max="10" width="7.140625" style="1" bestFit="1" customWidth="1"/>
    <col min="11" max="11" width="5.140625" style="1" bestFit="1" customWidth="1"/>
    <col min="12" max="12" width="5.28515625" style="1" bestFit="1" customWidth="1"/>
    <col min="13" max="13" width="6.7109375" style="1" bestFit="1" customWidth="1"/>
    <col min="14" max="14" width="7.5703125" style="1" bestFit="1" customWidth="1"/>
    <col min="15" max="15" width="7" style="1" bestFit="1" customWidth="1"/>
    <col min="16" max="16" width="6.42578125" style="1" bestFit="1" customWidth="1"/>
    <col min="17" max="17" width="8" style="1" bestFit="1" customWidth="1"/>
    <col min="18" max="18" width="11.28515625" style="1" bestFit="1" customWidth="1"/>
    <col min="19" max="19" width="11.85546875" style="1" bestFit="1" customWidth="1"/>
    <col min="20" max="20" width="9" style="1" bestFit="1" customWidth="1"/>
    <col min="21" max="16384" width="9.140625" style="1"/>
  </cols>
  <sheetData>
    <row r="1" spans="2:20">
      <c r="B1" s="56" t="s">
        <v>154</v>
      </c>
      <c r="C1" s="77" t="s" vm="1">
        <v>240</v>
      </c>
    </row>
    <row r="2" spans="2:20">
      <c r="B2" s="56" t="s">
        <v>153</v>
      </c>
      <c r="C2" s="77" t="s">
        <v>241</v>
      </c>
    </row>
    <row r="3" spans="2:20">
      <c r="B3" s="56" t="s">
        <v>155</v>
      </c>
      <c r="C3" s="77" t="s">
        <v>242</v>
      </c>
    </row>
    <row r="4" spans="2:20">
      <c r="B4" s="56" t="s">
        <v>156</v>
      </c>
      <c r="C4" s="77" t="s">
        <v>243</v>
      </c>
    </row>
    <row r="6" spans="2:20" ht="26.25" customHeight="1">
      <c r="B6" s="172" t="s">
        <v>182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7"/>
    </row>
    <row r="7" spans="2:20" ht="26.25" customHeight="1">
      <c r="B7" s="172" t="s">
        <v>96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7"/>
    </row>
    <row r="8" spans="2:20" s="3" customFormat="1" ht="78.75">
      <c r="B8" s="37" t="s">
        <v>123</v>
      </c>
      <c r="C8" s="13" t="s">
        <v>49</v>
      </c>
      <c r="D8" s="13" t="s">
        <v>127</v>
      </c>
      <c r="E8" s="13" t="s">
        <v>200</v>
      </c>
      <c r="F8" s="13" t="s">
        <v>125</v>
      </c>
      <c r="G8" s="13" t="s">
        <v>70</v>
      </c>
      <c r="H8" s="13" t="s">
        <v>15</v>
      </c>
      <c r="I8" s="13" t="s">
        <v>71</v>
      </c>
      <c r="J8" s="13" t="s">
        <v>110</v>
      </c>
      <c r="K8" s="13" t="s">
        <v>18</v>
      </c>
      <c r="L8" s="13" t="s">
        <v>109</v>
      </c>
      <c r="M8" s="13" t="s">
        <v>17</v>
      </c>
      <c r="N8" s="13" t="s">
        <v>19</v>
      </c>
      <c r="O8" s="13" t="s">
        <v>216</v>
      </c>
      <c r="P8" s="13" t="s">
        <v>215</v>
      </c>
      <c r="Q8" s="13" t="s">
        <v>67</v>
      </c>
      <c r="R8" s="13" t="s">
        <v>64</v>
      </c>
      <c r="S8" s="13" t="s">
        <v>157</v>
      </c>
      <c r="T8" s="38" t="s">
        <v>159</v>
      </c>
    </row>
    <row r="9" spans="2:20" s="3" customFormat="1" ht="20.25" customHeight="1">
      <c r="B9" s="39"/>
      <c r="C9" s="16"/>
      <c r="D9" s="16"/>
      <c r="E9" s="16"/>
      <c r="F9" s="16"/>
      <c r="G9" s="16"/>
      <c r="H9" s="16"/>
      <c r="I9" s="16"/>
      <c r="J9" s="16" t="s">
        <v>22</v>
      </c>
      <c r="K9" s="16" t="s">
        <v>21</v>
      </c>
      <c r="L9" s="16"/>
      <c r="M9" s="16" t="s">
        <v>20</v>
      </c>
      <c r="N9" s="16" t="s">
        <v>20</v>
      </c>
      <c r="O9" s="16" t="s">
        <v>223</v>
      </c>
      <c r="P9" s="16"/>
      <c r="Q9" s="16" t="s">
        <v>219</v>
      </c>
      <c r="R9" s="16" t="s">
        <v>20</v>
      </c>
      <c r="S9" s="16" t="s">
        <v>20</v>
      </c>
      <c r="T9" s="73" t="s">
        <v>20</v>
      </c>
    </row>
    <row r="10" spans="2:20" s="4" customFormat="1" ht="18" customHeight="1">
      <c r="B10" s="40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121</v>
      </c>
      <c r="R10" s="19" t="s">
        <v>122</v>
      </c>
      <c r="S10" s="45" t="s">
        <v>160</v>
      </c>
      <c r="T10" s="72" t="s">
        <v>201</v>
      </c>
    </row>
    <row r="11" spans="2:20" s="4" customFormat="1" ht="18" customHeight="1"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</row>
    <row r="12" spans="2:20">
      <c r="B12" s="123" t="s">
        <v>232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</row>
    <row r="13" spans="2:20">
      <c r="B13" s="123" t="s">
        <v>120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</row>
    <row r="14" spans="2:20">
      <c r="B14" s="123" t="s">
        <v>214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</row>
    <row r="15" spans="2:20">
      <c r="B15" s="123" t="s">
        <v>222</v>
      </c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</row>
    <row r="16" spans="2:2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</row>
    <row r="17" spans="2:2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</row>
    <row r="18" spans="2:20"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</row>
    <row r="19" spans="2:20"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</row>
    <row r="20" spans="2:20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</row>
    <row r="21" spans="2:20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</row>
    <row r="22" spans="2:20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</row>
    <row r="23" spans="2:20"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</row>
    <row r="24" spans="2:20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</row>
    <row r="25" spans="2:20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</row>
    <row r="26" spans="2:20"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</row>
    <row r="27" spans="2:20"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</row>
    <row r="28" spans="2:20"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</row>
    <row r="29" spans="2:20"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</row>
    <row r="30" spans="2:20"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</row>
    <row r="31" spans="2:20"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</row>
    <row r="32" spans="2:20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</row>
    <row r="33" spans="2:20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</row>
    <row r="34" spans="2:20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</row>
    <row r="35" spans="2:20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</row>
    <row r="36" spans="2:20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</row>
    <row r="37" spans="2:20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</row>
    <row r="38" spans="2:20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</row>
    <row r="39" spans="2:20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</row>
    <row r="40" spans="2:20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</row>
    <row r="41" spans="2:20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</row>
    <row r="42" spans="2:20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</row>
    <row r="43" spans="2:20"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</row>
    <row r="44" spans="2:20"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</row>
    <row r="45" spans="2:20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</row>
    <row r="46" spans="2:20"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</row>
    <row r="47" spans="2:20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</row>
    <row r="48" spans="2:20"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</row>
    <row r="49" spans="2:20"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</row>
    <row r="50" spans="2:20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</row>
    <row r="51" spans="2:20"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</row>
    <row r="52" spans="2:20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</row>
    <row r="53" spans="2:20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</row>
    <row r="54" spans="2:20"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</row>
    <row r="55" spans="2:20"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</row>
    <row r="56" spans="2:20"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</row>
    <row r="57" spans="2:20"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</row>
    <row r="58" spans="2:20"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</row>
    <row r="59" spans="2:20"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</row>
    <row r="60" spans="2:20"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</row>
    <row r="61" spans="2:20"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</row>
    <row r="62" spans="2:20"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</row>
    <row r="63" spans="2:20"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</row>
    <row r="64" spans="2:20"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</row>
    <row r="65" spans="2:20"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</row>
    <row r="66" spans="2:20"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</row>
    <row r="67" spans="2:20"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</row>
    <row r="68" spans="2:20"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</row>
    <row r="69" spans="2:20"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</row>
    <row r="70" spans="2:20"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</row>
    <row r="71" spans="2:20"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</row>
    <row r="72" spans="2:20"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</row>
    <row r="73" spans="2:20"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</row>
    <row r="74" spans="2:20"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</row>
    <row r="75" spans="2:20"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</row>
    <row r="76" spans="2:20"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</row>
    <row r="77" spans="2:20"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</row>
    <row r="78" spans="2:20"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</row>
    <row r="79" spans="2:20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</row>
    <row r="80" spans="2:20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</row>
    <row r="81" spans="2:20"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</row>
    <row r="82" spans="2:20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</row>
    <row r="83" spans="2:20"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</row>
    <row r="84" spans="2:20"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</row>
    <row r="85" spans="2:20"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</row>
    <row r="86" spans="2:20"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</row>
    <row r="87" spans="2:20"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</row>
    <row r="88" spans="2:20"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</row>
    <row r="89" spans="2:20"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</row>
    <row r="90" spans="2:20"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</row>
    <row r="91" spans="2:20"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</row>
    <row r="92" spans="2:20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</row>
    <row r="93" spans="2:20"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</row>
    <row r="94" spans="2:20"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</row>
    <row r="95" spans="2:20"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</row>
    <row r="96" spans="2:20"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</row>
    <row r="97" spans="2:20"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</row>
    <row r="98" spans="2:20"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</row>
    <row r="99" spans="2:20"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</row>
    <row r="100" spans="2:20"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</row>
    <row r="101" spans="2:20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</row>
    <row r="102" spans="2:20"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</row>
    <row r="103" spans="2:20"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</row>
    <row r="104" spans="2:20"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</row>
    <row r="105" spans="2:20"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</row>
    <row r="106" spans="2:20"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</row>
    <row r="107" spans="2:20"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</row>
    <row r="108" spans="2:20"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</row>
    <row r="109" spans="2:20"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</row>
    <row r="110" spans="2:20"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3"/>
      <c r="C697" s="1"/>
      <c r="D697" s="1"/>
      <c r="E697" s="1"/>
      <c r="F697" s="1"/>
      <c r="G697" s="1"/>
    </row>
    <row r="698" spans="2:7">
      <c r="B698" s="43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7" type="noConversion"/>
  <dataValidations count="6">
    <dataValidation allowBlank="1" showInputMessage="1" showErrorMessage="1" sqref="A1 B31:B33 B14:B15"/>
    <dataValidation type="list" allowBlank="1" showInputMessage="1" showErrorMessage="1" sqref="E205:E712">
      <formula1>#REF!</formula1>
    </dataValidation>
    <dataValidation type="list" allowBlank="1" showInputMessage="1" showErrorMessage="1" sqref="I12:I32 I34:I487">
      <formula1>#REF!</formula1>
    </dataValidation>
    <dataValidation type="list" allowBlank="1" showInputMessage="1" showErrorMessage="1" sqref="E12:E32 E34:E204">
      <formula1>#REF!</formula1>
    </dataValidation>
    <dataValidation type="list" allowBlank="1" showInputMessage="1" showErrorMessage="1" sqref="L12:L487">
      <formula1>#REF!</formula1>
    </dataValidation>
    <dataValidation type="list" allowBlank="1" showInputMessage="1" showErrorMessage="1" sqref="G12:G32 G34:G705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U829"/>
  <sheetViews>
    <sheetView rightToLeft="1" zoomScale="70" zoomScaleNormal="70" workbookViewId="0">
      <pane xSplit="28200" topLeftCell="AV1"/>
      <selection pane="topRight" activeCell="AZ31" sqref="AZ31"/>
    </sheetView>
  </sheetViews>
  <sheetFormatPr defaultColWidth="9.140625" defaultRowHeight="18"/>
  <cols>
    <col min="1" max="1" width="6.28515625" style="1" customWidth="1"/>
    <col min="2" max="2" width="49.7109375" style="2" bestFit="1" customWidth="1"/>
    <col min="3" max="3" width="41.7109375" style="2" bestFit="1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44.7109375" style="1" bestFit="1" customWidth="1"/>
    <col min="8" max="8" width="7.42578125" style="1" bestFit="1" customWidth="1"/>
    <col min="9" max="9" width="11.140625" style="1" bestFit="1" customWidth="1"/>
    <col min="10" max="10" width="7.140625" style="1" bestFit="1" customWidth="1"/>
    <col min="11" max="11" width="6.140625" style="1" bestFit="1" customWidth="1"/>
    <col min="12" max="12" width="12.28515625" style="1" bestFit="1" customWidth="1"/>
    <col min="13" max="13" width="6.85546875" style="1" bestFit="1" customWidth="1"/>
    <col min="14" max="14" width="9.140625" style="1" bestFit="1" customWidth="1"/>
    <col min="15" max="15" width="15.42578125" style="1" bestFit="1" customWidth="1"/>
    <col min="16" max="16" width="12.85546875" style="1" customWidth="1"/>
    <col min="17" max="17" width="14.85546875" style="1" customWidth="1"/>
    <col min="18" max="18" width="14.42578125" style="1" bestFit="1" customWidth="1"/>
    <col min="19" max="19" width="12.5703125" style="1" bestFit="1" customWidth="1"/>
    <col min="20" max="20" width="11.85546875" style="1" bestFit="1" customWidth="1"/>
    <col min="21" max="21" width="9" style="1" bestFit="1" customWidth="1"/>
    <col min="22" max="16384" width="9.140625" style="1"/>
  </cols>
  <sheetData>
    <row r="1" spans="2:21">
      <c r="B1" s="56" t="s">
        <v>154</v>
      </c>
      <c r="C1" s="77" t="s" vm="1">
        <v>240</v>
      </c>
    </row>
    <row r="2" spans="2:21">
      <c r="B2" s="56" t="s">
        <v>153</v>
      </c>
      <c r="C2" s="77" t="s">
        <v>241</v>
      </c>
    </row>
    <row r="3" spans="2:21">
      <c r="B3" s="56" t="s">
        <v>155</v>
      </c>
      <c r="C3" s="77" t="s">
        <v>242</v>
      </c>
    </row>
    <row r="4" spans="2:21">
      <c r="B4" s="56" t="s">
        <v>156</v>
      </c>
      <c r="C4" s="77" t="s">
        <v>243</v>
      </c>
    </row>
    <row r="6" spans="2:21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80"/>
    </row>
    <row r="7" spans="2:21" ht="26.25" customHeight="1">
      <c r="B7" s="178" t="s">
        <v>97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80"/>
    </row>
    <row r="8" spans="2:21" s="3" customFormat="1" ht="78.75">
      <c r="B8" s="22" t="s">
        <v>123</v>
      </c>
      <c r="C8" s="30" t="s">
        <v>49</v>
      </c>
      <c r="D8" s="30" t="s">
        <v>127</v>
      </c>
      <c r="E8" s="30" t="s">
        <v>200</v>
      </c>
      <c r="F8" s="30" t="s">
        <v>125</v>
      </c>
      <c r="G8" s="30" t="s">
        <v>70</v>
      </c>
      <c r="H8" s="30" t="s">
        <v>15</v>
      </c>
      <c r="I8" s="30" t="s">
        <v>71</v>
      </c>
      <c r="J8" s="30" t="s">
        <v>110</v>
      </c>
      <c r="K8" s="30" t="s">
        <v>18</v>
      </c>
      <c r="L8" s="30" t="s">
        <v>109</v>
      </c>
      <c r="M8" s="30" t="s">
        <v>17</v>
      </c>
      <c r="N8" s="30" t="s">
        <v>19</v>
      </c>
      <c r="O8" s="13" t="s">
        <v>216</v>
      </c>
      <c r="P8" s="30" t="s">
        <v>215</v>
      </c>
      <c r="Q8" s="30" t="s">
        <v>231</v>
      </c>
      <c r="R8" s="30" t="s">
        <v>67</v>
      </c>
      <c r="S8" s="13" t="s">
        <v>64</v>
      </c>
      <c r="T8" s="30" t="s">
        <v>157</v>
      </c>
      <c r="U8" s="14" t="s">
        <v>159</v>
      </c>
    </row>
    <row r="9" spans="2:21" s="3" customFormat="1">
      <c r="B9" s="15"/>
      <c r="C9" s="16"/>
      <c r="D9" s="16"/>
      <c r="E9" s="16"/>
      <c r="F9" s="16"/>
      <c r="G9" s="16"/>
      <c r="H9" s="32"/>
      <c r="I9" s="32"/>
      <c r="J9" s="32" t="s">
        <v>22</v>
      </c>
      <c r="K9" s="32" t="s">
        <v>21</v>
      </c>
      <c r="L9" s="32"/>
      <c r="M9" s="32" t="s">
        <v>20</v>
      </c>
      <c r="N9" s="32" t="s">
        <v>20</v>
      </c>
      <c r="O9" s="32" t="s">
        <v>223</v>
      </c>
      <c r="P9" s="32"/>
      <c r="Q9" s="16" t="s">
        <v>219</v>
      </c>
      <c r="R9" s="32" t="s">
        <v>219</v>
      </c>
      <c r="S9" s="16" t="s">
        <v>20</v>
      </c>
      <c r="T9" s="32" t="s">
        <v>219</v>
      </c>
      <c r="U9" s="17" t="s">
        <v>20</v>
      </c>
    </row>
    <row r="10" spans="2:2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34" t="s">
        <v>14</v>
      </c>
      <c r="Q10" s="42" t="s">
        <v>121</v>
      </c>
      <c r="R10" s="19" t="s">
        <v>122</v>
      </c>
      <c r="S10" s="19" t="s">
        <v>160</v>
      </c>
      <c r="T10" s="20" t="s">
        <v>201</v>
      </c>
      <c r="U10" s="20" t="s">
        <v>225</v>
      </c>
    </row>
    <row r="11" spans="2:21" s="4" customFormat="1" ht="18" customHeight="1">
      <c r="B11" s="78" t="s">
        <v>36</v>
      </c>
      <c r="C11" s="79"/>
      <c r="D11" s="79"/>
      <c r="E11" s="79"/>
      <c r="F11" s="79"/>
      <c r="G11" s="79"/>
      <c r="H11" s="79"/>
      <c r="I11" s="79"/>
      <c r="J11" s="79"/>
      <c r="K11" s="87">
        <v>4.6872757773064322</v>
      </c>
      <c r="L11" s="79"/>
      <c r="M11" s="79"/>
      <c r="N11" s="100">
        <v>1.6875485937285165E-2</v>
      </c>
      <c r="O11" s="87"/>
      <c r="P11" s="89"/>
      <c r="Q11" s="87">
        <v>21558.498437528</v>
      </c>
      <c r="R11" s="87">
        <v>7408121.8930728398</v>
      </c>
      <c r="S11" s="79"/>
      <c r="T11" s="88">
        <v>1</v>
      </c>
      <c r="U11" s="88">
        <f>R11/'סכום נכסי הקרן'!$C$42</f>
        <v>9.6138334253635993E-2</v>
      </c>
    </row>
    <row r="12" spans="2:21">
      <c r="B12" s="80" t="s">
        <v>210</v>
      </c>
      <c r="C12" s="81"/>
      <c r="D12" s="81"/>
      <c r="E12" s="81"/>
      <c r="F12" s="81"/>
      <c r="G12" s="81"/>
      <c r="H12" s="81"/>
      <c r="I12" s="81"/>
      <c r="J12" s="81"/>
      <c r="K12" s="90">
        <v>4.1464082128687219</v>
      </c>
      <c r="L12" s="81"/>
      <c r="M12" s="81"/>
      <c r="N12" s="101">
        <v>9.8708943948116207E-3</v>
      </c>
      <c r="O12" s="90"/>
      <c r="P12" s="92"/>
      <c r="Q12" s="90">
        <v>21558.498437527996</v>
      </c>
      <c r="R12" s="90">
        <f>R13+R160+R243</f>
        <v>5412861.0561581058</v>
      </c>
      <c r="S12" s="81"/>
      <c r="T12" s="91">
        <v>0.73066577886141071</v>
      </c>
      <c r="U12" s="91">
        <f>R12/'סכום נכסי הקרן'!$C$42</f>
        <v>7.0244989620380768E-2</v>
      </c>
    </row>
    <row r="13" spans="2:21">
      <c r="B13" s="99" t="s">
        <v>35</v>
      </c>
      <c r="C13" s="81"/>
      <c r="D13" s="81"/>
      <c r="E13" s="81"/>
      <c r="F13" s="81"/>
      <c r="G13" s="81"/>
      <c r="H13" s="81"/>
      <c r="I13" s="81"/>
      <c r="J13" s="81"/>
      <c r="K13" s="90">
        <v>4.0496365426161116</v>
      </c>
      <c r="L13" s="81"/>
      <c r="M13" s="81"/>
      <c r="N13" s="101">
        <v>6.3113817298377818E-3</v>
      </c>
      <c r="O13" s="90"/>
      <c r="P13" s="92"/>
      <c r="Q13" s="90">
        <v>19798.723758503998</v>
      </c>
      <c r="R13" s="90">
        <v>4258504.7770357793</v>
      </c>
      <c r="S13" s="81"/>
      <c r="T13" s="91">
        <v>0.5748426981226924</v>
      </c>
      <c r="U13" s="91">
        <f>R13/'סכום נכסי הקרן'!$C$42</f>
        <v>5.5264419455381374E-2</v>
      </c>
    </row>
    <row r="14" spans="2:21">
      <c r="B14" s="86" t="s">
        <v>327</v>
      </c>
      <c r="C14" s="83" t="s">
        <v>328</v>
      </c>
      <c r="D14" s="96" t="s">
        <v>128</v>
      </c>
      <c r="E14" s="96" t="s">
        <v>329</v>
      </c>
      <c r="F14" s="83" t="s">
        <v>330</v>
      </c>
      <c r="G14" s="96" t="s">
        <v>331</v>
      </c>
      <c r="H14" s="83" t="s">
        <v>332</v>
      </c>
      <c r="I14" s="83" t="s">
        <v>333</v>
      </c>
      <c r="J14" s="83"/>
      <c r="K14" s="93">
        <v>2.819999999999943</v>
      </c>
      <c r="L14" s="96" t="s">
        <v>141</v>
      </c>
      <c r="M14" s="97">
        <v>6.1999999999999998E-3</v>
      </c>
      <c r="N14" s="97">
        <v>-2.4999999999999302E-3</v>
      </c>
      <c r="O14" s="93">
        <v>103131984.47450599</v>
      </c>
      <c r="P14" s="95">
        <v>104.12</v>
      </c>
      <c r="Q14" s="83"/>
      <c r="R14" s="93">
        <v>107381.021182583</v>
      </c>
      <c r="S14" s="94">
        <v>2.0824618104793486E-2</v>
      </c>
      <c r="T14" s="94">
        <v>1.4495039732404034E-2</v>
      </c>
      <c r="U14" s="94">
        <f>R14/'סכום נכסי הקרן'!$C$42</f>
        <v>1.3935289748135936E-3</v>
      </c>
    </row>
    <row r="15" spans="2:21">
      <c r="B15" s="86" t="s">
        <v>334</v>
      </c>
      <c r="C15" s="83" t="s">
        <v>335</v>
      </c>
      <c r="D15" s="96" t="s">
        <v>128</v>
      </c>
      <c r="E15" s="96" t="s">
        <v>329</v>
      </c>
      <c r="F15" s="83" t="s">
        <v>336</v>
      </c>
      <c r="G15" s="96" t="s">
        <v>337</v>
      </c>
      <c r="H15" s="83" t="s">
        <v>332</v>
      </c>
      <c r="I15" s="83" t="s">
        <v>333</v>
      </c>
      <c r="J15" s="83"/>
      <c r="K15" s="93">
        <v>2.0499999999999163</v>
      </c>
      <c r="L15" s="96" t="s">
        <v>141</v>
      </c>
      <c r="M15" s="97">
        <v>3.5499999999999997E-2</v>
      </c>
      <c r="N15" s="97">
        <v>-2.699999999999014E-3</v>
      </c>
      <c r="O15" s="93">
        <v>9038880.8192610014</v>
      </c>
      <c r="P15" s="95">
        <v>118.84</v>
      </c>
      <c r="Q15" s="83"/>
      <c r="R15" s="93">
        <v>10741.805885477997</v>
      </c>
      <c r="S15" s="94">
        <v>3.1704969840634742E-2</v>
      </c>
      <c r="T15" s="94">
        <v>1.4500039335911044E-3</v>
      </c>
      <c r="U15" s="94">
        <f>R15/'סכום נכסי הקרן'!$C$42</f>
        <v>1.394009628366686E-4</v>
      </c>
    </row>
    <row r="16" spans="2:21">
      <c r="B16" s="86" t="s">
        <v>338</v>
      </c>
      <c r="C16" s="83" t="s">
        <v>339</v>
      </c>
      <c r="D16" s="96" t="s">
        <v>128</v>
      </c>
      <c r="E16" s="96" t="s">
        <v>329</v>
      </c>
      <c r="F16" s="83" t="s">
        <v>336</v>
      </c>
      <c r="G16" s="96" t="s">
        <v>337</v>
      </c>
      <c r="H16" s="83" t="s">
        <v>332</v>
      </c>
      <c r="I16" s="83" t="s">
        <v>333</v>
      </c>
      <c r="J16" s="83"/>
      <c r="K16" s="93">
        <v>0.9399999999996389</v>
      </c>
      <c r="L16" s="96" t="s">
        <v>141</v>
      </c>
      <c r="M16" s="97">
        <v>4.6500000000000007E-2</v>
      </c>
      <c r="N16" s="97">
        <v>-4.3000000000047696E-3</v>
      </c>
      <c r="O16" s="93">
        <v>2917454.3960790001</v>
      </c>
      <c r="P16" s="95">
        <v>127.21</v>
      </c>
      <c r="Q16" s="83"/>
      <c r="R16" s="93">
        <v>3711.2937208610001</v>
      </c>
      <c r="S16" s="94">
        <v>1.4688473876227714E-2</v>
      </c>
      <c r="T16" s="94">
        <v>5.0097633036132183E-4</v>
      </c>
      <c r="U16" s="94">
        <f>R16/'סכום נכסי הקרן'!$C$42</f>
        <v>4.8163029901436727E-5</v>
      </c>
    </row>
    <row r="17" spans="2:21">
      <c r="B17" s="86" t="s">
        <v>340</v>
      </c>
      <c r="C17" s="83" t="s">
        <v>341</v>
      </c>
      <c r="D17" s="96" t="s">
        <v>128</v>
      </c>
      <c r="E17" s="96" t="s">
        <v>329</v>
      </c>
      <c r="F17" s="83" t="s">
        <v>336</v>
      </c>
      <c r="G17" s="96" t="s">
        <v>337</v>
      </c>
      <c r="H17" s="83" t="s">
        <v>332</v>
      </c>
      <c r="I17" s="83" t="s">
        <v>333</v>
      </c>
      <c r="J17" s="83"/>
      <c r="K17" s="93">
        <v>4.980000000000004</v>
      </c>
      <c r="L17" s="96" t="s">
        <v>141</v>
      </c>
      <c r="M17" s="97">
        <v>1.4999999999999999E-2</v>
      </c>
      <c r="N17" s="97">
        <v>-2.2000000000004854E-3</v>
      </c>
      <c r="O17" s="93">
        <v>27123007.186224002</v>
      </c>
      <c r="P17" s="95">
        <v>110.88</v>
      </c>
      <c r="Q17" s="83"/>
      <c r="R17" s="93">
        <v>30073.989338257001</v>
      </c>
      <c r="S17" s="94">
        <v>5.3060001512871845E-2</v>
      </c>
      <c r="T17" s="94">
        <v>4.0595969899440342E-3</v>
      </c>
      <c r="U17" s="94">
        <f>R17/'סכום נכסי הקרן'!$C$42</f>
        <v>3.9028289235429412E-4</v>
      </c>
    </row>
    <row r="18" spans="2:21">
      <c r="B18" s="86" t="s">
        <v>342</v>
      </c>
      <c r="C18" s="83" t="s">
        <v>343</v>
      </c>
      <c r="D18" s="96" t="s">
        <v>128</v>
      </c>
      <c r="E18" s="96" t="s">
        <v>329</v>
      </c>
      <c r="F18" s="83" t="s">
        <v>344</v>
      </c>
      <c r="G18" s="96" t="s">
        <v>337</v>
      </c>
      <c r="H18" s="83" t="s">
        <v>345</v>
      </c>
      <c r="I18" s="83" t="s">
        <v>139</v>
      </c>
      <c r="J18" s="83"/>
      <c r="K18" s="93">
        <v>5.680000000000005</v>
      </c>
      <c r="L18" s="96" t="s">
        <v>141</v>
      </c>
      <c r="M18" s="97">
        <v>1E-3</v>
      </c>
      <c r="N18" s="97">
        <v>-1.499999999999946E-3</v>
      </c>
      <c r="O18" s="93">
        <v>27437927.23985</v>
      </c>
      <c r="P18" s="95">
        <v>101.45</v>
      </c>
      <c r="Q18" s="83"/>
      <c r="R18" s="93">
        <v>27835.778099641</v>
      </c>
      <c r="S18" s="94">
        <v>3.9197038914071426E-2</v>
      </c>
      <c r="T18" s="94">
        <v>3.7574676147904074E-3</v>
      </c>
      <c r="U18" s="94">
        <f>R18/'סכום נכסי הקרן'!$C$42</f>
        <v>3.6123667749793256E-4</v>
      </c>
    </row>
    <row r="19" spans="2:21">
      <c r="B19" s="86" t="s">
        <v>346</v>
      </c>
      <c r="C19" s="83" t="s">
        <v>347</v>
      </c>
      <c r="D19" s="96" t="s">
        <v>128</v>
      </c>
      <c r="E19" s="96" t="s">
        <v>329</v>
      </c>
      <c r="F19" s="83" t="s">
        <v>344</v>
      </c>
      <c r="G19" s="96" t="s">
        <v>337</v>
      </c>
      <c r="H19" s="83" t="s">
        <v>345</v>
      </c>
      <c r="I19" s="83" t="s">
        <v>139</v>
      </c>
      <c r="J19" s="83"/>
      <c r="K19" s="93">
        <v>0.74000000000006017</v>
      </c>
      <c r="L19" s="96" t="s">
        <v>141</v>
      </c>
      <c r="M19" s="97">
        <v>8.0000000000000002E-3</v>
      </c>
      <c r="N19" s="97">
        <v>5.2000000000010415E-3</v>
      </c>
      <c r="O19" s="93">
        <v>21628183.079014007</v>
      </c>
      <c r="P19" s="95">
        <v>103.05</v>
      </c>
      <c r="Q19" s="83"/>
      <c r="R19" s="93">
        <v>22287.842680808997</v>
      </c>
      <c r="S19" s="94">
        <v>5.0333972152204635E-2</v>
      </c>
      <c r="T19" s="94">
        <v>3.0085685687285778E-3</v>
      </c>
      <c r="U19" s="94">
        <f>R19/'סכום נכסי הקרן'!$C$42</f>
        <v>2.8923877068541125E-4</v>
      </c>
    </row>
    <row r="20" spans="2:21">
      <c r="B20" s="86" t="s">
        <v>348</v>
      </c>
      <c r="C20" s="83" t="s">
        <v>349</v>
      </c>
      <c r="D20" s="96" t="s">
        <v>128</v>
      </c>
      <c r="E20" s="96" t="s">
        <v>329</v>
      </c>
      <c r="F20" s="83" t="s">
        <v>350</v>
      </c>
      <c r="G20" s="96" t="s">
        <v>337</v>
      </c>
      <c r="H20" s="83" t="s">
        <v>345</v>
      </c>
      <c r="I20" s="83" t="s">
        <v>139</v>
      </c>
      <c r="J20" s="83"/>
      <c r="K20" s="93">
        <v>0.4999999999999864</v>
      </c>
      <c r="L20" s="96" t="s">
        <v>141</v>
      </c>
      <c r="M20" s="97">
        <v>5.8999999999999999E-3</v>
      </c>
      <c r="N20" s="97">
        <v>-4.299999999999987E-3</v>
      </c>
      <c r="O20" s="93">
        <v>109238029.02400501</v>
      </c>
      <c r="P20" s="95">
        <v>101.3</v>
      </c>
      <c r="Q20" s="83"/>
      <c r="R20" s="93">
        <v>110658.12298039102</v>
      </c>
      <c r="S20" s="94">
        <v>2.0463645375337829E-2</v>
      </c>
      <c r="T20" s="94">
        <v>1.4937405806438583E-2</v>
      </c>
      <c r="U20" s="94">
        <f>R20/'סכום נכסי הקרן'!$C$42</f>
        <v>1.4360573123015955E-3</v>
      </c>
    </row>
    <row r="21" spans="2:21">
      <c r="B21" s="86" t="s">
        <v>351</v>
      </c>
      <c r="C21" s="83" t="s">
        <v>352</v>
      </c>
      <c r="D21" s="96" t="s">
        <v>128</v>
      </c>
      <c r="E21" s="96" t="s">
        <v>329</v>
      </c>
      <c r="F21" s="83" t="s">
        <v>350</v>
      </c>
      <c r="G21" s="96" t="s">
        <v>337</v>
      </c>
      <c r="H21" s="83" t="s">
        <v>345</v>
      </c>
      <c r="I21" s="83" t="s">
        <v>139</v>
      </c>
      <c r="J21" s="83"/>
      <c r="K21" s="93">
        <v>5.3899999999999197</v>
      </c>
      <c r="L21" s="96" t="s">
        <v>141</v>
      </c>
      <c r="M21" s="97">
        <v>8.3000000000000001E-3</v>
      </c>
      <c r="N21" s="97">
        <v>-3.1000000000005528E-3</v>
      </c>
      <c r="O21" s="93">
        <v>35359898.177258</v>
      </c>
      <c r="P21" s="95">
        <v>107.42</v>
      </c>
      <c r="Q21" s="83"/>
      <c r="R21" s="93">
        <v>37983.603846389997</v>
      </c>
      <c r="S21" s="94">
        <v>2.7496674243767741E-2</v>
      </c>
      <c r="T21" s="94">
        <v>5.1272919634202524E-3</v>
      </c>
      <c r="U21" s="94">
        <f>R21/'סכום נכסי הקרן'!$C$42</f>
        <v>4.9292930859527783E-4</v>
      </c>
    </row>
    <row r="22" spans="2:21">
      <c r="B22" s="86" t="s">
        <v>353</v>
      </c>
      <c r="C22" s="83" t="s">
        <v>354</v>
      </c>
      <c r="D22" s="96" t="s">
        <v>128</v>
      </c>
      <c r="E22" s="96" t="s">
        <v>329</v>
      </c>
      <c r="F22" s="83" t="s">
        <v>355</v>
      </c>
      <c r="G22" s="96" t="s">
        <v>337</v>
      </c>
      <c r="H22" s="83" t="s">
        <v>345</v>
      </c>
      <c r="I22" s="83" t="s">
        <v>139</v>
      </c>
      <c r="J22" s="83"/>
      <c r="K22" s="93">
        <v>1.2000000000000264</v>
      </c>
      <c r="L22" s="96" t="s">
        <v>141</v>
      </c>
      <c r="M22" s="97">
        <v>4.0999999999999995E-3</v>
      </c>
      <c r="N22" s="97">
        <v>-2.6999999999982411E-3</v>
      </c>
      <c r="O22" s="93">
        <v>7466516.132584</v>
      </c>
      <c r="P22" s="95">
        <v>101.24</v>
      </c>
      <c r="Q22" s="83"/>
      <c r="R22" s="93">
        <v>7559.1012444789994</v>
      </c>
      <c r="S22" s="94">
        <v>9.0840237404586355E-3</v>
      </c>
      <c r="T22" s="94">
        <v>1.0203802466516292E-3</v>
      </c>
      <c r="U22" s="94">
        <f>R22/'סכום נכסי הקרן'!$C$42</f>
        <v>9.8097657218401872E-5</v>
      </c>
    </row>
    <row r="23" spans="2:21">
      <c r="B23" s="86" t="s">
        <v>356</v>
      </c>
      <c r="C23" s="83" t="s">
        <v>357</v>
      </c>
      <c r="D23" s="96" t="s">
        <v>128</v>
      </c>
      <c r="E23" s="96" t="s">
        <v>329</v>
      </c>
      <c r="F23" s="83" t="s">
        <v>355</v>
      </c>
      <c r="G23" s="96" t="s">
        <v>337</v>
      </c>
      <c r="H23" s="83" t="s">
        <v>345</v>
      </c>
      <c r="I23" s="83" t="s">
        <v>139</v>
      </c>
      <c r="J23" s="83"/>
      <c r="K23" s="93">
        <v>9.0000000000020022E-2</v>
      </c>
      <c r="L23" s="96" t="s">
        <v>141</v>
      </c>
      <c r="M23" s="97">
        <v>6.4000000000000003E-3</v>
      </c>
      <c r="N23" s="97">
        <v>8.2999999999998197E-3</v>
      </c>
      <c r="O23" s="93">
        <v>77479260.792257011</v>
      </c>
      <c r="P23" s="95">
        <v>101.16</v>
      </c>
      <c r="Q23" s="83"/>
      <c r="R23" s="93">
        <v>78378.016421027001</v>
      </c>
      <c r="S23" s="94">
        <v>2.4595848948129186E-2</v>
      </c>
      <c r="T23" s="94">
        <v>1.058001171583265E-2</v>
      </c>
      <c r="U23" s="94">
        <f>R23/'סכום נכסי הקרן'!$C$42</f>
        <v>1.0171447027441042E-3</v>
      </c>
    </row>
    <row r="24" spans="2:21">
      <c r="B24" s="86" t="s">
        <v>358</v>
      </c>
      <c r="C24" s="83" t="s">
        <v>359</v>
      </c>
      <c r="D24" s="96" t="s">
        <v>128</v>
      </c>
      <c r="E24" s="96" t="s">
        <v>329</v>
      </c>
      <c r="F24" s="83" t="s">
        <v>355</v>
      </c>
      <c r="G24" s="96" t="s">
        <v>337</v>
      </c>
      <c r="H24" s="83" t="s">
        <v>345</v>
      </c>
      <c r="I24" s="83" t="s">
        <v>139</v>
      </c>
      <c r="J24" s="83"/>
      <c r="K24" s="93">
        <v>1.5499999999999801</v>
      </c>
      <c r="L24" s="96" t="s">
        <v>141</v>
      </c>
      <c r="M24" s="97">
        <v>0.04</v>
      </c>
      <c r="N24" s="97">
        <v>-5.2999999999999185E-3</v>
      </c>
      <c r="O24" s="93">
        <v>50667936.504614003</v>
      </c>
      <c r="P24" s="95">
        <v>111.19</v>
      </c>
      <c r="Q24" s="83"/>
      <c r="R24" s="93">
        <v>56337.679673282008</v>
      </c>
      <c r="S24" s="94">
        <v>2.4457225627994648E-2</v>
      </c>
      <c r="T24" s="94">
        <v>7.6048532254797321E-3</v>
      </c>
      <c r="U24" s="94">
        <f>R24/'סכום נכסי הקרן'!$C$42</f>
        <v>7.3111792134101237E-4</v>
      </c>
    </row>
    <row r="25" spans="2:21">
      <c r="B25" s="86" t="s">
        <v>360</v>
      </c>
      <c r="C25" s="83" t="s">
        <v>361</v>
      </c>
      <c r="D25" s="96" t="s">
        <v>128</v>
      </c>
      <c r="E25" s="96" t="s">
        <v>329</v>
      </c>
      <c r="F25" s="83" t="s">
        <v>355</v>
      </c>
      <c r="G25" s="96" t="s">
        <v>337</v>
      </c>
      <c r="H25" s="83" t="s">
        <v>345</v>
      </c>
      <c r="I25" s="83" t="s">
        <v>139</v>
      </c>
      <c r="J25" s="83"/>
      <c r="K25" s="93">
        <v>2.7100000000000533</v>
      </c>
      <c r="L25" s="96" t="s">
        <v>141</v>
      </c>
      <c r="M25" s="97">
        <v>9.8999999999999991E-3</v>
      </c>
      <c r="N25" s="97">
        <v>-4.0000000000002091E-3</v>
      </c>
      <c r="O25" s="93">
        <v>72400137.892972991</v>
      </c>
      <c r="P25" s="95">
        <v>105.64</v>
      </c>
      <c r="Q25" s="83"/>
      <c r="R25" s="93">
        <v>76483.505773775993</v>
      </c>
      <c r="S25" s="94">
        <v>2.4022284240473552E-2</v>
      </c>
      <c r="T25" s="94">
        <v>1.0324277445447262E-2</v>
      </c>
      <c r="U25" s="94">
        <f>R25/'סכום נכסי הקרן'!$C$42</f>
        <v>9.9255883597768393E-4</v>
      </c>
    </row>
    <row r="26" spans="2:21">
      <c r="B26" s="86" t="s">
        <v>362</v>
      </c>
      <c r="C26" s="83" t="s">
        <v>363</v>
      </c>
      <c r="D26" s="96" t="s">
        <v>128</v>
      </c>
      <c r="E26" s="96" t="s">
        <v>329</v>
      </c>
      <c r="F26" s="83" t="s">
        <v>355</v>
      </c>
      <c r="G26" s="96" t="s">
        <v>337</v>
      </c>
      <c r="H26" s="83" t="s">
        <v>345</v>
      </c>
      <c r="I26" s="83" t="s">
        <v>139</v>
      </c>
      <c r="J26" s="83"/>
      <c r="K26" s="93">
        <v>4.6699999999999218</v>
      </c>
      <c r="L26" s="96" t="s">
        <v>141</v>
      </c>
      <c r="M26" s="97">
        <v>8.6E-3</v>
      </c>
      <c r="N26" s="97">
        <v>-2.5000000000000005E-3</v>
      </c>
      <c r="O26" s="93">
        <v>65396954.844566002</v>
      </c>
      <c r="P26" s="95">
        <v>107.21</v>
      </c>
      <c r="Q26" s="83"/>
      <c r="R26" s="93">
        <v>70112.07187056799</v>
      </c>
      <c r="S26" s="94">
        <v>2.6144653367146796E-2</v>
      </c>
      <c r="T26" s="94">
        <v>9.4642168261470077E-3</v>
      </c>
      <c r="U26" s="94">
        <f>R26/'סכום נכסי הקרן'!$C$42</f>
        <v>9.0987404068100693E-4</v>
      </c>
    </row>
    <row r="27" spans="2:21">
      <c r="B27" s="86" t="s">
        <v>364</v>
      </c>
      <c r="C27" s="83" t="s">
        <v>365</v>
      </c>
      <c r="D27" s="96" t="s">
        <v>128</v>
      </c>
      <c r="E27" s="96" t="s">
        <v>329</v>
      </c>
      <c r="F27" s="83" t="s">
        <v>355</v>
      </c>
      <c r="G27" s="96" t="s">
        <v>337</v>
      </c>
      <c r="H27" s="83" t="s">
        <v>345</v>
      </c>
      <c r="I27" s="83" t="s">
        <v>139</v>
      </c>
      <c r="J27" s="83"/>
      <c r="K27" s="93">
        <v>7.4300000000011153</v>
      </c>
      <c r="L27" s="96" t="s">
        <v>141</v>
      </c>
      <c r="M27" s="97">
        <v>1.2199999999999999E-2</v>
      </c>
      <c r="N27" s="97">
        <v>-9.9999999996462673E-5</v>
      </c>
      <c r="O27" s="93">
        <v>2305186.56</v>
      </c>
      <c r="P27" s="95">
        <v>111.6</v>
      </c>
      <c r="Q27" s="83"/>
      <c r="R27" s="93">
        <v>2572.5882147909997</v>
      </c>
      <c r="S27" s="94">
        <v>2.8757030368958395E-3</v>
      </c>
      <c r="T27" s="94">
        <v>3.4726591326697342E-4</v>
      </c>
      <c r="U27" s="94">
        <f>R27/'סכום נכסי הקרן'!$C$42</f>
        <v>3.3385566444554456E-5</v>
      </c>
    </row>
    <row r="28" spans="2:21">
      <c r="B28" s="86" t="s">
        <v>366</v>
      </c>
      <c r="C28" s="83" t="s">
        <v>367</v>
      </c>
      <c r="D28" s="96" t="s">
        <v>128</v>
      </c>
      <c r="E28" s="96" t="s">
        <v>329</v>
      </c>
      <c r="F28" s="83" t="s">
        <v>355</v>
      </c>
      <c r="G28" s="96" t="s">
        <v>337</v>
      </c>
      <c r="H28" s="83" t="s">
        <v>345</v>
      </c>
      <c r="I28" s="83" t="s">
        <v>139</v>
      </c>
      <c r="J28" s="83"/>
      <c r="K28" s="93">
        <v>6.3999999999999266</v>
      </c>
      <c r="L28" s="96" t="s">
        <v>141</v>
      </c>
      <c r="M28" s="97">
        <v>3.8E-3</v>
      </c>
      <c r="N28" s="97">
        <v>-1.3000000000000253E-3</v>
      </c>
      <c r="O28" s="93">
        <v>91767094.773809984</v>
      </c>
      <c r="P28" s="95">
        <v>102.63</v>
      </c>
      <c r="Q28" s="83"/>
      <c r="R28" s="93">
        <v>94180.571066252014</v>
      </c>
      <c r="S28" s="94">
        <v>3.0589031591269994E-2</v>
      </c>
      <c r="T28" s="94">
        <v>1.2713150839798957E-2</v>
      </c>
      <c r="U28" s="94">
        <f>R28/'סכום נכסי הקרן'!$C$42</f>
        <v>1.2222211448534852E-3</v>
      </c>
    </row>
    <row r="29" spans="2:21">
      <c r="B29" s="86" t="s">
        <v>368</v>
      </c>
      <c r="C29" s="83" t="s">
        <v>369</v>
      </c>
      <c r="D29" s="96" t="s">
        <v>128</v>
      </c>
      <c r="E29" s="96" t="s">
        <v>329</v>
      </c>
      <c r="F29" s="83" t="s">
        <v>355</v>
      </c>
      <c r="G29" s="96" t="s">
        <v>337</v>
      </c>
      <c r="H29" s="83" t="s">
        <v>345</v>
      </c>
      <c r="I29" s="83" t="s">
        <v>139</v>
      </c>
      <c r="J29" s="83"/>
      <c r="K29" s="93">
        <v>3.8199999999998431</v>
      </c>
      <c r="L29" s="96" t="s">
        <v>141</v>
      </c>
      <c r="M29" s="97">
        <v>1E-3</v>
      </c>
      <c r="N29" s="97">
        <v>-3.2000000000002153E-3</v>
      </c>
      <c r="O29" s="93">
        <v>27532751.550032001</v>
      </c>
      <c r="P29" s="95">
        <v>101.62</v>
      </c>
      <c r="Q29" s="83"/>
      <c r="R29" s="93">
        <v>27978.782738369999</v>
      </c>
      <c r="S29" s="94">
        <v>1.0822486332731664E-2</v>
      </c>
      <c r="T29" s="94">
        <v>3.7767713790633358E-3</v>
      </c>
      <c r="U29" s="94">
        <f>R29/'סכום נכסי הקרן'!$C$42</f>
        <v>3.6309250923995671E-4</v>
      </c>
    </row>
    <row r="30" spans="2:21">
      <c r="B30" s="86" t="s">
        <v>370</v>
      </c>
      <c r="C30" s="83" t="s">
        <v>371</v>
      </c>
      <c r="D30" s="96" t="s">
        <v>128</v>
      </c>
      <c r="E30" s="96" t="s">
        <v>329</v>
      </c>
      <c r="F30" s="83" t="s">
        <v>355</v>
      </c>
      <c r="G30" s="96" t="s">
        <v>337</v>
      </c>
      <c r="H30" s="83" t="s">
        <v>345</v>
      </c>
      <c r="I30" s="83" t="s">
        <v>139</v>
      </c>
      <c r="J30" s="83"/>
      <c r="K30" s="93">
        <v>10.259999999999284</v>
      </c>
      <c r="L30" s="96" t="s">
        <v>141</v>
      </c>
      <c r="M30" s="97">
        <v>3.0000000000000001E-3</v>
      </c>
      <c r="N30" s="97">
        <v>3.4999999999998648E-3</v>
      </c>
      <c r="O30" s="93">
        <v>18389632.236920998</v>
      </c>
      <c r="P30" s="95">
        <v>101.15</v>
      </c>
      <c r="Q30" s="83"/>
      <c r="R30" s="93">
        <v>18601.113348355004</v>
      </c>
      <c r="S30" s="94">
        <v>2.619878169228566E-2</v>
      </c>
      <c r="T30" s="94">
        <v>2.5109081109678374E-3</v>
      </c>
      <c r="U30" s="94">
        <f>R30/'סכום נכסי הקרן'!$C$42</f>
        <v>2.4139452325239169E-4</v>
      </c>
    </row>
    <row r="31" spans="2:21">
      <c r="B31" s="86" t="s">
        <v>372</v>
      </c>
      <c r="C31" s="83" t="s">
        <v>373</v>
      </c>
      <c r="D31" s="96" t="s">
        <v>128</v>
      </c>
      <c r="E31" s="96" t="s">
        <v>329</v>
      </c>
      <c r="F31" s="83" t="s">
        <v>374</v>
      </c>
      <c r="G31" s="96" t="s">
        <v>137</v>
      </c>
      <c r="H31" s="83" t="s">
        <v>332</v>
      </c>
      <c r="I31" s="83" t="s">
        <v>333</v>
      </c>
      <c r="J31" s="83"/>
      <c r="K31" s="93">
        <v>15.560000000000494</v>
      </c>
      <c r="L31" s="96" t="s">
        <v>141</v>
      </c>
      <c r="M31" s="97">
        <v>2.07E-2</v>
      </c>
      <c r="N31" s="97">
        <v>9.7000000000010585E-3</v>
      </c>
      <c r="O31" s="93">
        <v>14535784.369350998</v>
      </c>
      <c r="P31" s="95">
        <v>116.87</v>
      </c>
      <c r="Q31" s="83"/>
      <c r="R31" s="93">
        <v>16987.971192460001</v>
      </c>
      <c r="S31" s="94">
        <v>2.1695200551270145E-2</v>
      </c>
      <c r="T31" s="94">
        <v>2.2931549234287106E-3</v>
      </c>
      <c r="U31" s="94">
        <f>R31/'סכום נכסי הקרן'!$C$42</f>
        <v>2.2046009452396042E-4</v>
      </c>
    </row>
    <row r="32" spans="2:21">
      <c r="B32" s="86" t="s">
        <v>375</v>
      </c>
      <c r="C32" s="83" t="s">
        <v>376</v>
      </c>
      <c r="D32" s="96" t="s">
        <v>128</v>
      </c>
      <c r="E32" s="96" t="s">
        <v>329</v>
      </c>
      <c r="F32" s="83" t="s">
        <v>377</v>
      </c>
      <c r="G32" s="96" t="s">
        <v>337</v>
      </c>
      <c r="H32" s="83" t="s">
        <v>345</v>
      </c>
      <c r="I32" s="83" t="s">
        <v>139</v>
      </c>
      <c r="J32" s="83"/>
      <c r="K32" s="93">
        <v>2.4599999999999809</v>
      </c>
      <c r="L32" s="96" t="s">
        <v>141</v>
      </c>
      <c r="M32" s="97">
        <v>0.05</v>
      </c>
      <c r="N32" s="97">
        <v>-4.0999999999999691E-3</v>
      </c>
      <c r="O32" s="93">
        <v>96129528.786223009</v>
      </c>
      <c r="P32" s="95">
        <v>120.68</v>
      </c>
      <c r="Q32" s="83"/>
      <c r="R32" s="93">
        <v>116009.115509296</v>
      </c>
      <c r="S32" s="94">
        <v>3.0501749991741677E-2</v>
      </c>
      <c r="T32" s="94">
        <v>1.5659720126605017E-2</v>
      </c>
      <c r="U32" s="94">
        <f>R32/'סכום נכסי הקרן'!$C$42</f>
        <v>1.5054994078499439E-3</v>
      </c>
    </row>
    <row r="33" spans="2:21">
      <c r="B33" s="86" t="s">
        <v>378</v>
      </c>
      <c r="C33" s="83" t="s">
        <v>379</v>
      </c>
      <c r="D33" s="96" t="s">
        <v>128</v>
      </c>
      <c r="E33" s="96" t="s">
        <v>329</v>
      </c>
      <c r="F33" s="83" t="s">
        <v>377</v>
      </c>
      <c r="G33" s="96" t="s">
        <v>337</v>
      </c>
      <c r="H33" s="83" t="s">
        <v>345</v>
      </c>
      <c r="I33" s="83" t="s">
        <v>139</v>
      </c>
      <c r="J33" s="83"/>
      <c r="K33" s="93">
        <v>0.7100000000003831</v>
      </c>
      <c r="L33" s="96" t="s">
        <v>141</v>
      </c>
      <c r="M33" s="97">
        <v>1.6E-2</v>
      </c>
      <c r="N33" s="97">
        <v>-1.3999999999963542E-3</v>
      </c>
      <c r="O33" s="93">
        <v>2635571.8174959999</v>
      </c>
      <c r="P33" s="95">
        <v>102</v>
      </c>
      <c r="Q33" s="83"/>
      <c r="R33" s="93">
        <v>2688.2832484070004</v>
      </c>
      <c r="S33" s="94">
        <v>2.5110093541291043E-3</v>
      </c>
      <c r="T33" s="94">
        <v>3.6288323642740688E-4</v>
      </c>
      <c r="U33" s="94">
        <f>R33/'סכום נכסי הקרן'!$C$42</f>
        <v>3.4886989878699257E-5</v>
      </c>
    </row>
    <row r="34" spans="2:21">
      <c r="B34" s="86" t="s">
        <v>380</v>
      </c>
      <c r="C34" s="83" t="s">
        <v>381</v>
      </c>
      <c r="D34" s="96" t="s">
        <v>128</v>
      </c>
      <c r="E34" s="96" t="s">
        <v>329</v>
      </c>
      <c r="F34" s="83" t="s">
        <v>377</v>
      </c>
      <c r="G34" s="96" t="s">
        <v>337</v>
      </c>
      <c r="H34" s="83" t="s">
        <v>345</v>
      </c>
      <c r="I34" s="83" t="s">
        <v>139</v>
      </c>
      <c r="J34" s="83"/>
      <c r="K34" s="93">
        <v>1.7300000000000137</v>
      </c>
      <c r="L34" s="96" t="s">
        <v>141</v>
      </c>
      <c r="M34" s="97">
        <v>6.9999999999999993E-3</v>
      </c>
      <c r="N34" s="97">
        <v>-2.8999999999998398E-3</v>
      </c>
      <c r="O34" s="93">
        <v>39513714.610954002</v>
      </c>
      <c r="P34" s="95">
        <v>104.53</v>
      </c>
      <c r="Q34" s="83"/>
      <c r="R34" s="93">
        <v>41303.686357054001</v>
      </c>
      <c r="S34" s="94">
        <v>1.389672069019594E-2</v>
      </c>
      <c r="T34" s="94">
        <v>5.5754598740709307E-3</v>
      </c>
      <c r="U34" s="94">
        <f>R34/'סכום נכסי הקרן'!$C$42</f>
        <v>5.3601542499116643E-4</v>
      </c>
    </row>
    <row r="35" spans="2:21">
      <c r="B35" s="86" t="s">
        <v>382</v>
      </c>
      <c r="C35" s="83" t="s">
        <v>383</v>
      </c>
      <c r="D35" s="96" t="s">
        <v>128</v>
      </c>
      <c r="E35" s="96" t="s">
        <v>329</v>
      </c>
      <c r="F35" s="83" t="s">
        <v>377</v>
      </c>
      <c r="G35" s="96" t="s">
        <v>337</v>
      </c>
      <c r="H35" s="83" t="s">
        <v>345</v>
      </c>
      <c r="I35" s="83" t="s">
        <v>139</v>
      </c>
      <c r="J35" s="83"/>
      <c r="K35" s="93">
        <v>4.3100000000000458</v>
      </c>
      <c r="L35" s="96" t="s">
        <v>141</v>
      </c>
      <c r="M35" s="97">
        <v>6.0000000000000001E-3</v>
      </c>
      <c r="N35" s="97">
        <v>-3.0000000000001835E-3</v>
      </c>
      <c r="O35" s="93">
        <v>46230722.313960999</v>
      </c>
      <c r="P35" s="95">
        <v>105.92</v>
      </c>
      <c r="Q35" s="83"/>
      <c r="R35" s="93">
        <v>48967.578812266998</v>
      </c>
      <c r="S35" s="94">
        <v>2.3095377881268732E-2</v>
      </c>
      <c r="T35" s="94">
        <v>6.6099855697643725E-3</v>
      </c>
      <c r="U35" s="94">
        <f>R35/'סכום נכסי הקרן'!$C$42</f>
        <v>6.3547300211771779E-4</v>
      </c>
    </row>
    <row r="36" spans="2:21">
      <c r="B36" s="86" t="s">
        <v>384</v>
      </c>
      <c r="C36" s="83" t="s">
        <v>385</v>
      </c>
      <c r="D36" s="96" t="s">
        <v>128</v>
      </c>
      <c r="E36" s="96" t="s">
        <v>329</v>
      </c>
      <c r="F36" s="83" t="s">
        <v>377</v>
      </c>
      <c r="G36" s="96" t="s">
        <v>337</v>
      </c>
      <c r="H36" s="83" t="s">
        <v>345</v>
      </c>
      <c r="I36" s="83" t="s">
        <v>139</v>
      </c>
      <c r="J36" s="83"/>
      <c r="K36" s="93">
        <v>5.7900000000000595</v>
      </c>
      <c r="L36" s="96" t="s">
        <v>141</v>
      </c>
      <c r="M36" s="97">
        <v>1.7500000000000002E-2</v>
      </c>
      <c r="N36" s="97">
        <v>-2.5999999999999687E-3</v>
      </c>
      <c r="O36" s="93">
        <v>107911886.14316802</v>
      </c>
      <c r="P36" s="95">
        <v>112.19</v>
      </c>
      <c r="Q36" s="83"/>
      <c r="R36" s="93">
        <v>121066.34660506301</v>
      </c>
      <c r="S36" s="94">
        <v>2.7213471660538911E-2</v>
      </c>
      <c r="T36" s="94">
        <v>1.6342380478143764E-2</v>
      </c>
      <c r="U36" s="94">
        <f>R36/'סכום נכסי הקרן'!$C$42</f>
        <v>1.5711292369078808E-3</v>
      </c>
    </row>
    <row r="37" spans="2:21">
      <c r="B37" s="86" t="s">
        <v>386</v>
      </c>
      <c r="C37" s="83" t="s">
        <v>387</v>
      </c>
      <c r="D37" s="96" t="s">
        <v>128</v>
      </c>
      <c r="E37" s="96" t="s">
        <v>329</v>
      </c>
      <c r="F37" s="83" t="s">
        <v>344</v>
      </c>
      <c r="G37" s="96" t="s">
        <v>337</v>
      </c>
      <c r="H37" s="83" t="s">
        <v>388</v>
      </c>
      <c r="I37" s="83" t="s">
        <v>139</v>
      </c>
      <c r="J37" s="83"/>
      <c r="K37" s="93">
        <v>0.56999999999996631</v>
      </c>
      <c r="L37" s="96" t="s">
        <v>141</v>
      </c>
      <c r="M37" s="97">
        <v>3.1E-2</v>
      </c>
      <c r="N37" s="97">
        <v>3.7999999999997762E-3</v>
      </c>
      <c r="O37" s="93">
        <v>12870478.197223999</v>
      </c>
      <c r="P37" s="95">
        <v>111.25</v>
      </c>
      <c r="Q37" s="83"/>
      <c r="R37" s="93">
        <v>14318.407255964003</v>
      </c>
      <c r="S37" s="94">
        <v>3.7410396265796363E-2</v>
      </c>
      <c r="T37" s="94">
        <v>1.9327985503792544E-3</v>
      </c>
      <c r="U37" s="94">
        <f>R37/'סכום נכסי הקרן'!$C$42</f>
        <v>1.8581603308130386E-4</v>
      </c>
    </row>
    <row r="38" spans="2:21">
      <c r="B38" s="86" t="s">
        <v>389</v>
      </c>
      <c r="C38" s="83" t="s">
        <v>390</v>
      </c>
      <c r="D38" s="96" t="s">
        <v>128</v>
      </c>
      <c r="E38" s="96" t="s">
        <v>329</v>
      </c>
      <c r="F38" s="83" t="s">
        <v>344</v>
      </c>
      <c r="G38" s="96" t="s">
        <v>337</v>
      </c>
      <c r="H38" s="83" t="s">
        <v>388</v>
      </c>
      <c r="I38" s="83" t="s">
        <v>139</v>
      </c>
      <c r="J38" s="83"/>
      <c r="K38" s="93">
        <v>0.71000000000051855</v>
      </c>
      <c r="L38" s="96" t="s">
        <v>141</v>
      </c>
      <c r="M38" s="97">
        <v>4.2000000000000003E-2</v>
      </c>
      <c r="N38" s="97">
        <v>6.4000000000016934E-3</v>
      </c>
      <c r="O38" s="93">
        <v>746110.87043200003</v>
      </c>
      <c r="P38" s="95">
        <v>126.62</v>
      </c>
      <c r="Q38" s="83"/>
      <c r="R38" s="93">
        <v>944.72553928100001</v>
      </c>
      <c r="S38" s="94">
        <v>1.4302627581796573E-2</v>
      </c>
      <c r="T38" s="94">
        <v>1.2752564724459928E-4</v>
      </c>
      <c r="U38" s="94">
        <f>R38/'סכום נכסי הקרן'!$C$42</f>
        <v>1.2260103300712559E-5</v>
      </c>
    </row>
    <row r="39" spans="2:21">
      <c r="B39" s="86" t="s">
        <v>391</v>
      </c>
      <c r="C39" s="83" t="s">
        <v>392</v>
      </c>
      <c r="D39" s="96" t="s">
        <v>128</v>
      </c>
      <c r="E39" s="96" t="s">
        <v>329</v>
      </c>
      <c r="F39" s="83" t="s">
        <v>393</v>
      </c>
      <c r="G39" s="96" t="s">
        <v>337</v>
      </c>
      <c r="H39" s="83" t="s">
        <v>388</v>
      </c>
      <c r="I39" s="83" t="s">
        <v>139</v>
      </c>
      <c r="J39" s="83"/>
      <c r="K39" s="93">
        <v>1.4300000000000084</v>
      </c>
      <c r="L39" s="96" t="s">
        <v>141</v>
      </c>
      <c r="M39" s="97">
        <v>3.85E-2</v>
      </c>
      <c r="N39" s="97">
        <v>-1.6000000000010203E-3</v>
      </c>
      <c r="O39" s="93">
        <v>7154979.7124739997</v>
      </c>
      <c r="P39" s="95">
        <v>115.08</v>
      </c>
      <c r="Q39" s="83"/>
      <c r="R39" s="93">
        <v>8233.9509353510002</v>
      </c>
      <c r="S39" s="94">
        <v>2.2397825362123463E-2</v>
      </c>
      <c r="T39" s="94">
        <v>1.1114761682107814E-3</v>
      </c>
      <c r="U39" s="94">
        <f>R39/'סכום נכסי הקרן'!$C$42</f>
        <v>1.0685546737439864E-4</v>
      </c>
    </row>
    <row r="40" spans="2:21">
      <c r="B40" s="86" t="s">
        <v>394</v>
      </c>
      <c r="C40" s="83" t="s">
        <v>395</v>
      </c>
      <c r="D40" s="96" t="s">
        <v>128</v>
      </c>
      <c r="E40" s="96" t="s">
        <v>329</v>
      </c>
      <c r="F40" s="83" t="s">
        <v>393</v>
      </c>
      <c r="G40" s="96" t="s">
        <v>337</v>
      </c>
      <c r="H40" s="83" t="s">
        <v>388</v>
      </c>
      <c r="I40" s="83" t="s">
        <v>139</v>
      </c>
      <c r="J40" s="83"/>
      <c r="K40" s="93">
        <v>1.8000000000000966</v>
      </c>
      <c r="L40" s="96" t="s">
        <v>141</v>
      </c>
      <c r="M40" s="97">
        <v>4.7500000000000001E-2</v>
      </c>
      <c r="N40" s="97">
        <v>-4.699999999998288E-3</v>
      </c>
      <c r="O40" s="93">
        <v>4718348.4480480002</v>
      </c>
      <c r="P40" s="95">
        <v>131.21</v>
      </c>
      <c r="Q40" s="83"/>
      <c r="R40" s="93">
        <v>6190.9451006979998</v>
      </c>
      <c r="S40" s="94">
        <v>2.1675707259208626E-2</v>
      </c>
      <c r="T40" s="94">
        <v>8.3569698096990093E-4</v>
      </c>
      <c r="U40" s="94">
        <f>R40/'סכום נכסי הקרן'!$C$42</f>
        <v>8.0342515691238814E-5</v>
      </c>
    </row>
    <row r="41" spans="2:21">
      <c r="B41" s="86" t="s">
        <v>396</v>
      </c>
      <c r="C41" s="83" t="s">
        <v>397</v>
      </c>
      <c r="D41" s="96" t="s">
        <v>128</v>
      </c>
      <c r="E41" s="96" t="s">
        <v>329</v>
      </c>
      <c r="F41" s="83" t="s">
        <v>398</v>
      </c>
      <c r="G41" s="96" t="s">
        <v>399</v>
      </c>
      <c r="H41" s="83" t="s">
        <v>400</v>
      </c>
      <c r="I41" s="83" t="s">
        <v>333</v>
      </c>
      <c r="J41" s="83"/>
      <c r="K41" s="93">
        <v>1.6399999999978059</v>
      </c>
      <c r="L41" s="96" t="s">
        <v>141</v>
      </c>
      <c r="M41" s="97">
        <v>3.6400000000000002E-2</v>
      </c>
      <c r="N41" s="97">
        <v>-6.0000000000928386E-4</v>
      </c>
      <c r="O41" s="93">
        <v>1005819.0424630002</v>
      </c>
      <c r="P41" s="95">
        <v>117.8</v>
      </c>
      <c r="Q41" s="83"/>
      <c r="R41" s="93">
        <v>1184.8548480649997</v>
      </c>
      <c r="S41" s="94">
        <v>1.8246150430167803E-2</v>
      </c>
      <c r="T41" s="94">
        <v>1.5993997738791656E-4</v>
      </c>
      <c r="U41" s="94">
        <f>R41/'סכום נכסי הקרן'!$C$42</f>
        <v>1.5376363006638505E-5</v>
      </c>
    </row>
    <row r="42" spans="2:21">
      <c r="B42" s="86" t="s">
        <v>401</v>
      </c>
      <c r="C42" s="83" t="s">
        <v>402</v>
      </c>
      <c r="D42" s="96" t="s">
        <v>128</v>
      </c>
      <c r="E42" s="96" t="s">
        <v>329</v>
      </c>
      <c r="F42" s="83" t="s">
        <v>350</v>
      </c>
      <c r="G42" s="96" t="s">
        <v>337</v>
      </c>
      <c r="H42" s="83" t="s">
        <v>388</v>
      </c>
      <c r="I42" s="83" t="s">
        <v>139</v>
      </c>
      <c r="J42" s="83"/>
      <c r="K42" s="93">
        <v>0.86000000000002197</v>
      </c>
      <c r="L42" s="96" t="s">
        <v>141</v>
      </c>
      <c r="M42" s="97">
        <v>3.4000000000000002E-2</v>
      </c>
      <c r="N42" s="97">
        <v>-3.3999999999996537E-3</v>
      </c>
      <c r="O42" s="93">
        <v>14479688.308151998</v>
      </c>
      <c r="P42" s="95">
        <v>107.73</v>
      </c>
      <c r="Q42" s="83"/>
      <c r="R42" s="93">
        <v>15598.967518380998</v>
      </c>
      <c r="S42" s="94">
        <v>1.6199347904205644E-2</v>
      </c>
      <c r="T42" s="94">
        <v>2.1056575125967115E-3</v>
      </c>
      <c r="U42" s="94">
        <f>R42/'סכום נכסי הקרן'!$C$42</f>
        <v>2.024344057697024E-4</v>
      </c>
    </row>
    <row r="43" spans="2:21">
      <c r="B43" s="86" t="s">
        <v>403</v>
      </c>
      <c r="C43" s="83" t="s">
        <v>404</v>
      </c>
      <c r="D43" s="96" t="s">
        <v>128</v>
      </c>
      <c r="E43" s="96" t="s">
        <v>329</v>
      </c>
      <c r="F43" s="83" t="s">
        <v>405</v>
      </c>
      <c r="G43" s="96" t="s">
        <v>399</v>
      </c>
      <c r="H43" s="83" t="s">
        <v>388</v>
      </c>
      <c r="I43" s="83" t="s">
        <v>139</v>
      </c>
      <c r="J43" s="83"/>
      <c r="K43" s="93">
        <v>5.5300000000001157</v>
      </c>
      <c r="L43" s="96" t="s">
        <v>141</v>
      </c>
      <c r="M43" s="97">
        <v>8.3000000000000001E-3</v>
      </c>
      <c r="N43" s="97">
        <v>-3.8000000000001327E-3</v>
      </c>
      <c r="O43" s="93">
        <v>56947184.704623997</v>
      </c>
      <c r="P43" s="95">
        <v>108.51</v>
      </c>
      <c r="Q43" s="83"/>
      <c r="R43" s="93">
        <v>61793.390162511001</v>
      </c>
      <c r="S43" s="94">
        <v>3.7185821220162694E-2</v>
      </c>
      <c r="T43" s="94">
        <v>8.3413031068363692E-3</v>
      </c>
      <c r="U43" s="94">
        <f>R43/'סכום נכסי הקרן'!$C$42</f>
        <v>8.0191898619592721E-4</v>
      </c>
    </row>
    <row r="44" spans="2:21">
      <c r="B44" s="86" t="s">
        <v>406</v>
      </c>
      <c r="C44" s="83" t="s">
        <v>407</v>
      </c>
      <c r="D44" s="96" t="s">
        <v>128</v>
      </c>
      <c r="E44" s="96" t="s">
        <v>329</v>
      </c>
      <c r="F44" s="83" t="s">
        <v>405</v>
      </c>
      <c r="G44" s="96" t="s">
        <v>399</v>
      </c>
      <c r="H44" s="83" t="s">
        <v>388</v>
      </c>
      <c r="I44" s="83" t="s">
        <v>139</v>
      </c>
      <c r="J44" s="83"/>
      <c r="K44" s="93">
        <v>9.3200000000004639</v>
      </c>
      <c r="L44" s="96" t="s">
        <v>141</v>
      </c>
      <c r="M44" s="97">
        <v>1.6500000000000001E-2</v>
      </c>
      <c r="N44" s="97">
        <v>3.7000000000008792E-3</v>
      </c>
      <c r="O44" s="93">
        <v>29158099.828753006</v>
      </c>
      <c r="P44" s="95">
        <v>114.26</v>
      </c>
      <c r="Q44" s="83"/>
      <c r="R44" s="93">
        <v>33316.044722511004</v>
      </c>
      <c r="S44" s="94">
        <v>1.9970890891798803E-2</v>
      </c>
      <c r="T44" s="94">
        <v>4.4972322544616942E-3</v>
      </c>
      <c r="U44" s="94">
        <f>R44/'סכום נכסי הקרן'!$C$42</f>
        <v>4.3235641769567135E-4</v>
      </c>
    </row>
    <row r="45" spans="2:21">
      <c r="B45" s="86" t="s">
        <v>408</v>
      </c>
      <c r="C45" s="83" t="s">
        <v>409</v>
      </c>
      <c r="D45" s="96" t="s">
        <v>128</v>
      </c>
      <c r="E45" s="96" t="s">
        <v>329</v>
      </c>
      <c r="F45" s="83" t="s">
        <v>410</v>
      </c>
      <c r="G45" s="96" t="s">
        <v>137</v>
      </c>
      <c r="H45" s="83" t="s">
        <v>388</v>
      </c>
      <c r="I45" s="83" t="s">
        <v>139</v>
      </c>
      <c r="J45" s="83"/>
      <c r="K45" s="93">
        <v>9.2300000000011373</v>
      </c>
      <c r="L45" s="96" t="s">
        <v>141</v>
      </c>
      <c r="M45" s="97">
        <v>2.6499999999999999E-2</v>
      </c>
      <c r="N45" s="97">
        <v>3.1999999999987767E-3</v>
      </c>
      <c r="O45" s="93">
        <v>2880987.3441320006</v>
      </c>
      <c r="P45" s="95">
        <v>124.78</v>
      </c>
      <c r="Q45" s="83"/>
      <c r="R45" s="93">
        <v>3594.8959967169999</v>
      </c>
      <c r="S45" s="94">
        <v>2.4776576767563253E-3</v>
      </c>
      <c r="T45" s="94">
        <v>4.8526415312881156E-4</v>
      </c>
      <c r="U45" s="94">
        <f>R45/'סכום נכסי הקרן'!$C$42</f>
        <v>4.6652487354805288E-5</v>
      </c>
    </row>
    <row r="46" spans="2:21">
      <c r="B46" s="86" t="s">
        <v>411</v>
      </c>
      <c r="C46" s="83" t="s">
        <v>412</v>
      </c>
      <c r="D46" s="96" t="s">
        <v>128</v>
      </c>
      <c r="E46" s="96" t="s">
        <v>329</v>
      </c>
      <c r="F46" s="83" t="s">
        <v>413</v>
      </c>
      <c r="G46" s="96" t="s">
        <v>399</v>
      </c>
      <c r="H46" s="83" t="s">
        <v>400</v>
      </c>
      <c r="I46" s="83" t="s">
        <v>333</v>
      </c>
      <c r="J46" s="83"/>
      <c r="K46" s="93">
        <v>2.7400000000002795</v>
      </c>
      <c r="L46" s="96" t="s">
        <v>141</v>
      </c>
      <c r="M46" s="97">
        <v>6.5000000000000006E-3</v>
      </c>
      <c r="N46" s="97">
        <v>-2.800000000000258E-3</v>
      </c>
      <c r="O46" s="93">
        <v>19558265.182133999</v>
      </c>
      <c r="P46" s="95">
        <v>103.35</v>
      </c>
      <c r="Q46" s="83"/>
      <c r="R46" s="93">
        <v>20213.466728291001</v>
      </c>
      <c r="S46" s="94">
        <v>2.1592687138188564E-2</v>
      </c>
      <c r="T46" s="94">
        <v>2.7285548240225553E-3</v>
      </c>
      <c r="U46" s="94">
        <f>R46/'סכום נכסי הקרן'!$C$42</f>
        <v>2.6231871570125135E-4</v>
      </c>
    </row>
    <row r="47" spans="2:21">
      <c r="B47" s="86" t="s">
        <v>414</v>
      </c>
      <c r="C47" s="83" t="s">
        <v>415</v>
      </c>
      <c r="D47" s="96" t="s">
        <v>128</v>
      </c>
      <c r="E47" s="96" t="s">
        <v>329</v>
      </c>
      <c r="F47" s="83" t="s">
        <v>413</v>
      </c>
      <c r="G47" s="96" t="s">
        <v>399</v>
      </c>
      <c r="H47" s="83" t="s">
        <v>388</v>
      </c>
      <c r="I47" s="83" t="s">
        <v>139</v>
      </c>
      <c r="J47" s="83"/>
      <c r="K47" s="93">
        <v>5.3999999999999737</v>
      </c>
      <c r="L47" s="96" t="s">
        <v>141</v>
      </c>
      <c r="M47" s="97">
        <v>1.34E-2</v>
      </c>
      <c r="N47" s="97">
        <v>9.9999999999929383E-5</v>
      </c>
      <c r="O47" s="93">
        <v>129312246.08914098</v>
      </c>
      <c r="P47" s="95">
        <v>109.39</v>
      </c>
      <c r="Q47" s="93">
        <v>7200.3990135049999</v>
      </c>
      <c r="R47" s="93">
        <v>148655.06501020497</v>
      </c>
      <c r="S47" s="94">
        <v>3.5485871547360388E-2</v>
      </c>
      <c r="T47" s="94">
        <v>2.0066498250954648E-2</v>
      </c>
      <c r="U47" s="94">
        <f>R47/'סכום נכסי הקרן'!$C$42</f>
        <v>1.9291597161502799E-3</v>
      </c>
    </row>
    <row r="48" spans="2:21">
      <c r="B48" s="86" t="s">
        <v>416</v>
      </c>
      <c r="C48" s="83" t="s">
        <v>417</v>
      </c>
      <c r="D48" s="96" t="s">
        <v>128</v>
      </c>
      <c r="E48" s="96" t="s">
        <v>329</v>
      </c>
      <c r="F48" s="83" t="s">
        <v>413</v>
      </c>
      <c r="G48" s="96" t="s">
        <v>399</v>
      </c>
      <c r="H48" s="83" t="s">
        <v>388</v>
      </c>
      <c r="I48" s="83" t="s">
        <v>139</v>
      </c>
      <c r="J48" s="83"/>
      <c r="K48" s="93">
        <v>6.2700000000000395</v>
      </c>
      <c r="L48" s="96" t="s">
        <v>141</v>
      </c>
      <c r="M48" s="97">
        <v>1.77E-2</v>
      </c>
      <c r="N48" s="97">
        <v>2.6999999999996497E-3</v>
      </c>
      <c r="O48" s="93">
        <v>59537017.067074984</v>
      </c>
      <c r="P48" s="95">
        <v>110.45</v>
      </c>
      <c r="Q48" s="83"/>
      <c r="R48" s="93">
        <v>65758.635050190001</v>
      </c>
      <c r="S48" s="94">
        <v>2.4473928890127346E-2</v>
      </c>
      <c r="T48" s="94">
        <v>8.876559538211615E-3</v>
      </c>
      <c r="U48" s="94">
        <f>R48/'סכום נכסי הקרן'!$C$42</f>
        <v>8.5337764790688895E-4</v>
      </c>
    </row>
    <row r="49" spans="2:21">
      <c r="B49" s="86" t="s">
        <v>418</v>
      </c>
      <c r="C49" s="83" t="s">
        <v>419</v>
      </c>
      <c r="D49" s="96" t="s">
        <v>128</v>
      </c>
      <c r="E49" s="96" t="s">
        <v>329</v>
      </c>
      <c r="F49" s="83" t="s">
        <v>413</v>
      </c>
      <c r="G49" s="96" t="s">
        <v>399</v>
      </c>
      <c r="H49" s="83" t="s">
        <v>388</v>
      </c>
      <c r="I49" s="83" t="s">
        <v>139</v>
      </c>
      <c r="J49" s="83"/>
      <c r="K49" s="93">
        <v>9.599999999999886</v>
      </c>
      <c r="L49" s="96" t="s">
        <v>141</v>
      </c>
      <c r="M49" s="97">
        <v>2.4799999999999999E-2</v>
      </c>
      <c r="N49" s="97">
        <v>7.8999999999990519E-3</v>
      </c>
      <c r="O49" s="93">
        <v>29479253.906133</v>
      </c>
      <c r="P49" s="95">
        <v>117.95</v>
      </c>
      <c r="Q49" s="83"/>
      <c r="R49" s="93">
        <v>34770.78004107</v>
      </c>
      <c r="S49" s="94">
        <v>2.4646927923580048E-2</v>
      </c>
      <c r="T49" s="94">
        <v>4.6936025814563525E-3</v>
      </c>
      <c r="U49" s="94">
        <f>R49/'סכום נכסי הקרן'!$C$42</f>
        <v>4.5123513382977953E-4</v>
      </c>
    </row>
    <row r="50" spans="2:21">
      <c r="B50" s="86" t="s">
        <v>420</v>
      </c>
      <c r="C50" s="83" t="s">
        <v>421</v>
      </c>
      <c r="D50" s="96" t="s">
        <v>128</v>
      </c>
      <c r="E50" s="96" t="s">
        <v>329</v>
      </c>
      <c r="F50" s="83" t="s">
        <v>377</v>
      </c>
      <c r="G50" s="96" t="s">
        <v>337</v>
      </c>
      <c r="H50" s="83" t="s">
        <v>388</v>
      </c>
      <c r="I50" s="83" t="s">
        <v>139</v>
      </c>
      <c r="J50" s="83"/>
      <c r="K50" s="93">
        <v>2.3200000000001584</v>
      </c>
      <c r="L50" s="96" t="s">
        <v>141</v>
      </c>
      <c r="M50" s="97">
        <v>4.2000000000000003E-2</v>
      </c>
      <c r="N50" s="97">
        <v>-4.7000000000001372E-3</v>
      </c>
      <c r="O50" s="93">
        <v>11197684.837712998</v>
      </c>
      <c r="P50" s="95">
        <v>116.79</v>
      </c>
      <c r="Q50" s="83"/>
      <c r="R50" s="93">
        <v>13077.775865306001</v>
      </c>
      <c r="S50" s="94">
        <v>1.1223116419519629E-2</v>
      </c>
      <c r="T50" s="94">
        <v>1.7653294659655534E-3</v>
      </c>
      <c r="U50" s="94">
        <f>R50/'סכום נכסי הקרן'!$C$42</f>
        <v>1.6971583426678909E-4</v>
      </c>
    </row>
    <row r="51" spans="2:21">
      <c r="B51" s="86" t="s">
        <v>422</v>
      </c>
      <c r="C51" s="83" t="s">
        <v>423</v>
      </c>
      <c r="D51" s="96" t="s">
        <v>128</v>
      </c>
      <c r="E51" s="96" t="s">
        <v>329</v>
      </c>
      <c r="F51" s="83" t="s">
        <v>377</v>
      </c>
      <c r="G51" s="96" t="s">
        <v>337</v>
      </c>
      <c r="H51" s="83" t="s">
        <v>388</v>
      </c>
      <c r="I51" s="83" t="s">
        <v>139</v>
      </c>
      <c r="J51" s="83"/>
      <c r="K51" s="93">
        <v>0.73000000000001453</v>
      </c>
      <c r="L51" s="96" t="s">
        <v>141</v>
      </c>
      <c r="M51" s="97">
        <v>4.0999999999999995E-2</v>
      </c>
      <c r="N51" s="97">
        <v>7.2000000000002548E-3</v>
      </c>
      <c r="O51" s="93">
        <v>51824634.255111001</v>
      </c>
      <c r="P51" s="95">
        <v>128.9</v>
      </c>
      <c r="Q51" s="83"/>
      <c r="R51" s="93">
        <v>66801.951052974007</v>
      </c>
      <c r="S51" s="94">
        <v>3.3258808852694881E-2</v>
      </c>
      <c r="T51" s="94">
        <v>9.0173936143570933E-3</v>
      </c>
      <c r="U51" s="94">
        <f>R51/'סכום נכסי הקרן'!$C$42</f>
        <v>8.6691720139366502E-4</v>
      </c>
    </row>
    <row r="52" spans="2:21">
      <c r="B52" s="86" t="s">
        <v>424</v>
      </c>
      <c r="C52" s="83" t="s">
        <v>425</v>
      </c>
      <c r="D52" s="96" t="s">
        <v>128</v>
      </c>
      <c r="E52" s="96" t="s">
        <v>329</v>
      </c>
      <c r="F52" s="83" t="s">
        <v>377</v>
      </c>
      <c r="G52" s="96" t="s">
        <v>337</v>
      </c>
      <c r="H52" s="83" t="s">
        <v>388</v>
      </c>
      <c r="I52" s="83" t="s">
        <v>139</v>
      </c>
      <c r="J52" s="83"/>
      <c r="K52" s="93">
        <v>1.889999999999963</v>
      </c>
      <c r="L52" s="96" t="s">
        <v>141</v>
      </c>
      <c r="M52" s="97">
        <v>0.04</v>
      </c>
      <c r="N52" s="97">
        <v>-4.9999999999996905E-3</v>
      </c>
      <c r="O52" s="93">
        <v>41768421.587092996</v>
      </c>
      <c r="P52" s="95">
        <v>116.27</v>
      </c>
      <c r="Q52" s="83"/>
      <c r="R52" s="93">
        <v>48564.143582711004</v>
      </c>
      <c r="S52" s="94">
        <v>1.9173029861547085E-2</v>
      </c>
      <c r="T52" s="94">
        <v>6.5555270665999957E-3</v>
      </c>
      <c r="U52" s="94">
        <f>R52/'סכום נכסי הקרן'!$C$42</f>
        <v>6.3023745233754824E-4</v>
      </c>
    </row>
    <row r="53" spans="2:21">
      <c r="B53" s="86" t="s">
        <v>426</v>
      </c>
      <c r="C53" s="83" t="s">
        <v>427</v>
      </c>
      <c r="D53" s="96" t="s">
        <v>128</v>
      </c>
      <c r="E53" s="96" t="s">
        <v>329</v>
      </c>
      <c r="F53" s="83" t="s">
        <v>428</v>
      </c>
      <c r="G53" s="96" t="s">
        <v>399</v>
      </c>
      <c r="H53" s="83" t="s">
        <v>429</v>
      </c>
      <c r="I53" s="83" t="s">
        <v>333</v>
      </c>
      <c r="J53" s="83"/>
      <c r="K53" s="93">
        <v>4.5400000000000107</v>
      </c>
      <c r="L53" s="96" t="s">
        <v>141</v>
      </c>
      <c r="M53" s="97">
        <v>2.3399999999999997E-2</v>
      </c>
      <c r="N53" s="97">
        <v>1.9999999999997979E-3</v>
      </c>
      <c r="O53" s="93">
        <v>79197176.438954011</v>
      </c>
      <c r="P53" s="95">
        <v>112.48</v>
      </c>
      <c r="Q53" s="83"/>
      <c r="R53" s="93">
        <v>89080.989386238987</v>
      </c>
      <c r="S53" s="94">
        <v>2.3946868130100545E-2</v>
      </c>
      <c r="T53" s="94">
        <v>1.2024773710801994E-2</v>
      </c>
      <c r="U53" s="94">
        <f>R53/'סכום נכסי הקרן'!$C$42</f>
        <v>1.1560417143334169E-3</v>
      </c>
    </row>
    <row r="54" spans="2:21">
      <c r="B54" s="86" t="s">
        <v>430</v>
      </c>
      <c r="C54" s="83" t="s">
        <v>431</v>
      </c>
      <c r="D54" s="96" t="s">
        <v>128</v>
      </c>
      <c r="E54" s="96" t="s">
        <v>329</v>
      </c>
      <c r="F54" s="83" t="s">
        <v>428</v>
      </c>
      <c r="G54" s="96" t="s">
        <v>399</v>
      </c>
      <c r="H54" s="83" t="s">
        <v>429</v>
      </c>
      <c r="I54" s="83" t="s">
        <v>333</v>
      </c>
      <c r="J54" s="83"/>
      <c r="K54" s="93">
        <v>1.5900000000000378</v>
      </c>
      <c r="L54" s="96" t="s">
        <v>141</v>
      </c>
      <c r="M54" s="97">
        <v>0.03</v>
      </c>
      <c r="N54" s="97">
        <v>-4.7000000000001893E-3</v>
      </c>
      <c r="O54" s="93">
        <v>19400629.514011003</v>
      </c>
      <c r="P54" s="95">
        <v>108.72</v>
      </c>
      <c r="Q54" s="83"/>
      <c r="R54" s="93">
        <v>21092.365283179999</v>
      </c>
      <c r="S54" s="94">
        <v>4.6077084893982045E-2</v>
      </c>
      <c r="T54" s="94">
        <v>2.8471946854577235E-3</v>
      </c>
      <c r="U54" s="94">
        <f>R54/'סכום נכסי הקרן'!$C$42</f>
        <v>2.7372455435571062E-4</v>
      </c>
    </row>
    <row r="55" spans="2:21">
      <c r="B55" s="86" t="s">
        <v>432</v>
      </c>
      <c r="C55" s="83" t="s">
        <v>433</v>
      </c>
      <c r="D55" s="96" t="s">
        <v>128</v>
      </c>
      <c r="E55" s="96" t="s">
        <v>329</v>
      </c>
      <c r="F55" s="83" t="s">
        <v>428</v>
      </c>
      <c r="G55" s="96" t="s">
        <v>399</v>
      </c>
      <c r="H55" s="83" t="s">
        <v>429</v>
      </c>
      <c r="I55" s="83" t="s">
        <v>333</v>
      </c>
      <c r="J55" s="83"/>
      <c r="K55" s="93">
        <v>8.4699999999997466</v>
      </c>
      <c r="L55" s="96" t="s">
        <v>141</v>
      </c>
      <c r="M55" s="97">
        <v>6.5000000000000006E-3</v>
      </c>
      <c r="N55" s="97">
        <v>6.7999999999990048E-3</v>
      </c>
      <c r="O55" s="93">
        <v>12078178.089683998</v>
      </c>
      <c r="P55" s="95">
        <v>99.89</v>
      </c>
      <c r="Q55" s="83"/>
      <c r="R55" s="93">
        <v>12064.892506915001</v>
      </c>
      <c r="S55" s="94">
        <v>4.0260593632279996E-2</v>
      </c>
      <c r="T55" s="94">
        <v>1.6286034005726334E-3</v>
      </c>
      <c r="U55" s="94">
        <f>R55/'סכום נכסי הקרן'!$C$42</f>
        <v>1.5657121809086006E-4</v>
      </c>
    </row>
    <row r="56" spans="2:21">
      <c r="B56" s="86" t="s">
        <v>434</v>
      </c>
      <c r="C56" s="83" t="s">
        <v>435</v>
      </c>
      <c r="D56" s="96" t="s">
        <v>128</v>
      </c>
      <c r="E56" s="96" t="s">
        <v>329</v>
      </c>
      <c r="F56" s="83" t="s">
        <v>436</v>
      </c>
      <c r="G56" s="96" t="s">
        <v>399</v>
      </c>
      <c r="H56" s="83" t="s">
        <v>437</v>
      </c>
      <c r="I56" s="83" t="s">
        <v>139</v>
      </c>
      <c r="J56" s="83"/>
      <c r="K56" s="93">
        <v>1.4800000000000744</v>
      </c>
      <c r="L56" s="96" t="s">
        <v>141</v>
      </c>
      <c r="M56" s="97">
        <v>4.8000000000000001E-2</v>
      </c>
      <c r="N56" s="97">
        <v>-5.2000000000003051E-3</v>
      </c>
      <c r="O56" s="93">
        <v>58852543.950258993</v>
      </c>
      <c r="P56" s="95">
        <v>113.33</v>
      </c>
      <c r="Q56" s="83"/>
      <c r="R56" s="93">
        <v>66697.592793698001</v>
      </c>
      <c r="S56" s="94">
        <v>4.809820006111435E-2</v>
      </c>
      <c r="T56" s="94">
        <v>9.0033066081249748E-3</v>
      </c>
      <c r="U56" s="94">
        <f>R56/'סכום נכסי הקרן'!$C$42</f>
        <v>8.6556290007988861E-4</v>
      </c>
    </row>
    <row r="57" spans="2:21">
      <c r="B57" s="86" t="s">
        <v>438</v>
      </c>
      <c r="C57" s="83" t="s">
        <v>439</v>
      </c>
      <c r="D57" s="96" t="s">
        <v>128</v>
      </c>
      <c r="E57" s="96" t="s">
        <v>329</v>
      </c>
      <c r="F57" s="83" t="s">
        <v>436</v>
      </c>
      <c r="G57" s="96" t="s">
        <v>399</v>
      </c>
      <c r="H57" s="83" t="s">
        <v>437</v>
      </c>
      <c r="I57" s="83" t="s">
        <v>139</v>
      </c>
      <c r="J57" s="83"/>
      <c r="K57" s="93">
        <v>1</v>
      </c>
      <c r="L57" s="96" t="s">
        <v>141</v>
      </c>
      <c r="M57" s="97">
        <v>4.9000000000000002E-2</v>
      </c>
      <c r="N57" s="97">
        <v>-1.6999999999967228E-3</v>
      </c>
      <c r="O57" s="93">
        <v>3784718.4042080003</v>
      </c>
      <c r="P57" s="95">
        <v>114.5</v>
      </c>
      <c r="Q57" s="83"/>
      <c r="R57" s="93">
        <v>4333.5025832259998</v>
      </c>
      <c r="S57" s="94">
        <v>3.8209460932396772E-2</v>
      </c>
      <c r="T57" s="94">
        <v>5.8496642546853282E-4</v>
      </c>
      <c r="U57" s="94">
        <f>R57/'סכום נכסי הקרן'!$C$42</f>
        <v>5.623769773884846E-5</v>
      </c>
    </row>
    <row r="58" spans="2:21">
      <c r="B58" s="86" t="s">
        <v>440</v>
      </c>
      <c r="C58" s="83" t="s">
        <v>441</v>
      </c>
      <c r="D58" s="96" t="s">
        <v>128</v>
      </c>
      <c r="E58" s="96" t="s">
        <v>329</v>
      </c>
      <c r="F58" s="83" t="s">
        <v>436</v>
      </c>
      <c r="G58" s="96" t="s">
        <v>399</v>
      </c>
      <c r="H58" s="83" t="s">
        <v>437</v>
      </c>
      <c r="I58" s="83" t="s">
        <v>139</v>
      </c>
      <c r="J58" s="83"/>
      <c r="K58" s="93">
        <v>5.3900000000000814</v>
      </c>
      <c r="L58" s="96" t="s">
        <v>141</v>
      </c>
      <c r="M58" s="97">
        <v>3.2000000000000001E-2</v>
      </c>
      <c r="N58" s="97">
        <v>1.100000000000162E-3</v>
      </c>
      <c r="O58" s="93">
        <v>63350893.564941995</v>
      </c>
      <c r="P58" s="95">
        <v>119.9</v>
      </c>
      <c r="Q58" s="83"/>
      <c r="R58" s="93">
        <v>75957.725279906997</v>
      </c>
      <c r="S58" s="94">
        <v>3.8403418471293922E-2</v>
      </c>
      <c r="T58" s="94">
        <v>1.0253303924565992E-2</v>
      </c>
      <c r="U58" s="94">
        <f>R58/'סכום נכסי הקרן'!$C$42</f>
        <v>9.85735559904043E-4</v>
      </c>
    </row>
    <row r="59" spans="2:21">
      <c r="B59" s="86" t="s">
        <v>442</v>
      </c>
      <c r="C59" s="83" t="s">
        <v>443</v>
      </c>
      <c r="D59" s="96" t="s">
        <v>128</v>
      </c>
      <c r="E59" s="96" t="s">
        <v>329</v>
      </c>
      <c r="F59" s="83" t="s">
        <v>436</v>
      </c>
      <c r="G59" s="96" t="s">
        <v>399</v>
      </c>
      <c r="H59" s="83" t="s">
        <v>437</v>
      </c>
      <c r="I59" s="83" t="s">
        <v>139</v>
      </c>
      <c r="J59" s="83"/>
      <c r="K59" s="93">
        <v>7.8299999999998979</v>
      </c>
      <c r="L59" s="96" t="s">
        <v>141</v>
      </c>
      <c r="M59" s="97">
        <v>1.1399999999999999E-2</v>
      </c>
      <c r="N59" s="97">
        <v>6.3999999999998928E-3</v>
      </c>
      <c r="O59" s="93">
        <v>35906976.685468994</v>
      </c>
      <c r="P59" s="95">
        <v>103.28</v>
      </c>
      <c r="Q59" s="83"/>
      <c r="R59" s="93">
        <v>37084.725520259999</v>
      </c>
      <c r="S59" s="94">
        <v>3.5803718760563527E-2</v>
      </c>
      <c r="T59" s="94">
        <v>5.005955093009073E-3</v>
      </c>
      <c r="U59" s="94">
        <f>R59/'סכום נכסי הקרן'!$C$42</f>
        <v>4.8126418399039775E-4</v>
      </c>
    </row>
    <row r="60" spans="2:21">
      <c r="B60" s="86" t="s">
        <v>444</v>
      </c>
      <c r="C60" s="83" t="s">
        <v>445</v>
      </c>
      <c r="D60" s="96" t="s">
        <v>128</v>
      </c>
      <c r="E60" s="96" t="s">
        <v>329</v>
      </c>
      <c r="F60" s="83" t="s">
        <v>446</v>
      </c>
      <c r="G60" s="96" t="s">
        <v>399</v>
      </c>
      <c r="H60" s="83" t="s">
        <v>429</v>
      </c>
      <c r="I60" s="83" t="s">
        <v>333</v>
      </c>
      <c r="J60" s="83"/>
      <c r="K60" s="93">
        <v>6.2700000000003167</v>
      </c>
      <c r="L60" s="96" t="s">
        <v>141</v>
      </c>
      <c r="M60" s="97">
        <v>1.8200000000000001E-2</v>
      </c>
      <c r="N60" s="97">
        <v>2.8999999999988445E-3</v>
      </c>
      <c r="O60" s="93">
        <v>19601022.651950002</v>
      </c>
      <c r="P60" s="95">
        <v>110.86</v>
      </c>
      <c r="Q60" s="83"/>
      <c r="R60" s="93">
        <v>21729.694342418999</v>
      </c>
      <c r="S60" s="94">
        <v>4.3620835989651725E-2</v>
      </c>
      <c r="T60" s="94">
        <v>2.9332258102742511E-3</v>
      </c>
      <c r="U60" s="94">
        <f>R60/'סכום נכסי הקרן'!$C$42</f>
        <v>2.8199544338953825E-4</v>
      </c>
    </row>
    <row r="61" spans="2:21">
      <c r="B61" s="86" t="s">
        <v>447</v>
      </c>
      <c r="C61" s="83" t="s">
        <v>448</v>
      </c>
      <c r="D61" s="96" t="s">
        <v>128</v>
      </c>
      <c r="E61" s="96" t="s">
        <v>329</v>
      </c>
      <c r="F61" s="83" t="s">
        <v>446</v>
      </c>
      <c r="G61" s="96" t="s">
        <v>399</v>
      </c>
      <c r="H61" s="83" t="s">
        <v>429</v>
      </c>
      <c r="I61" s="83" t="s">
        <v>333</v>
      </c>
      <c r="J61" s="83"/>
      <c r="K61" s="93">
        <v>7.0699999999914187</v>
      </c>
      <c r="L61" s="96" t="s">
        <v>141</v>
      </c>
      <c r="M61" s="97">
        <v>7.8000000000000005E-3</v>
      </c>
      <c r="N61" s="97">
        <v>4.8999999999737509E-3</v>
      </c>
      <c r="O61" s="93">
        <v>1108524.3080510001</v>
      </c>
      <c r="P61" s="95">
        <v>102.07</v>
      </c>
      <c r="Q61" s="83"/>
      <c r="R61" s="93">
        <v>1131.4707910530001</v>
      </c>
      <c r="S61" s="94">
        <v>2.3094256417729169E-3</v>
      </c>
      <c r="T61" s="94">
        <v>1.5273382476481816E-4</v>
      </c>
      <c r="U61" s="94">
        <f>R61/'סכום נכסי הקרן'!$C$42</f>
        <v>1.4683575497076355E-5</v>
      </c>
    </row>
    <row r="62" spans="2:21">
      <c r="B62" s="86" t="s">
        <v>449</v>
      </c>
      <c r="C62" s="83" t="s">
        <v>450</v>
      </c>
      <c r="D62" s="96" t="s">
        <v>128</v>
      </c>
      <c r="E62" s="96" t="s">
        <v>329</v>
      </c>
      <c r="F62" s="83" t="s">
        <v>446</v>
      </c>
      <c r="G62" s="96" t="s">
        <v>399</v>
      </c>
      <c r="H62" s="83" t="s">
        <v>429</v>
      </c>
      <c r="I62" s="83" t="s">
        <v>333</v>
      </c>
      <c r="J62" s="83"/>
      <c r="K62" s="93">
        <v>5.2900000000007097</v>
      </c>
      <c r="L62" s="96" t="s">
        <v>141</v>
      </c>
      <c r="M62" s="97">
        <v>2E-3</v>
      </c>
      <c r="N62" s="97">
        <v>7.0000000000057061E-4</v>
      </c>
      <c r="O62" s="93">
        <v>14154513.176846001</v>
      </c>
      <c r="P62" s="95">
        <v>100.29</v>
      </c>
      <c r="Q62" s="83"/>
      <c r="R62" s="93">
        <v>14195.561460317002</v>
      </c>
      <c r="S62" s="94">
        <v>3.7745368471589338E-2</v>
      </c>
      <c r="T62" s="94">
        <v>1.916215967449312E-3</v>
      </c>
      <c r="U62" s="94">
        <f>R62/'סכום נכסי הקרן'!$C$42</f>
        <v>1.8422181118079643E-4</v>
      </c>
    </row>
    <row r="63" spans="2:21">
      <c r="B63" s="86" t="s">
        <v>451</v>
      </c>
      <c r="C63" s="83" t="s">
        <v>452</v>
      </c>
      <c r="D63" s="96" t="s">
        <v>128</v>
      </c>
      <c r="E63" s="96" t="s">
        <v>329</v>
      </c>
      <c r="F63" s="83" t="s">
        <v>350</v>
      </c>
      <c r="G63" s="96" t="s">
        <v>337</v>
      </c>
      <c r="H63" s="83" t="s">
        <v>437</v>
      </c>
      <c r="I63" s="83" t="s">
        <v>139</v>
      </c>
      <c r="J63" s="83"/>
      <c r="K63" s="93">
        <v>1.0700000000000114</v>
      </c>
      <c r="L63" s="96" t="s">
        <v>141</v>
      </c>
      <c r="M63" s="97">
        <v>0.04</v>
      </c>
      <c r="N63" s="97">
        <v>-3.5000000000001519E-3</v>
      </c>
      <c r="O63" s="93">
        <v>62799746.294493005</v>
      </c>
      <c r="P63" s="95">
        <v>114.85</v>
      </c>
      <c r="Q63" s="83"/>
      <c r="R63" s="93">
        <v>72125.511949474007</v>
      </c>
      <c r="S63" s="94">
        <v>4.6518399504660753E-2</v>
      </c>
      <c r="T63" s="94">
        <v>9.7360050213154397E-3</v>
      </c>
      <c r="U63" s="94">
        <f>R63/'סכום נכסי הקרן'!$C$42</f>
        <v>9.360033050343021E-4</v>
      </c>
    </row>
    <row r="64" spans="2:21">
      <c r="B64" s="86" t="s">
        <v>453</v>
      </c>
      <c r="C64" s="83" t="s">
        <v>454</v>
      </c>
      <c r="D64" s="96" t="s">
        <v>128</v>
      </c>
      <c r="E64" s="96" t="s">
        <v>329</v>
      </c>
      <c r="F64" s="83" t="s">
        <v>455</v>
      </c>
      <c r="G64" s="96" t="s">
        <v>399</v>
      </c>
      <c r="H64" s="83" t="s">
        <v>437</v>
      </c>
      <c r="I64" s="83" t="s">
        <v>139</v>
      </c>
      <c r="J64" s="83"/>
      <c r="K64" s="93">
        <v>3.5299999999999976</v>
      </c>
      <c r="L64" s="96" t="s">
        <v>141</v>
      </c>
      <c r="M64" s="97">
        <v>4.7500000000000001E-2</v>
      </c>
      <c r="N64" s="97">
        <v>-5.9999999999997631E-4</v>
      </c>
      <c r="O64" s="93">
        <v>69688557.474177003</v>
      </c>
      <c r="P64" s="95">
        <v>145.59</v>
      </c>
      <c r="Q64" s="83"/>
      <c r="R64" s="93">
        <v>101459.57405550402</v>
      </c>
      <c r="S64" s="94">
        <v>3.6925002635604831E-2</v>
      </c>
      <c r="T64" s="94">
        <v>1.3695721468942957E-2</v>
      </c>
      <c r="U64" s="94">
        <f>R64/'סכום נכסי הקרן'!$C$42</f>
        <v>1.3166838484259364E-3</v>
      </c>
    </row>
    <row r="65" spans="2:21">
      <c r="B65" s="86" t="s">
        <v>456</v>
      </c>
      <c r="C65" s="83" t="s">
        <v>457</v>
      </c>
      <c r="D65" s="96" t="s">
        <v>128</v>
      </c>
      <c r="E65" s="96" t="s">
        <v>329</v>
      </c>
      <c r="F65" s="83" t="s">
        <v>458</v>
      </c>
      <c r="G65" s="96" t="s">
        <v>459</v>
      </c>
      <c r="H65" s="83" t="s">
        <v>429</v>
      </c>
      <c r="I65" s="83" t="s">
        <v>333</v>
      </c>
      <c r="J65" s="83"/>
      <c r="K65" s="93">
        <v>1.4899999999985887</v>
      </c>
      <c r="L65" s="96" t="s">
        <v>141</v>
      </c>
      <c r="M65" s="97">
        <v>4.6500000000000007E-2</v>
      </c>
      <c r="N65" s="97">
        <v>0</v>
      </c>
      <c r="O65" s="93">
        <v>92840.530175000007</v>
      </c>
      <c r="P65" s="95">
        <v>129.75</v>
      </c>
      <c r="Q65" s="83"/>
      <c r="R65" s="93">
        <v>120.46059023299999</v>
      </c>
      <c r="S65" s="94">
        <v>1.8324190897543707E-3</v>
      </c>
      <c r="T65" s="94">
        <v>1.6260611255011861E-5</v>
      </c>
      <c r="U65" s="94">
        <f>R65/'סכום נכסי הקרן'!$C$42</f>
        <v>1.5632680800027657E-6</v>
      </c>
    </row>
    <row r="66" spans="2:21">
      <c r="B66" s="86" t="s">
        <v>460</v>
      </c>
      <c r="C66" s="83" t="s">
        <v>461</v>
      </c>
      <c r="D66" s="96" t="s">
        <v>128</v>
      </c>
      <c r="E66" s="96" t="s">
        <v>329</v>
      </c>
      <c r="F66" s="83" t="s">
        <v>462</v>
      </c>
      <c r="G66" s="96" t="s">
        <v>463</v>
      </c>
      <c r="H66" s="83" t="s">
        <v>437</v>
      </c>
      <c r="I66" s="83" t="s">
        <v>139</v>
      </c>
      <c r="J66" s="83"/>
      <c r="K66" s="93">
        <v>7.1499999999999613</v>
      </c>
      <c r="L66" s="96" t="s">
        <v>141</v>
      </c>
      <c r="M66" s="97">
        <v>3.85E-2</v>
      </c>
      <c r="N66" s="97">
        <v>3.9000000000001169E-3</v>
      </c>
      <c r="O66" s="93">
        <v>50381870.573731013</v>
      </c>
      <c r="P66" s="95">
        <v>130</v>
      </c>
      <c r="Q66" s="83"/>
      <c r="R66" s="93">
        <v>65496.431694056999</v>
      </c>
      <c r="S66" s="94">
        <v>1.8703508302647026E-2</v>
      </c>
      <c r="T66" s="94">
        <v>8.8411654990856944E-3</v>
      </c>
      <c r="U66" s="94">
        <f>R66/'סכום נכסי הקרן'!$C$42</f>
        <v>8.4997492394281503E-4</v>
      </c>
    </row>
    <row r="67" spans="2:21">
      <c r="B67" s="86" t="s">
        <v>464</v>
      </c>
      <c r="C67" s="83" t="s">
        <v>465</v>
      </c>
      <c r="D67" s="96" t="s">
        <v>128</v>
      </c>
      <c r="E67" s="96" t="s">
        <v>329</v>
      </c>
      <c r="F67" s="83" t="s">
        <v>462</v>
      </c>
      <c r="G67" s="96" t="s">
        <v>463</v>
      </c>
      <c r="H67" s="83" t="s">
        <v>437</v>
      </c>
      <c r="I67" s="83" t="s">
        <v>139</v>
      </c>
      <c r="J67" s="83"/>
      <c r="K67" s="93">
        <v>5.0899999999999652</v>
      </c>
      <c r="L67" s="96" t="s">
        <v>141</v>
      </c>
      <c r="M67" s="97">
        <v>4.4999999999999998E-2</v>
      </c>
      <c r="N67" s="97">
        <v>-6.0000000000008365E-4</v>
      </c>
      <c r="O67" s="93">
        <v>116040081.26031803</v>
      </c>
      <c r="P67" s="95">
        <v>129.97999999999999</v>
      </c>
      <c r="Q67" s="83"/>
      <c r="R67" s="93">
        <v>150828.89324187898</v>
      </c>
      <c r="S67" s="94">
        <v>3.9286885278480836E-2</v>
      </c>
      <c r="T67" s="94">
        <v>2.0359936758453653E-2</v>
      </c>
      <c r="U67" s="94">
        <f>R67/'סכום נכסי הקרן'!$C$42</f>
        <v>1.9573704054671073E-3</v>
      </c>
    </row>
    <row r="68" spans="2:21">
      <c r="B68" s="86" t="s">
        <v>466</v>
      </c>
      <c r="C68" s="83" t="s">
        <v>467</v>
      </c>
      <c r="D68" s="96" t="s">
        <v>128</v>
      </c>
      <c r="E68" s="96" t="s">
        <v>329</v>
      </c>
      <c r="F68" s="83" t="s">
        <v>462</v>
      </c>
      <c r="G68" s="96" t="s">
        <v>463</v>
      </c>
      <c r="H68" s="83" t="s">
        <v>437</v>
      </c>
      <c r="I68" s="83" t="s">
        <v>139</v>
      </c>
      <c r="J68" s="83"/>
      <c r="K68" s="93">
        <v>9.7899999999997629</v>
      </c>
      <c r="L68" s="96" t="s">
        <v>141</v>
      </c>
      <c r="M68" s="97">
        <v>2.3900000000000001E-2</v>
      </c>
      <c r="N68" s="97">
        <v>7.3999999999997592E-3</v>
      </c>
      <c r="O68" s="93">
        <v>42751702.447999999</v>
      </c>
      <c r="P68" s="95">
        <v>118.42</v>
      </c>
      <c r="Q68" s="83"/>
      <c r="R68" s="93">
        <v>50626.567428353002</v>
      </c>
      <c r="S68" s="94">
        <v>3.4499743338586769E-2</v>
      </c>
      <c r="T68" s="94">
        <v>6.8339274324971232E-3</v>
      </c>
      <c r="U68" s="94">
        <f>R68/'סכום נכסי הקרן'!$C$42</f>
        <v>6.5700239977050084E-4</v>
      </c>
    </row>
    <row r="69" spans="2:21">
      <c r="B69" s="86" t="s">
        <v>468</v>
      </c>
      <c r="C69" s="83" t="s">
        <v>469</v>
      </c>
      <c r="D69" s="96" t="s">
        <v>128</v>
      </c>
      <c r="E69" s="96" t="s">
        <v>329</v>
      </c>
      <c r="F69" s="83" t="s">
        <v>470</v>
      </c>
      <c r="G69" s="96" t="s">
        <v>399</v>
      </c>
      <c r="H69" s="83" t="s">
        <v>437</v>
      </c>
      <c r="I69" s="83" t="s">
        <v>139</v>
      </c>
      <c r="J69" s="83"/>
      <c r="K69" s="93">
        <v>5.5200000000005538</v>
      </c>
      <c r="L69" s="96" t="s">
        <v>141</v>
      </c>
      <c r="M69" s="97">
        <v>1.5800000000000002E-2</v>
      </c>
      <c r="N69" s="97">
        <v>2.89999999999959E-3</v>
      </c>
      <c r="O69" s="93">
        <v>14525063.518762998</v>
      </c>
      <c r="P69" s="95">
        <v>109.26</v>
      </c>
      <c r="Q69" s="83"/>
      <c r="R69" s="93">
        <v>15870.083616185002</v>
      </c>
      <c r="S69" s="94">
        <v>3.2091124836603029E-2</v>
      </c>
      <c r="T69" s="94">
        <v>2.1422546558021328E-3</v>
      </c>
      <c r="U69" s="94">
        <f>R69/'סכום נכסי הקרן'!$C$42</f>
        <v>2.0595279415591339E-4</v>
      </c>
    </row>
    <row r="70" spans="2:21">
      <c r="B70" s="86" t="s">
        <v>471</v>
      </c>
      <c r="C70" s="83" t="s">
        <v>472</v>
      </c>
      <c r="D70" s="96" t="s">
        <v>128</v>
      </c>
      <c r="E70" s="96" t="s">
        <v>329</v>
      </c>
      <c r="F70" s="83" t="s">
        <v>470</v>
      </c>
      <c r="G70" s="96" t="s">
        <v>399</v>
      </c>
      <c r="H70" s="83" t="s">
        <v>437</v>
      </c>
      <c r="I70" s="83" t="s">
        <v>139</v>
      </c>
      <c r="J70" s="83"/>
      <c r="K70" s="93">
        <v>8.4500000000014257</v>
      </c>
      <c r="L70" s="96" t="s">
        <v>141</v>
      </c>
      <c r="M70" s="97">
        <v>8.3999999999999995E-3</v>
      </c>
      <c r="N70" s="97">
        <v>6.9000000000001057E-3</v>
      </c>
      <c r="O70" s="93">
        <v>12214654.678268</v>
      </c>
      <c r="P70" s="95">
        <v>101.34</v>
      </c>
      <c r="Q70" s="83"/>
      <c r="R70" s="93">
        <v>12378.331402423</v>
      </c>
      <c r="S70" s="94">
        <v>4.8858618713072004E-2</v>
      </c>
      <c r="T70" s="94">
        <v>1.6709135704148829E-3</v>
      </c>
      <c r="U70" s="94">
        <f>R70/'סכום נכסי הקרן'!$C$42</f>
        <v>1.6063884734148236E-4</v>
      </c>
    </row>
    <row r="71" spans="2:21">
      <c r="B71" s="86" t="s">
        <v>473</v>
      </c>
      <c r="C71" s="83" t="s">
        <v>474</v>
      </c>
      <c r="D71" s="96" t="s">
        <v>128</v>
      </c>
      <c r="E71" s="96" t="s">
        <v>329</v>
      </c>
      <c r="F71" s="83" t="s">
        <v>475</v>
      </c>
      <c r="G71" s="96" t="s">
        <v>459</v>
      </c>
      <c r="H71" s="83" t="s">
        <v>437</v>
      </c>
      <c r="I71" s="83" t="s">
        <v>139</v>
      </c>
      <c r="J71" s="83"/>
      <c r="K71" s="93">
        <v>0.90000000000381941</v>
      </c>
      <c r="L71" s="96" t="s">
        <v>141</v>
      </c>
      <c r="M71" s="97">
        <v>4.8899999999999999E-2</v>
      </c>
      <c r="N71" s="97">
        <v>2.6000000000195216E-3</v>
      </c>
      <c r="O71" s="93">
        <v>183870.18866999997</v>
      </c>
      <c r="P71" s="95">
        <v>128.15</v>
      </c>
      <c r="Q71" s="83"/>
      <c r="R71" s="93">
        <v>235.62965837900003</v>
      </c>
      <c r="S71" s="94">
        <v>4.9406186896639274E-3</v>
      </c>
      <c r="T71" s="94">
        <v>3.1806935925194719E-5</v>
      </c>
      <c r="U71" s="94">
        <f>R71/'סכום נכסי הקרן'!$C$42</f>
        <v>3.057865837560353E-6</v>
      </c>
    </row>
    <row r="72" spans="2:21">
      <c r="B72" s="86" t="s">
        <v>476</v>
      </c>
      <c r="C72" s="83" t="s">
        <v>477</v>
      </c>
      <c r="D72" s="96" t="s">
        <v>128</v>
      </c>
      <c r="E72" s="96" t="s">
        <v>329</v>
      </c>
      <c r="F72" s="83" t="s">
        <v>350</v>
      </c>
      <c r="G72" s="96" t="s">
        <v>337</v>
      </c>
      <c r="H72" s="83" t="s">
        <v>429</v>
      </c>
      <c r="I72" s="83" t="s">
        <v>333</v>
      </c>
      <c r="J72" s="83"/>
      <c r="K72" s="93">
        <v>3.4800000000002127</v>
      </c>
      <c r="L72" s="96" t="s">
        <v>141</v>
      </c>
      <c r="M72" s="97">
        <v>1.6399999999999998E-2</v>
      </c>
      <c r="N72" s="97">
        <v>8.0000000000004616E-3</v>
      </c>
      <c r="O72" s="93">
        <f>29160609.984/50000</f>
        <v>583.21219968000003</v>
      </c>
      <c r="P72" s="95">
        <v>5194000</v>
      </c>
      <c r="Q72" s="83"/>
      <c r="R72" s="93">
        <v>30292.043315722</v>
      </c>
      <c r="S72" s="94">
        <f>237541.625806452%/50000</f>
        <v>4.7508325161290402E-2</v>
      </c>
      <c r="T72" s="94">
        <v>4.089031437785517E-3</v>
      </c>
      <c r="U72" s="94">
        <f>R72/'סכום נכסי הקרן'!$C$42</f>
        <v>3.9311267113944977E-4</v>
      </c>
    </row>
    <row r="73" spans="2:21">
      <c r="B73" s="86" t="s">
        <v>478</v>
      </c>
      <c r="C73" s="83" t="s">
        <v>479</v>
      </c>
      <c r="D73" s="96" t="s">
        <v>128</v>
      </c>
      <c r="E73" s="96" t="s">
        <v>329</v>
      </c>
      <c r="F73" s="83" t="s">
        <v>350</v>
      </c>
      <c r="G73" s="96" t="s">
        <v>337</v>
      </c>
      <c r="H73" s="83" t="s">
        <v>429</v>
      </c>
      <c r="I73" s="83" t="s">
        <v>333</v>
      </c>
      <c r="J73" s="83"/>
      <c r="K73" s="93">
        <v>7.6799999999997253</v>
      </c>
      <c r="L73" s="96" t="s">
        <v>141</v>
      </c>
      <c r="M73" s="97">
        <v>2.7799999999999998E-2</v>
      </c>
      <c r="N73" s="97">
        <v>1.6500000000000167E-2</v>
      </c>
      <c r="O73" s="93">
        <f>11134051.0848/50000</f>
        <v>222.68102169599999</v>
      </c>
      <c r="P73" s="95">
        <v>5510023</v>
      </c>
      <c r="Q73" s="83"/>
      <c r="R73" s="93">
        <v>12269.776341952</v>
      </c>
      <c r="S73" s="94">
        <f>266237.472137733%/50000</f>
        <v>5.3247494427546602E-2</v>
      </c>
      <c r="T73" s="94">
        <v>1.6562600506648221E-3</v>
      </c>
      <c r="U73" s="94">
        <f>R73/'סכום נכסי הקרן'!$C$42</f>
        <v>1.5923008236175875E-4</v>
      </c>
    </row>
    <row r="74" spans="2:21">
      <c r="B74" s="86" t="s">
        <v>480</v>
      </c>
      <c r="C74" s="83" t="s">
        <v>481</v>
      </c>
      <c r="D74" s="96" t="s">
        <v>128</v>
      </c>
      <c r="E74" s="96" t="s">
        <v>329</v>
      </c>
      <c r="F74" s="83" t="s">
        <v>350</v>
      </c>
      <c r="G74" s="96" t="s">
        <v>337</v>
      </c>
      <c r="H74" s="83" t="s">
        <v>429</v>
      </c>
      <c r="I74" s="83" t="s">
        <v>333</v>
      </c>
      <c r="J74" s="83"/>
      <c r="K74" s="93">
        <v>4.8299999999997896</v>
      </c>
      <c r="L74" s="96" t="s">
        <v>141</v>
      </c>
      <c r="M74" s="97">
        <v>2.4199999999999999E-2</v>
      </c>
      <c r="N74" s="97">
        <v>1.0699999999999715E-2</v>
      </c>
      <c r="O74" s="93">
        <f>23167124.928/50000</f>
        <v>463.34249855999997</v>
      </c>
      <c r="P74" s="95">
        <v>5481000</v>
      </c>
      <c r="Q74" s="83"/>
      <c r="R74" s="93">
        <v>25395.800241438996</v>
      </c>
      <c r="S74" s="94">
        <f>80377.2158623322%/50000</f>
        <v>1.6075443172466442E-2</v>
      </c>
      <c r="T74" s="94">
        <v>3.4281023730435658E-3</v>
      </c>
      <c r="U74" s="94">
        <f>R74/'סכום נכסי הקרן'!$C$42</f>
        <v>3.2957205179534507E-4</v>
      </c>
    </row>
    <row r="75" spans="2:21">
      <c r="B75" s="86" t="s">
        <v>482</v>
      </c>
      <c r="C75" s="83" t="s">
        <v>483</v>
      </c>
      <c r="D75" s="96" t="s">
        <v>128</v>
      </c>
      <c r="E75" s="96" t="s">
        <v>329</v>
      </c>
      <c r="F75" s="83" t="s">
        <v>350</v>
      </c>
      <c r="G75" s="96" t="s">
        <v>337</v>
      </c>
      <c r="H75" s="83" t="s">
        <v>429</v>
      </c>
      <c r="I75" s="83" t="s">
        <v>333</v>
      </c>
      <c r="J75" s="83"/>
      <c r="K75" s="93">
        <v>4.5499999999996943</v>
      </c>
      <c r="L75" s="96" t="s">
        <v>141</v>
      </c>
      <c r="M75" s="97">
        <v>1.95E-2</v>
      </c>
      <c r="N75" s="97">
        <v>9.5999999999997719E-3</v>
      </c>
      <c r="O75" s="93">
        <f>30025054.944/50000</f>
        <v>600.50109887999997</v>
      </c>
      <c r="P75" s="95">
        <v>5228300</v>
      </c>
      <c r="Q75" s="83"/>
      <c r="R75" s="93">
        <v>31395.997924631996</v>
      </c>
      <c r="S75" s="94">
        <f>120976.086643297%/50000</f>
        <v>2.41952173286594E-2</v>
      </c>
      <c r="T75" s="94">
        <v>4.2380509362284734E-3</v>
      </c>
      <c r="U75" s="94">
        <f>R75/'סכום נכסי הקרן'!$C$42</f>
        <v>4.0743915749106788E-4</v>
      </c>
    </row>
    <row r="76" spans="2:21">
      <c r="B76" s="86" t="s">
        <v>484</v>
      </c>
      <c r="C76" s="83" t="s">
        <v>485</v>
      </c>
      <c r="D76" s="96" t="s">
        <v>128</v>
      </c>
      <c r="E76" s="96" t="s">
        <v>329</v>
      </c>
      <c r="F76" s="83" t="s">
        <v>350</v>
      </c>
      <c r="G76" s="96" t="s">
        <v>337</v>
      </c>
      <c r="H76" s="83" t="s">
        <v>437</v>
      </c>
      <c r="I76" s="83" t="s">
        <v>139</v>
      </c>
      <c r="J76" s="83"/>
      <c r="K76" s="93">
        <v>0.59999999999999565</v>
      </c>
      <c r="L76" s="96" t="s">
        <v>141</v>
      </c>
      <c r="M76" s="97">
        <v>0.05</v>
      </c>
      <c r="N76" s="97">
        <v>-1.1000000000000942E-3</v>
      </c>
      <c r="O76" s="93">
        <v>39609516.172706001</v>
      </c>
      <c r="P76" s="95">
        <v>115.1</v>
      </c>
      <c r="Q76" s="83"/>
      <c r="R76" s="93">
        <v>45590.555623287</v>
      </c>
      <c r="S76" s="94">
        <v>3.9609555782261781E-2</v>
      </c>
      <c r="T76" s="94">
        <v>6.154131408922639E-3</v>
      </c>
      <c r="U76" s="94">
        <f>R76/'סכום נכסי הקרן'!$C$42</f>
        <v>5.9164794243180441E-4</v>
      </c>
    </row>
    <row r="77" spans="2:21">
      <c r="B77" s="86" t="s">
        <v>486</v>
      </c>
      <c r="C77" s="83" t="s">
        <v>487</v>
      </c>
      <c r="D77" s="96" t="s">
        <v>128</v>
      </c>
      <c r="E77" s="96" t="s">
        <v>329</v>
      </c>
      <c r="F77" s="83" t="s">
        <v>488</v>
      </c>
      <c r="G77" s="96" t="s">
        <v>399</v>
      </c>
      <c r="H77" s="83" t="s">
        <v>429</v>
      </c>
      <c r="I77" s="83" t="s">
        <v>333</v>
      </c>
      <c r="J77" s="83"/>
      <c r="K77" s="93">
        <v>0.52000000000005886</v>
      </c>
      <c r="L77" s="96" t="s">
        <v>141</v>
      </c>
      <c r="M77" s="97">
        <v>5.0999999999999997E-2</v>
      </c>
      <c r="N77" s="97">
        <v>-1.3999999999998608E-3</v>
      </c>
      <c r="O77" s="93">
        <v>10849819.440123999</v>
      </c>
      <c r="P77" s="95">
        <v>114.77</v>
      </c>
      <c r="Q77" s="93">
        <v>466.93292462900001</v>
      </c>
      <c r="R77" s="93">
        <v>12919.270697487002</v>
      </c>
      <c r="S77" s="94">
        <v>2.4732028067499266E-2</v>
      </c>
      <c r="T77" s="94">
        <v>1.7439333320861672E-3</v>
      </c>
      <c r="U77" s="94">
        <f>R77/'סכום נכסי הקרן'!$C$42</f>
        <v>1.6765884559615711E-4</v>
      </c>
    </row>
    <row r="78" spans="2:21">
      <c r="B78" s="86" t="s">
        <v>489</v>
      </c>
      <c r="C78" s="83" t="s">
        <v>490</v>
      </c>
      <c r="D78" s="96" t="s">
        <v>128</v>
      </c>
      <c r="E78" s="96" t="s">
        <v>329</v>
      </c>
      <c r="F78" s="83" t="s">
        <v>488</v>
      </c>
      <c r="G78" s="96" t="s">
        <v>399</v>
      </c>
      <c r="H78" s="83" t="s">
        <v>429</v>
      </c>
      <c r="I78" s="83" t="s">
        <v>333</v>
      </c>
      <c r="J78" s="83"/>
      <c r="K78" s="93">
        <v>1.9399999999999833</v>
      </c>
      <c r="L78" s="96" t="s">
        <v>141</v>
      </c>
      <c r="M78" s="97">
        <v>2.5499999999999998E-2</v>
      </c>
      <c r="N78" s="97">
        <v>-1.0000000000003389E-3</v>
      </c>
      <c r="O78" s="93">
        <v>43054061.06209299</v>
      </c>
      <c r="P78" s="95">
        <v>107.1</v>
      </c>
      <c r="Q78" s="93">
        <v>1068.8767491680003</v>
      </c>
      <c r="R78" s="93">
        <v>47179.776146204014</v>
      </c>
      <c r="S78" s="94">
        <v>3.9521407424010224E-2</v>
      </c>
      <c r="T78" s="94">
        <v>6.3686554874752685E-3</v>
      </c>
      <c r="U78" s="94">
        <f>R78/'סכום נכסי הקרן'!$C$42</f>
        <v>6.1227193000115037E-4</v>
      </c>
    </row>
    <row r="79" spans="2:21">
      <c r="B79" s="86" t="s">
        <v>491</v>
      </c>
      <c r="C79" s="83" t="s">
        <v>492</v>
      </c>
      <c r="D79" s="96" t="s">
        <v>128</v>
      </c>
      <c r="E79" s="96" t="s">
        <v>329</v>
      </c>
      <c r="F79" s="83" t="s">
        <v>488</v>
      </c>
      <c r="G79" s="96" t="s">
        <v>399</v>
      </c>
      <c r="H79" s="83" t="s">
        <v>429</v>
      </c>
      <c r="I79" s="83" t="s">
        <v>333</v>
      </c>
      <c r="J79" s="83"/>
      <c r="K79" s="93">
        <v>6.2499999999999867</v>
      </c>
      <c r="L79" s="96" t="s">
        <v>141</v>
      </c>
      <c r="M79" s="97">
        <v>2.35E-2</v>
      </c>
      <c r="N79" s="97">
        <v>4.4000000000005927E-3</v>
      </c>
      <c r="O79" s="93">
        <v>31086723.607441999</v>
      </c>
      <c r="P79" s="95">
        <v>115.23</v>
      </c>
      <c r="Q79" s="83"/>
      <c r="R79" s="93">
        <v>35821.232440501997</v>
      </c>
      <c r="S79" s="94">
        <v>3.9186652285908459E-2</v>
      </c>
      <c r="T79" s="94">
        <v>4.8353999782316743E-3</v>
      </c>
      <c r="U79" s="94">
        <f>R79/'סכום נכסי הקרן'!$C$42</f>
        <v>4.6486729935726087E-4</v>
      </c>
    </row>
    <row r="80" spans="2:21">
      <c r="B80" s="86" t="s">
        <v>493</v>
      </c>
      <c r="C80" s="83" t="s">
        <v>494</v>
      </c>
      <c r="D80" s="96" t="s">
        <v>128</v>
      </c>
      <c r="E80" s="96" t="s">
        <v>329</v>
      </c>
      <c r="F80" s="83" t="s">
        <v>488</v>
      </c>
      <c r="G80" s="96" t="s">
        <v>399</v>
      </c>
      <c r="H80" s="83" t="s">
        <v>429</v>
      </c>
      <c r="I80" s="83" t="s">
        <v>333</v>
      </c>
      <c r="J80" s="83"/>
      <c r="K80" s="93">
        <v>5.0300000000000011</v>
      </c>
      <c r="L80" s="96" t="s">
        <v>141</v>
      </c>
      <c r="M80" s="97">
        <v>1.7600000000000001E-2</v>
      </c>
      <c r="N80" s="97">
        <v>1.9000000000001429E-3</v>
      </c>
      <c r="O80" s="93">
        <v>47037063.074918002</v>
      </c>
      <c r="P80" s="95">
        <v>110.5</v>
      </c>
      <c r="Q80" s="93">
        <v>956.14459794600009</v>
      </c>
      <c r="R80" s="93">
        <v>52932.099294396001</v>
      </c>
      <c r="S80" s="94">
        <v>3.721285610824511E-2</v>
      </c>
      <c r="T80" s="94">
        <v>7.145144215822307E-3</v>
      </c>
      <c r="U80" s="94">
        <f>R80/'סכום נכסי הקרן'!$C$42</f>
        <v>6.8692226291115874E-4</v>
      </c>
    </row>
    <row r="81" spans="2:21">
      <c r="B81" s="86" t="s">
        <v>495</v>
      </c>
      <c r="C81" s="83" t="s">
        <v>496</v>
      </c>
      <c r="D81" s="96" t="s">
        <v>128</v>
      </c>
      <c r="E81" s="96" t="s">
        <v>329</v>
      </c>
      <c r="F81" s="83" t="s">
        <v>488</v>
      </c>
      <c r="G81" s="96" t="s">
        <v>399</v>
      </c>
      <c r="H81" s="83" t="s">
        <v>429</v>
      </c>
      <c r="I81" s="83" t="s">
        <v>333</v>
      </c>
      <c r="J81" s="83"/>
      <c r="K81" s="93">
        <v>5.5900000000000603</v>
      </c>
      <c r="L81" s="96" t="s">
        <v>141</v>
      </c>
      <c r="M81" s="97">
        <v>2.1499999999999998E-2</v>
      </c>
      <c r="N81" s="97">
        <v>2.8999999999998385E-3</v>
      </c>
      <c r="O81" s="93">
        <v>42861149.574847996</v>
      </c>
      <c r="P81" s="95">
        <v>113.99</v>
      </c>
      <c r="Q81" s="83"/>
      <c r="R81" s="93">
        <v>48857.423597451001</v>
      </c>
      <c r="S81" s="94">
        <v>3.399787063455352E-2</v>
      </c>
      <c r="T81" s="94">
        <v>6.5951160500121392E-3</v>
      </c>
      <c r="U81" s="94">
        <f>R81/'סכום נכסי הקרן'!$C$42</f>
        <v>6.340434712575866E-4</v>
      </c>
    </row>
    <row r="82" spans="2:21">
      <c r="B82" s="86" t="s">
        <v>497</v>
      </c>
      <c r="C82" s="83" t="s">
        <v>498</v>
      </c>
      <c r="D82" s="96" t="s">
        <v>128</v>
      </c>
      <c r="E82" s="96" t="s">
        <v>329</v>
      </c>
      <c r="F82" s="83" t="s">
        <v>377</v>
      </c>
      <c r="G82" s="96" t="s">
        <v>337</v>
      </c>
      <c r="H82" s="83" t="s">
        <v>429</v>
      </c>
      <c r="I82" s="83" t="s">
        <v>333</v>
      </c>
      <c r="J82" s="83"/>
      <c r="K82" s="93">
        <v>0.49000000000000454</v>
      </c>
      <c r="L82" s="96" t="s">
        <v>141</v>
      </c>
      <c r="M82" s="97">
        <v>6.5000000000000002E-2</v>
      </c>
      <c r="N82" s="97">
        <v>-5.1000000000000646E-3</v>
      </c>
      <c r="O82" s="93">
        <v>77962976.483531013</v>
      </c>
      <c r="P82" s="95">
        <v>115.76</v>
      </c>
      <c r="Q82" s="93">
        <v>1416.8610774629997</v>
      </c>
      <c r="R82" s="93">
        <v>91666.808065891004</v>
      </c>
      <c r="S82" s="94">
        <v>4.9500302529226041E-2</v>
      </c>
      <c r="T82" s="94">
        <v>1.2373825564561305E-2</v>
      </c>
      <c r="U82" s="94">
        <f>R82/'סכום נכסי הקרן'!$C$42</f>
        <v>1.189598978121981E-3</v>
      </c>
    </row>
    <row r="83" spans="2:21">
      <c r="B83" s="86" t="s">
        <v>499</v>
      </c>
      <c r="C83" s="83" t="s">
        <v>500</v>
      </c>
      <c r="D83" s="96" t="s">
        <v>128</v>
      </c>
      <c r="E83" s="96" t="s">
        <v>329</v>
      </c>
      <c r="F83" s="83" t="s">
        <v>501</v>
      </c>
      <c r="G83" s="96" t="s">
        <v>399</v>
      </c>
      <c r="H83" s="83" t="s">
        <v>429</v>
      </c>
      <c r="I83" s="83" t="s">
        <v>333</v>
      </c>
      <c r="J83" s="83"/>
      <c r="K83" s="93">
        <v>7.2699999999996718</v>
      </c>
      <c r="L83" s="96" t="s">
        <v>141</v>
      </c>
      <c r="M83" s="97">
        <v>3.5000000000000003E-2</v>
      </c>
      <c r="N83" s="97">
        <v>5.3000000000002568E-3</v>
      </c>
      <c r="O83" s="93">
        <v>11917646.856975999</v>
      </c>
      <c r="P83" s="95">
        <v>127.3</v>
      </c>
      <c r="Q83" s="83"/>
      <c r="R83" s="93">
        <v>15171.165434937</v>
      </c>
      <c r="S83" s="94">
        <v>2.6962251631857302E-2</v>
      </c>
      <c r="T83" s="94">
        <v>2.0479098014198711E-3</v>
      </c>
      <c r="U83" s="94">
        <f>R83/'סכום נכסי הקרן'!$C$42</f>
        <v>1.9688263701020088E-4</v>
      </c>
    </row>
    <row r="84" spans="2:21">
      <c r="B84" s="86" t="s">
        <v>502</v>
      </c>
      <c r="C84" s="83" t="s">
        <v>503</v>
      </c>
      <c r="D84" s="96" t="s">
        <v>128</v>
      </c>
      <c r="E84" s="96" t="s">
        <v>329</v>
      </c>
      <c r="F84" s="83" t="s">
        <v>501</v>
      </c>
      <c r="G84" s="96" t="s">
        <v>399</v>
      </c>
      <c r="H84" s="83" t="s">
        <v>429</v>
      </c>
      <c r="I84" s="83" t="s">
        <v>333</v>
      </c>
      <c r="J84" s="83"/>
      <c r="K84" s="93">
        <v>3.0799999999997292</v>
      </c>
      <c r="L84" s="96" t="s">
        <v>141</v>
      </c>
      <c r="M84" s="97">
        <v>0.04</v>
      </c>
      <c r="N84" s="97">
        <v>-2.2999999999996192E-3</v>
      </c>
      <c r="O84" s="93">
        <v>10242966.005966999</v>
      </c>
      <c r="P84" s="95">
        <v>115.32</v>
      </c>
      <c r="Q84" s="83"/>
      <c r="R84" s="93">
        <v>11812.188521515001</v>
      </c>
      <c r="S84" s="94">
        <v>1.5461842396576254E-2</v>
      </c>
      <c r="T84" s="94">
        <v>1.5944916528115311E-3</v>
      </c>
      <c r="U84" s="94">
        <f>R84/'סכום נכסי הקרן'!$C$42</f>
        <v>1.5329177148262749E-4</v>
      </c>
    </row>
    <row r="85" spans="2:21">
      <c r="B85" s="86" t="s">
        <v>504</v>
      </c>
      <c r="C85" s="83" t="s">
        <v>505</v>
      </c>
      <c r="D85" s="96" t="s">
        <v>128</v>
      </c>
      <c r="E85" s="96" t="s">
        <v>329</v>
      </c>
      <c r="F85" s="83" t="s">
        <v>501</v>
      </c>
      <c r="G85" s="96" t="s">
        <v>399</v>
      </c>
      <c r="H85" s="83" t="s">
        <v>429</v>
      </c>
      <c r="I85" s="83" t="s">
        <v>333</v>
      </c>
      <c r="J85" s="83"/>
      <c r="K85" s="93">
        <v>5.8199999999998822</v>
      </c>
      <c r="L85" s="96" t="s">
        <v>141</v>
      </c>
      <c r="M85" s="97">
        <v>0.04</v>
      </c>
      <c r="N85" s="97">
        <v>2.399999999999596E-3</v>
      </c>
      <c r="O85" s="93">
        <v>34437262.045964003</v>
      </c>
      <c r="P85" s="95">
        <v>126.6</v>
      </c>
      <c r="Q85" s="83"/>
      <c r="R85" s="93">
        <v>43597.573323148994</v>
      </c>
      <c r="S85" s="94">
        <v>3.4224999352927131E-2</v>
      </c>
      <c r="T85" s="94">
        <v>5.8851047475225885E-3</v>
      </c>
      <c r="U85" s="94">
        <f>R85/'סכום נכסי הקרן'!$C$42</f>
        <v>5.6578416733498664E-4</v>
      </c>
    </row>
    <row r="86" spans="2:21">
      <c r="B86" s="86" t="s">
        <v>506</v>
      </c>
      <c r="C86" s="83" t="s">
        <v>507</v>
      </c>
      <c r="D86" s="96" t="s">
        <v>128</v>
      </c>
      <c r="E86" s="96" t="s">
        <v>329</v>
      </c>
      <c r="F86" s="83" t="s">
        <v>508</v>
      </c>
      <c r="G86" s="96" t="s">
        <v>136</v>
      </c>
      <c r="H86" s="83" t="s">
        <v>429</v>
      </c>
      <c r="I86" s="83" t="s">
        <v>333</v>
      </c>
      <c r="J86" s="83"/>
      <c r="K86" s="93">
        <v>4.5299999999992897</v>
      </c>
      <c r="L86" s="96" t="s">
        <v>141</v>
      </c>
      <c r="M86" s="97">
        <v>4.2999999999999997E-2</v>
      </c>
      <c r="N86" s="97">
        <v>9.9999999999735804E-4</v>
      </c>
      <c r="O86" s="93">
        <v>7154493.7050059987</v>
      </c>
      <c r="P86" s="95">
        <v>121.68</v>
      </c>
      <c r="Q86" s="83"/>
      <c r="R86" s="93">
        <v>8705.5885635230006</v>
      </c>
      <c r="S86" s="94">
        <v>7.7949721604206471E-3</v>
      </c>
      <c r="T86" s="94">
        <v>1.1751411071763535E-3</v>
      </c>
      <c r="U86" s="94">
        <f>R86/'סכום נכסי הקרן'!$C$42</f>
        <v>1.1297610855690814E-4</v>
      </c>
    </row>
    <row r="87" spans="2:21">
      <c r="B87" s="86" t="s">
        <v>509</v>
      </c>
      <c r="C87" s="83" t="s">
        <v>510</v>
      </c>
      <c r="D87" s="96" t="s">
        <v>128</v>
      </c>
      <c r="E87" s="96" t="s">
        <v>329</v>
      </c>
      <c r="F87" s="83" t="s">
        <v>511</v>
      </c>
      <c r="G87" s="96" t="s">
        <v>512</v>
      </c>
      <c r="H87" s="83" t="s">
        <v>513</v>
      </c>
      <c r="I87" s="83" t="s">
        <v>333</v>
      </c>
      <c r="J87" s="83"/>
      <c r="K87" s="93">
        <v>7.7200000000000051</v>
      </c>
      <c r="L87" s="96" t="s">
        <v>141</v>
      </c>
      <c r="M87" s="97">
        <v>5.1500000000000004E-2</v>
      </c>
      <c r="N87" s="97">
        <v>1.1700000000000033E-2</v>
      </c>
      <c r="O87" s="93">
        <v>80344177.268932015</v>
      </c>
      <c r="P87" s="95">
        <v>162.05000000000001</v>
      </c>
      <c r="Q87" s="83"/>
      <c r="R87" s="93">
        <v>130197.73744777999</v>
      </c>
      <c r="S87" s="94">
        <v>2.2625648973431316E-2</v>
      </c>
      <c r="T87" s="94">
        <v>1.7574999348961149E-2</v>
      </c>
      <c r="U87" s="94">
        <f>R87/'סכום נכסי הקרן'!$C$42</f>
        <v>1.6896311619178617E-3</v>
      </c>
    </row>
    <row r="88" spans="2:21">
      <c r="B88" s="86" t="s">
        <v>514</v>
      </c>
      <c r="C88" s="83" t="s">
        <v>515</v>
      </c>
      <c r="D88" s="96" t="s">
        <v>128</v>
      </c>
      <c r="E88" s="96" t="s">
        <v>329</v>
      </c>
      <c r="F88" s="83" t="s">
        <v>516</v>
      </c>
      <c r="G88" s="96" t="s">
        <v>165</v>
      </c>
      <c r="H88" s="83" t="s">
        <v>513</v>
      </c>
      <c r="I88" s="83" t="s">
        <v>333</v>
      </c>
      <c r="J88" s="83"/>
      <c r="K88" s="93">
        <v>1.8799999999998191</v>
      </c>
      <c r="L88" s="96" t="s">
        <v>141</v>
      </c>
      <c r="M88" s="97">
        <v>3.7000000000000005E-2</v>
      </c>
      <c r="N88" s="97">
        <v>-2.0999999999995853E-3</v>
      </c>
      <c r="O88" s="93">
        <v>31735607.933903001</v>
      </c>
      <c r="P88" s="95">
        <v>112.45</v>
      </c>
      <c r="Q88" s="83"/>
      <c r="R88" s="93">
        <v>35686.692598588008</v>
      </c>
      <c r="S88" s="94">
        <v>2.1157227602606396E-2</v>
      </c>
      <c r="T88" s="94">
        <v>4.8172388513150399E-3</v>
      </c>
      <c r="U88" s="94">
        <f>R88/'סכום נכסי הקרן'!$C$42</f>
        <v>4.6312131886732684E-4</v>
      </c>
    </row>
    <row r="89" spans="2:21">
      <c r="B89" s="86" t="s">
        <v>517</v>
      </c>
      <c r="C89" s="83" t="s">
        <v>518</v>
      </c>
      <c r="D89" s="96" t="s">
        <v>128</v>
      </c>
      <c r="E89" s="96" t="s">
        <v>329</v>
      </c>
      <c r="F89" s="83" t="s">
        <v>516</v>
      </c>
      <c r="G89" s="96" t="s">
        <v>165</v>
      </c>
      <c r="H89" s="83" t="s">
        <v>513</v>
      </c>
      <c r="I89" s="83" t="s">
        <v>333</v>
      </c>
      <c r="J89" s="83"/>
      <c r="K89" s="93">
        <v>4.5200000000000697</v>
      </c>
      <c r="L89" s="96" t="s">
        <v>141</v>
      </c>
      <c r="M89" s="97">
        <v>2.2000000000000002E-2</v>
      </c>
      <c r="N89" s="97">
        <v>5.2000000000004456E-3</v>
      </c>
      <c r="O89" s="93">
        <v>37987593.520061001</v>
      </c>
      <c r="P89" s="95">
        <v>108.87</v>
      </c>
      <c r="Q89" s="83"/>
      <c r="R89" s="93">
        <v>41357.093140207995</v>
      </c>
      <c r="S89" s="94">
        <v>4.3085279751514959E-2</v>
      </c>
      <c r="T89" s="94">
        <v>5.5826690944272986E-3</v>
      </c>
      <c r="U89" s="94">
        <f>R89/'סכום נכסי הקרן'!$C$42</f>
        <v>5.3670850742749499E-4</v>
      </c>
    </row>
    <row r="90" spans="2:21">
      <c r="B90" s="86" t="s">
        <v>519</v>
      </c>
      <c r="C90" s="83" t="s">
        <v>520</v>
      </c>
      <c r="D90" s="96" t="s">
        <v>128</v>
      </c>
      <c r="E90" s="96" t="s">
        <v>329</v>
      </c>
      <c r="F90" s="83" t="s">
        <v>446</v>
      </c>
      <c r="G90" s="96" t="s">
        <v>399</v>
      </c>
      <c r="H90" s="83" t="s">
        <v>521</v>
      </c>
      <c r="I90" s="83" t="s">
        <v>139</v>
      </c>
      <c r="J90" s="83"/>
      <c r="K90" s="93">
        <v>1.9500000000001221</v>
      </c>
      <c r="L90" s="96" t="s">
        <v>141</v>
      </c>
      <c r="M90" s="97">
        <v>2.8500000000000001E-2</v>
      </c>
      <c r="N90" s="97">
        <v>1.2999999999997553E-3</v>
      </c>
      <c r="O90" s="93">
        <v>9424915.2215719968</v>
      </c>
      <c r="P90" s="95">
        <v>108.35</v>
      </c>
      <c r="Q90" s="83"/>
      <c r="R90" s="93">
        <v>10211.895560825002</v>
      </c>
      <c r="S90" s="94">
        <v>2.2015576721420953E-2</v>
      </c>
      <c r="T90" s="94">
        <v>1.3784729393254052E-3</v>
      </c>
      <c r="U90" s="94">
        <f>R90/'סכום נכסי הקרן'!$C$42</f>
        <v>1.3252409220045787E-4</v>
      </c>
    </row>
    <row r="91" spans="2:21">
      <c r="B91" s="86" t="s">
        <v>522</v>
      </c>
      <c r="C91" s="83" t="s">
        <v>523</v>
      </c>
      <c r="D91" s="96" t="s">
        <v>128</v>
      </c>
      <c r="E91" s="96" t="s">
        <v>329</v>
      </c>
      <c r="F91" s="83" t="s">
        <v>446</v>
      </c>
      <c r="G91" s="96" t="s">
        <v>399</v>
      </c>
      <c r="H91" s="83" t="s">
        <v>521</v>
      </c>
      <c r="I91" s="83" t="s">
        <v>139</v>
      </c>
      <c r="J91" s="83"/>
      <c r="K91" s="93">
        <v>2.000000000010067E-2</v>
      </c>
      <c r="L91" s="96" t="s">
        <v>141</v>
      </c>
      <c r="M91" s="97">
        <v>3.7699999999999997E-2</v>
      </c>
      <c r="N91" s="97">
        <v>1.5999999999990197E-3</v>
      </c>
      <c r="O91" s="93">
        <v>6932633.1963680014</v>
      </c>
      <c r="P91" s="95">
        <v>111.76</v>
      </c>
      <c r="Q91" s="83"/>
      <c r="R91" s="93">
        <v>7747.9109779110013</v>
      </c>
      <c r="S91" s="94">
        <v>2.0307793077743736E-2</v>
      </c>
      <c r="T91" s="94">
        <v>1.0458671023158906E-3</v>
      </c>
      <c r="U91" s="94">
        <f>R91/'סכום נכסי הקרן'!$C$42</f>
        <v>1.005479210673268E-4</v>
      </c>
    </row>
    <row r="92" spans="2:21">
      <c r="B92" s="86" t="s">
        <v>524</v>
      </c>
      <c r="C92" s="83" t="s">
        <v>525</v>
      </c>
      <c r="D92" s="96" t="s">
        <v>128</v>
      </c>
      <c r="E92" s="96" t="s">
        <v>329</v>
      </c>
      <c r="F92" s="83" t="s">
        <v>446</v>
      </c>
      <c r="G92" s="96" t="s">
        <v>399</v>
      </c>
      <c r="H92" s="83" t="s">
        <v>521</v>
      </c>
      <c r="I92" s="83" t="s">
        <v>139</v>
      </c>
      <c r="J92" s="83"/>
      <c r="K92" s="93">
        <v>3.8900000000000352</v>
      </c>
      <c r="L92" s="96" t="s">
        <v>141</v>
      </c>
      <c r="M92" s="97">
        <v>2.5000000000000001E-2</v>
      </c>
      <c r="N92" s="97">
        <v>4.100000000001677E-3</v>
      </c>
      <c r="O92" s="93">
        <v>7183735.263146</v>
      </c>
      <c r="P92" s="95">
        <v>109.61</v>
      </c>
      <c r="Q92" s="83"/>
      <c r="R92" s="93">
        <v>7874.0922885480004</v>
      </c>
      <c r="S92" s="94">
        <v>1.5871536526511496E-2</v>
      </c>
      <c r="T92" s="94">
        <v>1.062899936340259E-3</v>
      </c>
      <c r="U92" s="94">
        <f>R92/'סכום נכסי הקרן'!$C$42</f>
        <v>1.0218542935804823E-4</v>
      </c>
    </row>
    <row r="93" spans="2:21">
      <c r="B93" s="86" t="s">
        <v>526</v>
      </c>
      <c r="C93" s="83" t="s">
        <v>527</v>
      </c>
      <c r="D93" s="96" t="s">
        <v>128</v>
      </c>
      <c r="E93" s="96" t="s">
        <v>329</v>
      </c>
      <c r="F93" s="83" t="s">
        <v>446</v>
      </c>
      <c r="G93" s="96" t="s">
        <v>399</v>
      </c>
      <c r="H93" s="83" t="s">
        <v>521</v>
      </c>
      <c r="I93" s="83" t="s">
        <v>139</v>
      </c>
      <c r="J93" s="83"/>
      <c r="K93" s="93">
        <v>4.9100000000006334</v>
      </c>
      <c r="L93" s="96" t="s">
        <v>141</v>
      </c>
      <c r="M93" s="97">
        <v>1.34E-2</v>
      </c>
      <c r="N93" s="97">
        <v>1.599999999999111E-3</v>
      </c>
      <c r="O93" s="93">
        <v>8338310.089555</v>
      </c>
      <c r="P93" s="95">
        <v>107.92</v>
      </c>
      <c r="Q93" s="83"/>
      <c r="R93" s="93">
        <v>8998.704062230001</v>
      </c>
      <c r="S93" s="94">
        <v>2.1181085683874355E-2</v>
      </c>
      <c r="T93" s="94">
        <v>1.2147078830660814E-3</v>
      </c>
      <c r="U93" s="94">
        <f>R93/'סכום נכסי הקרן'!$C$42</f>
        <v>1.1677999248273352E-4</v>
      </c>
    </row>
    <row r="94" spans="2:21">
      <c r="B94" s="86" t="s">
        <v>528</v>
      </c>
      <c r="C94" s="83" t="s">
        <v>529</v>
      </c>
      <c r="D94" s="96" t="s">
        <v>128</v>
      </c>
      <c r="E94" s="96" t="s">
        <v>329</v>
      </c>
      <c r="F94" s="83" t="s">
        <v>446</v>
      </c>
      <c r="G94" s="96" t="s">
        <v>399</v>
      </c>
      <c r="H94" s="83" t="s">
        <v>521</v>
      </c>
      <c r="I94" s="83" t="s">
        <v>139</v>
      </c>
      <c r="J94" s="83"/>
      <c r="K94" s="93">
        <v>5.039999999999984</v>
      </c>
      <c r="L94" s="96" t="s">
        <v>141</v>
      </c>
      <c r="M94" s="97">
        <v>1.95E-2</v>
      </c>
      <c r="N94" s="97">
        <v>5.600000000001033E-3</v>
      </c>
      <c r="O94" s="93">
        <v>14553496.387342999</v>
      </c>
      <c r="P94" s="95">
        <v>108.87</v>
      </c>
      <c r="Q94" s="83"/>
      <c r="R94" s="93">
        <v>15844.391370156001</v>
      </c>
      <c r="S94" s="94">
        <v>2.2238116998215141E-2</v>
      </c>
      <c r="T94" s="94">
        <v>2.1387865371075656E-3</v>
      </c>
      <c r="U94" s="94">
        <f>R94/'סכום נכסי הקרן'!$C$42</f>
        <v>2.0561937500162376E-4</v>
      </c>
    </row>
    <row r="95" spans="2:21">
      <c r="B95" s="86" t="s">
        <v>530</v>
      </c>
      <c r="C95" s="83" t="s">
        <v>531</v>
      </c>
      <c r="D95" s="96" t="s">
        <v>128</v>
      </c>
      <c r="E95" s="96" t="s">
        <v>329</v>
      </c>
      <c r="F95" s="83" t="s">
        <v>446</v>
      </c>
      <c r="G95" s="96" t="s">
        <v>399</v>
      </c>
      <c r="H95" s="83" t="s">
        <v>521</v>
      </c>
      <c r="I95" s="83" t="s">
        <v>139</v>
      </c>
      <c r="J95" s="83"/>
      <c r="K95" s="93">
        <v>5.9599999999997868</v>
      </c>
      <c r="L95" s="96" t="s">
        <v>141</v>
      </c>
      <c r="M95" s="97">
        <v>3.3500000000000002E-2</v>
      </c>
      <c r="N95" s="97">
        <v>8.400000000000192E-3</v>
      </c>
      <c r="O95" s="93">
        <v>17670175.379823998</v>
      </c>
      <c r="P95" s="95">
        <v>117.37</v>
      </c>
      <c r="Q95" s="83"/>
      <c r="R95" s="93">
        <v>20739.485599040003</v>
      </c>
      <c r="S95" s="94">
        <v>3.568499645541439E-2</v>
      </c>
      <c r="T95" s="94">
        <v>2.7995605226789001E-3</v>
      </c>
      <c r="U95" s="94">
        <f>R95/'סכום נכסי הקרן'!$C$42</f>
        <v>2.6914508529258797E-4</v>
      </c>
    </row>
    <row r="96" spans="2:21">
      <c r="B96" s="86" t="s">
        <v>532</v>
      </c>
      <c r="C96" s="83" t="s">
        <v>533</v>
      </c>
      <c r="D96" s="96" t="s">
        <v>128</v>
      </c>
      <c r="E96" s="96" t="s">
        <v>329</v>
      </c>
      <c r="F96" s="83" t="s">
        <v>344</v>
      </c>
      <c r="G96" s="96" t="s">
        <v>337</v>
      </c>
      <c r="H96" s="83" t="s">
        <v>521</v>
      </c>
      <c r="I96" s="83" t="s">
        <v>139</v>
      </c>
      <c r="J96" s="83"/>
      <c r="K96" s="93">
        <v>1.4600000000000439</v>
      </c>
      <c r="L96" s="96" t="s">
        <v>141</v>
      </c>
      <c r="M96" s="97">
        <v>2.7999999999999997E-2</v>
      </c>
      <c r="N96" s="97">
        <v>5.5000000000002833E-3</v>
      </c>
      <c r="O96" s="93">
        <f>37943370.7776/50000</f>
        <v>758.86741555200001</v>
      </c>
      <c r="P96" s="95">
        <v>5338000</v>
      </c>
      <c r="Q96" s="83"/>
      <c r="R96" s="93">
        <v>40508.341372007002</v>
      </c>
      <c r="S96" s="94">
        <f>214526.888548652%/50000</f>
        <v>4.2905377709730401E-2</v>
      </c>
      <c r="T96" s="94">
        <v>5.4680986566764513E-3</v>
      </c>
      <c r="U96" s="94">
        <f>R96/'סכום נכסי הקרן'!$C$42</f>
        <v>5.2569389638741865E-4</v>
      </c>
    </row>
    <row r="97" spans="2:21">
      <c r="B97" s="86" t="s">
        <v>534</v>
      </c>
      <c r="C97" s="83" t="s">
        <v>535</v>
      </c>
      <c r="D97" s="96" t="s">
        <v>128</v>
      </c>
      <c r="E97" s="96" t="s">
        <v>329</v>
      </c>
      <c r="F97" s="83" t="s">
        <v>344</v>
      </c>
      <c r="G97" s="96" t="s">
        <v>337</v>
      </c>
      <c r="H97" s="83" t="s">
        <v>521</v>
      </c>
      <c r="I97" s="83" t="s">
        <v>139</v>
      </c>
      <c r="J97" s="83"/>
      <c r="K97" s="93">
        <v>2.7100000000007571</v>
      </c>
      <c r="L97" s="96" t="s">
        <v>141</v>
      </c>
      <c r="M97" s="97">
        <v>1.49E-2</v>
      </c>
      <c r="N97" s="97">
        <v>1.1200000000000949E-2</v>
      </c>
      <c r="O97" s="93">
        <f>2051616.0384/50000</f>
        <v>41.032320767999998</v>
      </c>
      <c r="P97" s="95">
        <v>5150120</v>
      </c>
      <c r="Q97" s="83"/>
      <c r="R97" s="93">
        <v>2113.2138044399999</v>
      </c>
      <c r="S97" s="94">
        <f>33922.2228571429%/50000</f>
        <v>6.7844445714285804E-3</v>
      </c>
      <c r="T97" s="94">
        <v>2.8525634903713129E-4</v>
      </c>
      <c r="U97" s="94">
        <f>R97/'סכום נכסי הקרן'!$C$42</f>
        <v>2.7424070231703584E-5</v>
      </c>
    </row>
    <row r="98" spans="2:21">
      <c r="B98" s="86" t="s">
        <v>536</v>
      </c>
      <c r="C98" s="83" t="s">
        <v>537</v>
      </c>
      <c r="D98" s="96" t="s">
        <v>128</v>
      </c>
      <c r="E98" s="96" t="s">
        <v>329</v>
      </c>
      <c r="F98" s="83" t="s">
        <v>344</v>
      </c>
      <c r="G98" s="96" t="s">
        <v>337</v>
      </c>
      <c r="H98" s="83" t="s">
        <v>521</v>
      </c>
      <c r="I98" s="83" t="s">
        <v>139</v>
      </c>
      <c r="J98" s="83"/>
      <c r="K98" s="93">
        <v>4.330000000000247</v>
      </c>
      <c r="L98" s="96" t="s">
        <v>141</v>
      </c>
      <c r="M98" s="97">
        <v>2.2000000000000002E-2</v>
      </c>
      <c r="N98" s="97">
        <v>8.6000000000023454E-3</v>
      </c>
      <c r="O98" s="93">
        <f>8644449.6/50000</f>
        <v>172.888992</v>
      </c>
      <c r="P98" s="95">
        <v>5380000</v>
      </c>
      <c r="Q98" s="83"/>
      <c r="R98" s="93">
        <v>9301.4271863869981</v>
      </c>
      <c r="S98" s="94">
        <f>171721.287246722%/50000</f>
        <v>3.4344257449344398E-2</v>
      </c>
      <c r="T98" s="94">
        <v>1.2555715632979181E-3</v>
      </c>
      <c r="U98" s="94">
        <f>R98/'סכום נכסי הקרן'!$C$42</f>
        <v>1.2070855863169553E-4</v>
      </c>
    </row>
    <row r="99" spans="2:21">
      <c r="B99" s="86" t="s">
        <v>538</v>
      </c>
      <c r="C99" s="83" t="s">
        <v>539</v>
      </c>
      <c r="D99" s="96" t="s">
        <v>128</v>
      </c>
      <c r="E99" s="96" t="s">
        <v>329</v>
      </c>
      <c r="F99" s="83" t="s">
        <v>540</v>
      </c>
      <c r="G99" s="96" t="s">
        <v>399</v>
      </c>
      <c r="H99" s="83" t="s">
        <v>521</v>
      </c>
      <c r="I99" s="83" t="s">
        <v>139</v>
      </c>
      <c r="J99" s="83"/>
      <c r="K99" s="93">
        <v>5.5000000000001821</v>
      </c>
      <c r="L99" s="96" t="s">
        <v>141</v>
      </c>
      <c r="M99" s="97">
        <v>0.04</v>
      </c>
      <c r="N99" s="97">
        <v>1.1300000000000041E-2</v>
      </c>
      <c r="O99" s="93">
        <v>9384479.4384529982</v>
      </c>
      <c r="P99" s="95">
        <v>117.19</v>
      </c>
      <c r="Q99" s="83"/>
      <c r="R99" s="93">
        <v>10997.671917591999</v>
      </c>
      <c r="S99" s="94">
        <v>3.1727893250604075E-3</v>
      </c>
      <c r="T99" s="94">
        <v>1.4845425164879728E-3</v>
      </c>
      <c r="U99" s="94">
        <f>R99/'סכום נכסי הקרן'!$C$42</f>
        <v>1.4272144466385465E-4</v>
      </c>
    </row>
    <row r="100" spans="2:21">
      <c r="B100" s="86" t="s">
        <v>541</v>
      </c>
      <c r="C100" s="83" t="s">
        <v>542</v>
      </c>
      <c r="D100" s="96" t="s">
        <v>128</v>
      </c>
      <c r="E100" s="96" t="s">
        <v>329</v>
      </c>
      <c r="F100" s="83" t="s">
        <v>540</v>
      </c>
      <c r="G100" s="96" t="s">
        <v>399</v>
      </c>
      <c r="H100" s="83" t="s">
        <v>521</v>
      </c>
      <c r="I100" s="83" t="s">
        <v>139</v>
      </c>
      <c r="J100" s="83"/>
      <c r="K100" s="93">
        <v>5.7699999999999712</v>
      </c>
      <c r="L100" s="96" t="s">
        <v>141</v>
      </c>
      <c r="M100" s="97">
        <v>2.7799999999999998E-2</v>
      </c>
      <c r="N100" s="97">
        <v>1.2699999999999713E-2</v>
      </c>
      <c r="O100" s="93">
        <v>24514211.976690996</v>
      </c>
      <c r="P100" s="95">
        <v>111.05</v>
      </c>
      <c r="Q100" s="83"/>
      <c r="R100" s="93">
        <v>27223.032377813997</v>
      </c>
      <c r="S100" s="94">
        <v>1.3610613442094596E-2</v>
      </c>
      <c r="T100" s="94">
        <v>3.6747549204434139E-3</v>
      </c>
      <c r="U100" s="94">
        <f>R100/'סכום נכסי הקרן'!$C$42</f>
        <v>3.5328481684178246E-4</v>
      </c>
    </row>
    <row r="101" spans="2:21">
      <c r="B101" s="86" t="s">
        <v>543</v>
      </c>
      <c r="C101" s="83" t="s">
        <v>544</v>
      </c>
      <c r="D101" s="96" t="s">
        <v>128</v>
      </c>
      <c r="E101" s="96" t="s">
        <v>329</v>
      </c>
      <c r="F101" s="83" t="s">
        <v>393</v>
      </c>
      <c r="G101" s="96" t="s">
        <v>337</v>
      </c>
      <c r="H101" s="83" t="s">
        <v>513</v>
      </c>
      <c r="I101" s="83" t="s">
        <v>333</v>
      </c>
      <c r="J101" s="83"/>
      <c r="K101" s="93">
        <v>0.29999999999999372</v>
      </c>
      <c r="L101" s="96" t="s">
        <v>141</v>
      </c>
      <c r="M101" s="97">
        <v>6.4000000000000001E-2</v>
      </c>
      <c r="N101" s="97">
        <v>1.2300000000000018E-2</v>
      </c>
      <c r="O101" s="93">
        <v>68185330.637335002</v>
      </c>
      <c r="P101" s="95">
        <v>117.17</v>
      </c>
      <c r="Q101" s="83"/>
      <c r="R101" s="93">
        <v>79892.75494989501</v>
      </c>
      <c r="S101" s="94">
        <v>5.4461974956746532E-2</v>
      </c>
      <c r="T101" s="94">
        <v>1.0784481694962503E-2</v>
      </c>
      <c r="U101" s="94">
        <f>R101/'סכום נכסי הקרן'!$C$42</f>
        <v>1.0368021059425239E-3</v>
      </c>
    </row>
    <row r="102" spans="2:21">
      <c r="B102" s="86" t="s">
        <v>545</v>
      </c>
      <c r="C102" s="83" t="s">
        <v>546</v>
      </c>
      <c r="D102" s="96" t="s">
        <v>128</v>
      </c>
      <c r="E102" s="96" t="s">
        <v>329</v>
      </c>
      <c r="F102" s="83" t="s">
        <v>393</v>
      </c>
      <c r="G102" s="96" t="s">
        <v>337</v>
      </c>
      <c r="H102" s="83" t="s">
        <v>521</v>
      </c>
      <c r="I102" s="83" t="s">
        <v>139</v>
      </c>
      <c r="J102" s="83"/>
      <c r="K102" s="93">
        <v>5.6199999999999593</v>
      </c>
      <c r="L102" s="96" t="s">
        <v>141</v>
      </c>
      <c r="M102" s="97">
        <v>1.46E-2</v>
      </c>
      <c r="N102" s="97">
        <v>1.3299999999999803E-2</v>
      </c>
      <c r="O102" s="93">
        <f>46103731.2/50000</f>
        <v>922.07462400000009</v>
      </c>
      <c r="P102" s="95">
        <v>5049648</v>
      </c>
      <c r="Q102" s="83"/>
      <c r="R102" s="93">
        <v>46561.522809323993</v>
      </c>
      <c r="S102" s="94">
        <f>187162.469857508%/50000</f>
        <v>3.7432493971501599E-2</v>
      </c>
      <c r="T102" s="94">
        <v>6.2851993368066173E-3</v>
      </c>
      <c r="U102" s="94">
        <f>R102/'סכום נכסי הקרן'!$C$42</f>
        <v>6.0424859469264576E-4</v>
      </c>
    </row>
    <row r="103" spans="2:21">
      <c r="B103" s="86" t="s">
        <v>547</v>
      </c>
      <c r="C103" s="83" t="s">
        <v>548</v>
      </c>
      <c r="D103" s="96" t="s">
        <v>128</v>
      </c>
      <c r="E103" s="96" t="s">
        <v>329</v>
      </c>
      <c r="F103" s="83" t="s">
        <v>458</v>
      </c>
      <c r="G103" s="96" t="s">
        <v>459</v>
      </c>
      <c r="H103" s="83" t="s">
        <v>513</v>
      </c>
      <c r="I103" s="83" t="s">
        <v>333</v>
      </c>
      <c r="J103" s="83"/>
      <c r="K103" s="93">
        <v>3.2400000000008986</v>
      </c>
      <c r="L103" s="96" t="s">
        <v>141</v>
      </c>
      <c r="M103" s="97">
        <v>3.85E-2</v>
      </c>
      <c r="N103" s="97">
        <v>-5.1000000000013057E-3</v>
      </c>
      <c r="O103" s="93">
        <v>7095135.2270649998</v>
      </c>
      <c r="P103" s="95">
        <v>119.85</v>
      </c>
      <c r="Q103" s="83"/>
      <c r="R103" s="93">
        <v>8503.5198630390005</v>
      </c>
      <c r="S103" s="94">
        <v>2.9618984088062426E-2</v>
      </c>
      <c r="T103" s="94">
        <v>1.1478644635950768E-3</v>
      </c>
      <c r="U103" s="94">
        <f>R103/'סכום נכסי הקרן'!$C$42</f>
        <v>1.1035377747897408E-4</v>
      </c>
    </row>
    <row r="104" spans="2:21">
      <c r="B104" s="86" t="s">
        <v>549</v>
      </c>
      <c r="C104" s="83" t="s">
        <v>550</v>
      </c>
      <c r="D104" s="96" t="s">
        <v>128</v>
      </c>
      <c r="E104" s="96" t="s">
        <v>329</v>
      </c>
      <c r="F104" s="83" t="s">
        <v>458</v>
      </c>
      <c r="G104" s="96" t="s">
        <v>459</v>
      </c>
      <c r="H104" s="83" t="s">
        <v>513</v>
      </c>
      <c r="I104" s="83" t="s">
        <v>333</v>
      </c>
      <c r="J104" s="83"/>
      <c r="K104" s="93">
        <v>0.41000000000020331</v>
      </c>
      <c r="L104" s="96" t="s">
        <v>141</v>
      </c>
      <c r="M104" s="97">
        <v>3.9E-2</v>
      </c>
      <c r="N104" s="97">
        <v>1.1000000000018434E-3</v>
      </c>
      <c r="O104" s="93">
        <v>4738919.6310219998</v>
      </c>
      <c r="P104" s="95">
        <v>111.04</v>
      </c>
      <c r="Q104" s="83"/>
      <c r="R104" s="93">
        <v>5262.0964384729996</v>
      </c>
      <c r="S104" s="94">
        <v>2.3809777955972014E-2</v>
      </c>
      <c r="T104" s="94">
        <v>7.1031450540702654E-4</v>
      </c>
      <c r="U104" s="94">
        <f>R104/'סכום נכסי הקרן'!$C$42</f>
        <v>6.828845334602685E-5</v>
      </c>
    </row>
    <row r="105" spans="2:21">
      <c r="B105" s="86" t="s">
        <v>551</v>
      </c>
      <c r="C105" s="83" t="s">
        <v>552</v>
      </c>
      <c r="D105" s="96" t="s">
        <v>128</v>
      </c>
      <c r="E105" s="96" t="s">
        <v>329</v>
      </c>
      <c r="F105" s="83" t="s">
        <v>458</v>
      </c>
      <c r="G105" s="96" t="s">
        <v>459</v>
      </c>
      <c r="H105" s="83" t="s">
        <v>513</v>
      </c>
      <c r="I105" s="83" t="s">
        <v>333</v>
      </c>
      <c r="J105" s="83"/>
      <c r="K105" s="93">
        <v>1.3899999999998349</v>
      </c>
      <c r="L105" s="96" t="s">
        <v>141</v>
      </c>
      <c r="M105" s="97">
        <v>3.9E-2</v>
      </c>
      <c r="N105" s="97">
        <v>-2.1000000000000675E-3</v>
      </c>
      <c r="O105" s="93">
        <v>7649476.5703980001</v>
      </c>
      <c r="P105" s="95">
        <v>115.67</v>
      </c>
      <c r="Q105" s="83"/>
      <c r="R105" s="93">
        <v>8848.1496566139995</v>
      </c>
      <c r="S105" s="94">
        <v>1.9170059006216284E-2</v>
      </c>
      <c r="T105" s="94">
        <v>1.1943849985632251E-3</v>
      </c>
      <c r="U105" s="94">
        <f>R105/'סכום נכסי הקרן'!$C$42</f>
        <v>1.1482618421939987E-4</v>
      </c>
    </row>
    <row r="106" spans="2:21">
      <c r="B106" s="86" t="s">
        <v>553</v>
      </c>
      <c r="C106" s="83" t="s">
        <v>554</v>
      </c>
      <c r="D106" s="96" t="s">
        <v>128</v>
      </c>
      <c r="E106" s="96" t="s">
        <v>329</v>
      </c>
      <c r="F106" s="83" t="s">
        <v>458</v>
      </c>
      <c r="G106" s="96" t="s">
        <v>459</v>
      </c>
      <c r="H106" s="83" t="s">
        <v>513</v>
      </c>
      <c r="I106" s="83" t="s">
        <v>333</v>
      </c>
      <c r="J106" s="83"/>
      <c r="K106" s="93">
        <v>4.119999999998746</v>
      </c>
      <c r="L106" s="96" t="s">
        <v>141</v>
      </c>
      <c r="M106" s="97">
        <v>3.85E-2</v>
      </c>
      <c r="N106" s="97">
        <v>-1.7000000000016921E-3</v>
      </c>
      <c r="O106" s="93">
        <v>6211176.264148999</v>
      </c>
      <c r="P106" s="95">
        <v>122.75</v>
      </c>
      <c r="Q106" s="83"/>
      <c r="R106" s="93">
        <v>7624.2190824630006</v>
      </c>
      <c r="S106" s="94">
        <v>2.4844705056595997E-2</v>
      </c>
      <c r="T106" s="94">
        <v>1.0291703069292405E-3</v>
      </c>
      <c r="U106" s="94">
        <f>R106/'סכום נכסי הקרן'!$C$42</f>
        <v>9.8942718971480471E-5</v>
      </c>
    </row>
    <row r="107" spans="2:21">
      <c r="B107" s="86" t="s">
        <v>555</v>
      </c>
      <c r="C107" s="83" t="s">
        <v>556</v>
      </c>
      <c r="D107" s="96" t="s">
        <v>128</v>
      </c>
      <c r="E107" s="96" t="s">
        <v>329</v>
      </c>
      <c r="F107" s="83" t="s">
        <v>557</v>
      </c>
      <c r="G107" s="96" t="s">
        <v>337</v>
      </c>
      <c r="H107" s="83" t="s">
        <v>521</v>
      </c>
      <c r="I107" s="83" t="s">
        <v>139</v>
      </c>
      <c r="J107" s="83"/>
      <c r="K107" s="93">
        <v>1.4999999999999098</v>
      </c>
      <c r="L107" s="96" t="s">
        <v>141</v>
      </c>
      <c r="M107" s="97">
        <v>0.02</v>
      </c>
      <c r="N107" s="97">
        <v>-1.9000000000012412E-3</v>
      </c>
      <c r="O107" s="93">
        <v>6945722.8478940008</v>
      </c>
      <c r="P107" s="95">
        <v>105.78</v>
      </c>
      <c r="Q107" s="93">
        <v>3769.9450527649997</v>
      </c>
      <c r="R107" s="93">
        <v>11117.130681198001</v>
      </c>
      <c r="S107" s="94">
        <v>3.6621865287636723E-2</v>
      </c>
      <c r="T107" s="94">
        <v>1.5006678941923686E-3</v>
      </c>
      <c r="U107" s="94">
        <f>R107/'סכום נכסי הקרן'!$C$42</f>
        <v>1.4427171161556597E-4</v>
      </c>
    </row>
    <row r="108" spans="2:21">
      <c r="B108" s="86" t="s">
        <v>558</v>
      </c>
      <c r="C108" s="83" t="s">
        <v>559</v>
      </c>
      <c r="D108" s="96" t="s">
        <v>128</v>
      </c>
      <c r="E108" s="96" t="s">
        <v>329</v>
      </c>
      <c r="F108" s="83" t="s">
        <v>470</v>
      </c>
      <c r="G108" s="96" t="s">
        <v>399</v>
      </c>
      <c r="H108" s="83" t="s">
        <v>521</v>
      </c>
      <c r="I108" s="83" t="s">
        <v>139</v>
      </c>
      <c r="J108" s="83"/>
      <c r="K108" s="93">
        <v>6.5399999999995941</v>
      </c>
      <c r="L108" s="96" t="s">
        <v>141</v>
      </c>
      <c r="M108" s="97">
        <v>2.4E-2</v>
      </c>
      <c r="N108" s="97">
        <v>7.1999999999995123E-3</v>
      </c>
      <c r="O108" s="93">
        <v>20804951.611915</v>
      </c>
      <c r="P108" s="95">
        <v>114.16</v>
      </c>
      <c r="Q108" s="83"/>
      <c r="R108" s="93">
        <v>23750.931756902995</v>
      </c>
      <c r="S108" s="94">
        <v>3.8224723190609135E-2</v>
      </c>
      <c r="T108" s="94">
        <v>3.2060665442224879E-3</v>
      </c>
      <c r="U108" s="94">
        <f>R108/'סכום נכסי הקרן'!$C$42</f>
        <v>3.0822589706786121E-4</v>
      </c>
    </row>
    <row r="109" spans="2:21">
      <c r="B109" s="86" t="s">
        <v>560</v>
      </c>
      <c r="C109" s="83" t="s">
        <v>561</v>
      </c>
      <c r="D109" s="96" t="s">
        <v>128</v>
      </c>
      <c r="E109" s="96" t="s">
        <v>329</v>
      </c>
      <c r="F109" s="83" t="s">
        <v>470</v>
      </c>
      <c r="G109" s="96" t="s">
        <v>399</v>
      </c>
      <c r="H109" s="83" t="s">
        <v>521</v>
      </c>
      <c r="I109" s="83" t="s">
        <v>139</v>
      </c>
      <c r="J109" s="83"/>
      <c r="K109" s="93">
        <v>2.689999999996441</v>
      </c>
      <c r="L109" s="96" t="s">
        <v>141</v>
      </c>
      <c r="M109" s="97">
        <v>3.4799999999999998E-2</v>
      </c>
      <c r="N109" s="97">
        <v>-5.9999999995237669E-4</v>
      </c>
      <c r="O109" s="93">
        <v>355285.42314999999</v>
      </c>
      <c r="P109" s="95">
        <v>109.93</v>
      </c>
      <c r="Q109" s="83"/>
      <c r="R109" s="93">
        <v>390.56526463099999</v>
      </c>
      <c r="S109" s="94">
        <v>8.6815201463074786E-4</v>
      </c>
      <c r="T109" s="94">
        <v>5.2721225469603619E-5</v>
      </c>
      <c r="U109" s="94">
        <f>R109/'סכום נכסי הקרן'!$C$42</f>
        <v>5.0685307964580603E-6</v>
      </c>
    </row>
    <row r="110" spans="2:21">
      <c r="B110" s="86" t="s">
        <v>562</v>
      </c>
      <c r="C110" s="83" t="s">
        <v>563</v>
      </c>
      <c r="D110" s="96" t="s">
        <v>128</v>
      </c>
      <c r="E110" s="96" t="s">
        <v>329</v>
      </c>
      <c r="F110" s="83" t="s">
        <v>475</v>
      </c>
      <c r="G110" s="96" t="s">
        <v>459</v>
      </c>
      <c r="H110" s="83" t="s">
        <v>521</v>
      </c>
      <c r="I110" s="83" t="s">
        <v>139</v>
      </c>
      <c r="J110" s="83"/>
      <c r="K110" s="93">
        <v>5.2200000000000486</v>
      </c>
      <c r="L110" s="96" t="s">
        <v>141</v>
      </c>
      <c r="M110" s="97">
        <v>2.4799999999999999E-2</v>
      </c>
      <c r="N110" s="97">
        <v>2.1000000000003329E-3</v>
      </c>
      <c r="O110" s="93">
        <v>9434003.5860710014</v>
      </c>
      <c r="P110" s="95">
        <v>114.51</v>
      </c>
      <c r="Q110" s="83"/>
      <c r="R110" s="93">
        <v>10802.878013284</v>
      </c>
      <c r="S110" s="94">
        <v>2.2277002983861028E-2</v>
      </c>
      <c r="T110" s="94">
        <v>1.4582478756708251E-3</v>
      </c>
      <c r="U110" s="94">
        <f>R110/'סכום נכסי הקרן'!$C$42</f>
        <v>1.4019352169589641E-4</v>
      </c>
    </row>
    <row r="111" spans="2:21">
      <c r="B111" s="86" t="s">
        <v>564</v>
      </c>
      <c r="C111" s="83" t="s">
        <v>565</v>
      </c>
      <c r="D111" s="96" t="s">
        <v>128</v>
      </c>
      <c r="E111" s="96" t="s">
        <v>329</v>
      </c>
      <c r="F111" s="83" t="s">
        <v>566</v>
      </c>
      <c r="G111" s="96" t="s">
        <v>399</v>
      </c>
      <c r="H111" s="83" t="s">
        <v>513</v>
      </c>
      <c r="I111" s="83" t="s">
        <v>333</v>
      </c>
      <c r="J111" s="83"/>
      <c r="K111" s="93">
        <v>3.8299999999999876</v>
      </c>
      <c r="L111" s="96" t="s">
        <v>141</v>
      </c>
      <c r="M111" s="97">
        <v>2.8500000000000001E-2</v>
      </c>
      <c r="N111" s="97">
        <v>-1.1000000000004639E-3</v>
      </c>
      <c r="O111" s="93">
        <v>31585056.837429002</v>
      </c>
      <c r="P111" s="95">
        <v>115.33</v>
      </c>
      <c r="Q111" s="83"/>
      <c r="R111" s="93">
        <v>36427.04665682101</v>
      </c>
      <c r="S111" s="94">
        <v>4.6244592734156667E-2</v>
      </c>
      <c r="T111" s="94">
        <v>4.9171770095849908E-3</v>
      </c>
      <c r="U111" s="94">
        <f>R111/'סכום נכסי הקרן'!$C$42</f>
        <v>4.7272920693177615E-4</v>
      </c>
    </row>
    <row r="112" spans="2:21">
      <c r="B112" s="86" t="s">
        <v>567</v>
      </c>
      <c r="C112" s="83" t="s">
        <v>568</v>
      </c>
      <c r="D112" s="96" t="s">
        <v>128</v>
      </c>
      <c r="E112" s="96" t="s">
        <v>329</v>
      </c>
      <c r="F112" s="83" t="s">
        <v>569</v>
      </c>
      <c r="G112" s="96" t="s">
        <v>399</v>
      </c>
      <c r="H112" s="83" t="s">
        <v>513</v>
      </c>
      <c r="I112" s="83" t="s">
        <v>333</v>
      </c>
      <c r="J112" s="83"/>
      <c r="K112" s="93">
        <v>5.8199999999996983</v>
      </c>
      <c r="L112" s="96" t="s">
        <v>141</v>
      </c>
      <c r="M112" s="97">
        <v>1.3999999999999999E-2</v>
      </c>
      <c r="N112" s="97">
        <v>2.0999999999999595E-3</v>
      </c>
      <c r="O112" s="93">
        <v>20700456.540134002</v>
      </c>
      <c r="P112" s="95">
        <v>108.68</v>
      </c>
      <c r="Q112" s="83"/>
      <c r="R112" s="93">
        <v>22497.256420629001</v>
      </c>
      <c r="S112" s="94">
        <v>4.5635927116697533E-2</v>
      </c>
      <c r="T112" s="94">
        <v>3.0368366969860004E-3</v>
      </c>
      <c r="U112" s="94">
        <f>R112/'סכום נכסי הקרן'!$C$42</f>
        <v>2.91956421448548E-4</v>
      </c>
    </row>
    <row r="113" spans="2:21">
      <c r="B113" s="86" t="s">
        <v>570</v>
      </c>
      <c r="C113" s="83" t="s">
        <v>571</v>
      </c>
      <c r="D113" s="96" t="s">
        <v>128</v>
      </c>
      <c r="E113" s="96" t="s">
        <v>329</v>
      </c>
      <c r="F113" s="83" t="s">
        <v>355</v>
      </c>
      <c r="G113" s="96" t="s">
        <v>337</v>
      </c>
      <c r="H113" s="83" t="s">
        <v>521</v>
      </c>
      <c r="I113" s="83" t="s">
        <v>139</v>
      </c>
      <c r="J113" s="83"/>
      <c r="K113" s="93">
        <v>3.7000000000001765</v>
      </c>
      <c r="L113" s="96" t="s">
        <v>141</v>
      </c>
      <c r="M113" s="97">
        <v>1.8200000000000001E-2</v>
      </c>
      <c r="N113" s="97">
        <v>7.8000000000002338E-3</v>
      </c>
      <c r="O113" s="93">
        <f>22198946.5728/50000</f>
        <v>443.978931456</v>
      </c>
      <c r="P113" s="95">
        <v>5228000</v>
      </c>
      <c r="Q113" s="83"/>
      <c r="R113" s="93">
        <v>23211.218886907001</v>
      </c>
      <c r="S113" s="94">
        <f>156209.602229259%/50000</f>
        <v>3.1241920445851803E-2</v>
      </c>
      <c r="T113" s="94">
        <v>3.1332123339670296E-3</v>
      </c>
      <c r="U113" s="94">
        <f>R113/'סכום נכסי הקרן'!$C$42</f>
        <v>3.0122181465053725E-4</v>
      </c>
    </row>
    <row r="114" spans="2:21">
      <c r="B114" s="86" t="s">
        <v>572</v>
      </c>
      <c r="C114" s="83" t="s">
        <v>573</v>
      </c>
      <c r="D114" s="96" t="s">
        <v>128</v>
      </c>
      <c r="E114" s="96" t="s">
        <v>329</v>
      </c>
      <c r="F114" s="83" t="s">
        <v>355</v>
      </c>
      <c r="G114" s="96" t="s">
        <v>337</v>
      </c>
      <c r="H114" s="83" t="s">
        <v>521</v>
      </c>
      <c r="I114" s="83" t="s">
        <v>139</v>
      </c>
      <c r="J114" s="83"/>
      <c r="K114" s="93">
        <v>2.9300000000000255</v>
      </c>
      <c r="L114" s="96" t="s">
        <v>141</v>
      </c>
      <c r="M114" s="97">
        <v>1.06E-2</v>
      </c>
      <c r="N114" s="97">
        <v>7.4000000000001738E-3</v>
      </c>
      <c r="O114" s="93">
        <f>27662238.72/50000</f>
        <v>553.24477439999998</v>
      </c>
      <c r="P114" s="95">
        <v>5125000</v>
      </c>
      <c r="Q114" s="83"/>
      <c r="R114" s="93">
        <v>28353.795988125003</v>
      </c>
      <c r="S114" s="94">
        <f>203713.371529568%/50000</f>
        <v>4.07426743059136E-2</v>
      </c>
      <c r="T114" s="94">
        <v>3.8273932850157299E-3</v>
      </c>
      <c r="U114" s="94">
        <f>R114/'סכום נכסי הקרן'!$C$42</f>
        <v>3.679592149549641E-4</v>
      </c>
    </row>
    <row r="115" spans="2:21">
      <c r="B115" s="86" t="s">
        <v>574</v>
      </c>
      <c r="C115" s="83" t="s">
        <v>575</v>
      </c>
      <c r="D115" s="96" t="s">
        <v>128</v>
      </c>
      <c r="E115" s="96" t="s">
        <v>329</v>
      </c>
      <c r="F115" s="83" t="s">
        <v>355</v>
      </c>
      <c r="G115" s="96" t="s">
        <v>337</v>
      </c>
      <c r="H115" s="83" t="s">
        <v>521</v>
      </c>
      <c r="I115" s="83" t="s">
        <v>139</v>
      </c>
      <c r="J115" s="83"/>
      <c r="K115" s="93">
        <v>4.7999999999998861</v>
      </c>
      <c r="L115" s="96" t="s">
        <v>141</v>
      </c>
      <c r="M115" s="97">
        <v>1.89E-2</v>
      </c>
      <c r="N115" s="97">
        <v>1.1500000000000383E-2</v>
      </c>
      <c r="O115" s="93">
        <f>51048356.3712/50000</f>
        <v>1020.9671274240001</v>
      </c>
      <c r="P115" s="95">
        <v>5134000</v>
      </c>
      <c r="Q115" s="83"/>
      <c r="R115" s="93">
        <v>52416.454620219993</v>
      </c>
      <c r="S115" s="94">
        <f>234188.257506193%/50000</f>
        <v>4.6837651501238607E-2</v>
      </c>
      <c r="T115" s="94">
        <v>7.0755388986287315E-3</v>
      </c>
      <c r="U115" s="94">
        <f>R115/'סכום נכסי הקרן'!$C$42</f>
        <v>6.8023052366097242E-4</v>
      </c>
    </row>
    <row r="116" spans="2:21">
      <c r="B116" s="86" t="s">
        <v>576</v>
      </c>
      <c r="C116" s="83" t="s">
        <v>577</v>
      </c>
      <c r="D116" s="96" t="s">
        <v>128</v>
      </c>
      <c r="E116" s="96" t="s">
        <v>329</v>
      </c>
      <c r="F116" s="83" t="s">
        <v>355</v>
      </c>
      <c r="G116" s="96" t="s">
        <v>337</v>
      </c>
      <c r="H116" s="83" t="s">
        <v>513</v>
      </c>
      <c r="I116" s="83" t="s">
        <v>333</v>
      </c>
      <c r="J116" s="83"/>
      <c r="K116" s="93">
        <v>1.9299999999999673</v>
      </c>
      <c r="L116" s="96" t="s">
        <v>141</v>
      </c>
      <c r="M116" s="97">
        <v>4.4999999999999998E-2</v>
      </c>
      <c r="N116" s="97">
        <v>9.9999999999926089E-5</v>
      </c>
      <c r="O116" s="93">
        <v>53697313.09770599</v>
      </c>
      <c r="P116" s="95">
        <v>132.18</v>
      </c>
      <c r="Q116" s="93">
        <v>732.75021429099991</v>
      </c>
      <c r="R116" s="93">
        <v>71709.85741005301</v>
      </c>
      <c r="S116" s="94">
        <v>3.1549828652712213E-2</v>
      </c>
      <c r="T116" s="94">
        <v>9.679897070417701E-3</v>
      </c>
      <c r="U116" s="94">
        <f>R116/'סכום נכסי הקרן'!$C$42</f>
        <v>9.3060918009660863E-4</v>
      </c>
    </row>
    <row r="117" spans="2:21">
      <c r="B117" s="86" t="s">
        <v>578</v>
      </c>
      <c r="C117" s="83" t="s">
        <v>579</v>
      </c>
      <c r="D117" s="96" t="s">
        <v>128</v>
      </c>
      <c r="E117" s="96" t="s">
        <v>329</v>
      </c>
      <c r="F117" s="83" t="s">
        <v>488</v>
      </c>
      <c r="G117" s="96" t="s">
        <v>399</v>
      </c>
      <c r="H117" s="83" t="s">
        <v>513</v>
      </c>
      <c r="I117" s="83" t="s">
        <v>333</v>
      </c>
      <c r="J117" s="83"/>
      <c r="K117" s="93">
        <v>2.1999999999997386</v>
      </c>
      <c r="L117" s="96" t="s">
        <v>141</v>
      </c>
      <c r="M117" s="97">
        <v>4.9000000000000002E-2</v>
      </c>
      <c r="N117" s="97">
        <v>-1.3000000000004573E-3</v>
      </c>
      <c r="O117" s="93">
        <v>13128004.692572003</v>
      </c>
      <c r="P117" s="95">
        <v>116.71</v>
      </c>
      <c r="Q117" s="83"/>
      <c r="R117" s="93">
        <v>15321.69494591</v>
      </c>
      <c r="S117" s="94">
        <v>2.4676207814316526E-2</v>
      </c>
      <c r="T117" s="94">
        <v>2.0682293254700567E-3</v>
      </c>
      <c r="U117" s="94">
        <f>R117/'סכום נכסי הקרן'!$C$42</f>
        <v>1.9883612220521243E-4</v>
      </c>
    </row>
    <row r="118" spans="2:21">
      <c r="B118" s="86" t="s">
        <v>580</v>
      </c>
      <c r="C118" s="83" t="s">
        <v>581</v>
      </c>
      <c r="D118" s="96" t="s">
        <v>128</v>
      </c>
      <c r="E118" s="96" t="s">
        <v>329</v>
      </c>
      <c r="F118" s="83" t="s">
        <v>488</v>
      </c>
      <c r="G118" s="96" t="s">
        <v>399</v>
      </c>
      <c r="H118" s="83" t="s">
        <v>513</v>
      </c>
      <c r="I118" s="83" t="s">
        <v>333</v>
      </c>
      <c r="J118" s="83"/>
      <c r="K118" s="93">
        <v>1.8600000000004937</v>
      </c>
      <c r="L118" s="96" t="s">
        <v>141</v>
      </c>
      <c r="M118" s="97">
        <v>5.8499999999999996E-2</v>
      </c>
      <c r="N118" s="97">
        <v>-1.1999999999986958E-3</v>
      </c>
      <c r="O118" s="93">
        <v>8798505.8001170009</v>
      </c>
      <c r="P118" s="95">
        <v>122</v>
      </c>
      <c r="Q118" s="83"/>
      <c r="R118" s="93">
        <v>10734.177059244999</v>
      </c>
      <c r="S118" s="94">
        <v>1.0665183796114327E-2</v>
      </c>
      <c r="T118" s="94">
        <v>1.4489741413788392E-3</v>
      </c>
      <c r="U118" s="94">
        <f>R118/'סכום נכסי הקרן'!$C$42</f>
        <v>1.3930196032875406E-4</v>
      </c>
    </row>
    <row r="119" spans="2:21">
      <c r="B119" s="86" t="s">
        <v>582</v>
      </c>
      <c r="C119" s="83" t="s">
        <v>583</v>
      </c>
      <c r="D119" s="96" t="s">
        <v>128</v>
      </c>
      <c r="E119" s="96" t="s">
        <v>329</v>
      </c>
      <c r="F119" s="83" t="s">
        <v>488</v>
      </c>
      <c r="G119" s="96" t="s">
        <v>399</v>
      </c>
      <c r="H119" s="83" t="s">
        <v>513</v>
      </c>
      <c r="I119" s="83" t="s">
        <v>333</v>
      </c>
      <c r="J119" s="83"/>
      <c r="K119" s="93">
        <v>6.6800000000003186</v>
      </c>
      <c r="L119" s="96" t="s">
        <v>141</v>
      </c>
      <c r="M119" s="97">
        <v>2.2499999999999999E-2</v>
      </c>
      <c r="N119" s="97">
        <v>9.2000000000022463E-3</v>
      </c>
      <c r="O119" s="93">
        <v>9099995.9072100017</v>
      </c>
      <c r="P119" s="95">
        <v>111.2</v>
      </c>
      <c r="Q119" s="93">
        <v>202.01914961500003</v>
      </c>
      <c r="R119" s="93">
        <v>10321.214599054001</v>
      </c>
      <c r="S119" s="94">
        <v>2.3378845913104684E-2</v>
      </c>
      <c r="T119" s="94">
        <v>1.3932295861256178E-3</v>
      </c>
      <c r="U119" s="94">
        <f>R119/'סכום נכסי הקרן'!$C$42</f>
        <v>1.3394277164299959E-4</v>
      </c>
    </row>
    <row r="120" spans="2:21">
      <c r="B120" s="86" t="s">
        <v>584</v>
      </c>
      <c r="C120" s="83" t="s">
        <v>585</v>
      </c>
      <c r="D120" s="96" t="s">
        <v>128</v>
      </c>
      <c r="E120" s="96" t="s">
        <v>329</v>
      </c>
      <c r="F120" s="83" t="s">
        <v>586</v>
      </c>
      <c r="G120" s="96" t="s">
        <v>459</v>
      </c>
      <c r="H120" s="83" t="s">
        <v>521</v>
      </c>
      <c r="I120" s="83" t="s">
        <v>139</v>
      </c>
      <c r="J120" s="83"/>
      <c r="K120" s="93">
        <v>1.470000000000621</v>
      </c>
      <c r="L120" s="96" t="s">
        <v>141</v>
      </c>
      <c r="M120" s="97">
        <v>4.0500000000000001E-2</v>
      </c>
      <c r="N120" s="97">
        <v>-1.2000000000036467E-3</v>
      </c>
      <c r="O120" s="93">
        <v>2674176.4254470002</v>
      </c>
      <c r="P120" s="95">
        <v>131.25</v>
      </c>
      <c r="Q120" s="83"/>
      <c r="R120" s="93">
        <v>3509.856663606</v>
      </c>
      <c r="S120" s="94">
        <v>2.4513218531348083E-2</v>
      </c>
      <c r="T120" s="94">
        <v>4.7378495039181038E-4</v>
      </c>
      <c r="U120" s="94">
        <f>R120/'סכום נכסי הקרן'!$C$42</f>
        <v>4.5548895925110215E-5</v>
      </c>
    </row>
    <row r="121" spans="2:21">
      <c r="B121" s="86" t="s">
        <v>587</v>
      </c>
      <c r="C121" s="83" t="s">
        <v>588</v>
      </c>
      <c r="D121" s="96" t="s">
        <v>128</v>
      </c>
      <c r="E121" s="96" t="s">
        <v>329</v>
      </c>
      <c r="F121" s="83" t="s">
        <v>589</v>
      </c>
      <c r="G121" s="96" t="s">
        <v>399</v>
      </c>
      <c r="H121" s="83" t="s">
        <v>521</v>
      </c>
      <c r="I121" s="83" t="s">
        <v>139</v>
      </c>
      <c r="J121" s="83"/>
      <c r="K121" s="93">
        <v>7.2700000000006613</v>
      </c>
      <c r="L121" s="96" t="s">
        <v>141</v>
      </c>
      <c r="M121" s="97">
        <v>1.9599999999999999E-2</v>
      </c>
      <c r="N121" s="97">
        <v>5.5999999999994986E-3</v>
      </c>
      <c r="O121" s="93">
        <v>16299257.898079</v>
      </c>
      <c r="P121" s="95">
        <v>112.38</v>
      </c>
      <c r="Q121" s="83"/>
      <c r="R121" s="93">
        <v>18317.105772606999</v>
      </c>
      <c r="S121" s="94">
        <v>1.6525465861676875E-2</v>
      </c>
      <c r="T121" s="94">
        <v>2.472570786090182E-3</v>
      </c>
      <c r="U121" s="94">
        <f>R121/'סכום נכסי הקרן'!$C$42</f>
        <v>2.3770883669891344E-4</v>
      </c>
    </row>
    <row r="122" spans="2:21">
      <c r="B122" s="86" t="s">
        <v>590</v>
      </c>
      <c r="C122" s="83" t="s">
        <v>591</v>
      </c>
      <c r="D122" s="96" t="s">
        <v>128</v>
      </c>
      <c r="E122" s="96" t="s">
        <v>329</v>
      </c>
      <c r="F122" s="83" t="s">
        <v>589</v>
      </c>
      <c r="G122" s="96" t="s">
        <v>399</v>
      </c>
      <c r="H122" s="83" t="s">
        <v>521</v>
      </c>
      <c r="I122" s="83" t="s">
        <v>139</v>
      </c>
      <c r="J122" s="83"/>
      <c r="K122" s="93">
        <v>3.1300000000014649</v>
      </c>
      <c r="L122" s="96" t="s">
        <v>141</v>
      </c>
      <c r="M122" s="97">
        <v>2.75E-2</v>
      </c>
      <c r="N122" s="97">
        <v>5.9999999999870053E-4</v>
      </c>
      <c r="O122" s="93">
        <v>4271034.6485870006</v>
      </c>
      <c r="P122" s="95">
        <v>111.71</v>
      </c>
      <c r="Q122" s="83"/>
      <c r="R122" s="93">
        <v>4771.173038377</v>
      </c>
      <c r="S122" s="94">
        <v>9.6406228393761378E-3</v>
      </c>
      <c r="T122" s="94">
        <v>6.4404623833719742E-4</v>
      </c>
      <c r="U122" s="94">
        <f>R122/'סכום נכסי הקרן'!$C$42</f>
        <v>6.1917532536058393E-5</v>
      </c>
    </row>
    <row r="123" spans="2:21">
      <c r="B123" s="86" t="s">
        <v>592</v>
      </c>
      <c r="C123" s="83" t="s">
        <v>593</v>
      </c>
      <c r="D123" s="96" t="s">
        <v>128</v>
      </c>
      <c r="E123" s="96" t="s">
        <v>329</v>
      </c>
      <c r="F123" s="83" t="s">
        <v>377</v>
      </c>
      <c r="G123" s="96" t="s">
        <v>337</v>
      </c>
      <c r="H123" s="83" t="s">
        <v>521</v>
      </c>
      <c r="I123" s="83" t="s">
        <v>139</v>
      </c>
      <c r="J123" s="83"/>
      <c r="K123" s="93">
        <v>3.2500000000000164</v>
      </c>
      <c r="L123" s="96" t="s">
        <v>141</v>
      </c>
      <c r="M123" s="97">
        <v>1.4199999999999999E-2</v>
      </c>
      <c r="N123" s="97">
        <v>8.0999999999998348E-3</v>
      </c>
      <c r="O123" s="93">
        <f>44570782.1376/50000</f>
        <v>891.41564275199994</v>
      </c>
      <c r="P123" s="95">
        <v>5225000</v>
      </c>
      <c r="Q123" s="83"/>
      <c r="R123" s="93">
        <v>46576.469122616996</v>
      </c>
      <c r="S123" s="94">
        <f>210308.980029255%/50000</f>
        <v>4.2061796005850999E-2</v>
      </c>
      <c r="T123" s="94">
        <v>6.2872168944965055E-3</v>
      </c>
      <c r="U123" s="94">
        <f>R123/'סכום נכסי הקרן'!$C$42</f>
        <v>6.0444255932821228E-4</v>
      </c>
    </row>
    <row r="124" spans="2:21">
      <c r="B124" s="86" t="s">
        <v>594</v>
      </c>
      <c r="C124" s="83" t="s">
        <v>595</v>
      </c>
      <c r="D124" s="96" t="s">
        <v>128</v>
      </c>
      <c r="E124" s="96" t="s">
        <v>329</v>
      </c>
      <c r="F124" s="83" t="s">
        <v>377</v>
      </c>
      <c r="G124" s="96" t="s">
        <v>337</v>
      </c>
      <c r="H124" s="83" t="s">
        <v>521</v>
      </c>
      <c r="I124" s="83" t="s">
        <v>139</v>
      </c>
      <c r="J124" s="83"/>
      <c r="K124" s="93">
        <v>3.9100000000000406</v>
      </c>
      <c r="L124" s="96" t="s">
        <v>141</v>
      </c>
      <c r="M124" s="97">
        <v>1.5900000000000001E-2</v>
      </c>
      <c r="N124" s="97">
        <v>7.8000000000001827E-3</v>
      </c>
      <c r="O124" s="93">
        <f>32514656.4288/50000</f>
        <v>650.29312857600007</v>
      </c>
      <c r="P124" s="95">
        <v>5190000</v>
      </c>
      <c r="Q124" s="83"/>
      <c r="R124" s="93">
        <v>33750.212962771002</v>
      </c>
      <c r="S124" s="94">
        <f>217198.773739479%/50000</f>
        <v>4.3439754747895798E-2</v>
      </c>
      <c r="T124" s="94">
        <v>4.5558393139197711E-3</v>
      </c>
      <c r="U124" s="94">
        <f>R124/'סכום נכסי הקרן'!$C$42</f>
        <v>4.3799080276747465E-4</v>
      </c>
    </row>
    <row r="125" spans="2:21">
      <c r="B125" s="86" t="s">
        <v>596</v>
      </c>
      <c r="C125" s="83" t="s">
        <v>597</v>
      </c>
      <c r="D125" s="96" t="s">
        <v>128</v>
      </c>
      <c r="E125" s="96" t="s">
        <v>329</v>
      </c>
      <c r="F125" s="83" t="s">
        <v>598</v>
      </c>
      <c r="G125" s="96" t="s">
        <v>463</v>
      </c>
      <c r="H125" s="83" t="s">
        <v>513</v>
      </c>
      <c r="I125" s="83" t="s">
        <v>333</v>
      </c>
      <c r="J125" s="83"/>
      <c r="K125" s="93">
        <v>4.7700000000001666</v>
      </c>
      <c r="L125" s="96" t="s">
        <v>141</v>
      </c>
      <c r="M125" s="97">
        <v>1.9400000000000001E-2</v>
      </c>
      <c r="N125" s="97">
        <v>1.1000000000004966E-3</v>
      </c>
      <c r="O125" s="93">
        <v>14912099.356993001</v>
      </c>
      <c r="P125" s="95">
        <v>110.68</v>
      </c>
      <c r="Q125" s="83"/>
      <c r="R125" s="93">
        <v>16504.710196437998</v>
      </c>
      <c r="S125" s="94">
        <v>2.751181620111429E-2</v>
      </c>
      <c r="T125" s="94">
        <v>2.2279209811424897E-3</v>
      </c>
      <c r="U125" s="94">
        <f>R125/'סכום נכסי הקרן'!$C$42</f>
        <v>2.1418861197576531E-4</v>
      </c>
    </row>
    <row r="126" spans="2:21">
      <c r="B126" s="86" t="s">
        <v>599</v>
      </c>
      <c r="C126" s="83" t="s">
        <v>600</v>
      </c>
      <c r="D126" s="96" t="s">
        <v>128</v>
      </c>
      <c r="E126" s="96" t="s">
        <v>329</v>
      </c>
      <c r="F126" s="83" t="s">
        <v>598</v>
      </c>
      <c r="G126" s="96" t="s">
        <v>463</v>
      </c>
      <c r="H126" s="83" t="s">
        <v>513</v>
      </c>
      <c r="I126" s="83" t="s">
        <v>333</v>
      </c>
      <c r="J126" s="83"/>
      <c r="K126" s="93">
        <v>5.8000000000001339</v>
      </c>
      <c r="L126" s="96" t="s">
        <v>141</v>
      </c>
      <c r="M126" s="97">
        <v>1.23E-2</v>
      </c>
      <c r="N126" s="97">
        <v>3.0000000000006536E-3</v>
      </c>
      <c r="O126" s="93">
        <v>42928729.642966002</v>
      </c>
      <c r="P126" s="95">
        <v>106.86</v>
      </c>
      <c r="Q126" s="83"/>
      <c r="R126" s="93">
        <v>45873.640748749996</v>
      </c>
      <c r="S126" s="94">
        <v>2.9411680230810075E-2</v>
      </c>
      <c r="T126" s="94">
        <v>6.1923442150223469E-3</v>
      </c>
      <c r="U126" s="94">
        <f>R126/'סכום נכסי הקרן'!$C$42</f>
        <v>5.9532165795738758E-4</v>
      </c>
    </row>
    <row r="127" spans="2:21">
      <c r="B127" s="86" t="s">
        <v>601</v>
      </c>
      <c r="C127" s="83" t="s">
        <v>602</v>
      </c>
      <c r="D127" s="96" t="s">
        <v>128</v>
      </c>
      <c r="E127" s="96" t="s">
        <v>329</v>
      </c>
      <c r="F127" s="83" t="s">
        <v>603</v>
      </c>
      <c r="G127" s="96" t="s">
        <v>459</v>
      </c>
      <c r="H127" s="83" t="s">
        <v>521</v>
      </c>
      <c r="I127" s="83" t="s">
        <v>139</v>
      </c>
      <c r="J127" s="83"/>
      <c r="K127" s="93">
        <v>6.3899999999985218</v>
      </c>
      <c r="L127" s="96" t="s">
        <v>141</v>
      </c>
      <c r="M127" s="97">
        <v>2.2499999999999999E-2</v>
      </c>
      <c r="N127" s="97">
        <v>3.3000000000009471E-3</v>
      </c>
      <c r="O127" s="93">
        <v>6671814.241072</v>
      </c>
      <c r="P127" s="95">
        <v>115.5</v>
      </c>
      <c r="Q127" s="83"/>
      <c r="R127" s="93">
        <v>7705.9451915189993</v>
      </c>
      <c r="S127" s="94">
        <v>1.630787365810444E-2</v>
      </c>
      <c r="T127" s="94">
        <v>1.0402022675578067E-3</v>
      </c>
      <c r="U127" s="94">
        <f>R127/'סכום נכסי הקרן'!$C$42</f>
        <v>1.0000331328986252E-4</v>
      </c>
    </row>
    <row r="128" spans="2:21">
      <c r="B128" s="86" t="s">
        <v>604</v>
      </c>
      <c r="C128" s="83" t="s">
        <v>605</v>
      </c>
      <c r="D128" s="96" t="s">
        <v>128</v>
      </c>
      <c r="E128" s="96" t="s">
        <v>329</v>
      </c>
      <c r="F128" s="83" t="s">
        <v>606</v>
      </c>
      <c r="G128" s="96" t="s">
        <v>137</v>
      </c>
      <c r="H128" s="83" t="s">
        <v>513</v>
      </c>
      <c r="I128" s="83" t="s">
        <v>333</v>
      </c>
      <c r="J128" s="83"/>
      <c r="K128" s="93">
        <v>1.7599999999997749</v>
      </c>
      <c r="L128" s="96" t="s">
        <v>141</v>
      </c>
      <c r="M128" s="97">
        <v>2.1499999999999998E-2</v>
      </c>
      <c r="N128" s="97">
        <v>1.5999999999998407E-3</v>
      </c>
      <c r="O128" s="93">
        <v>17790712.736085996</v>
      </c>
      <c r="P128" s="95">
        <v>104.71</v>
      </c>
      <c r="Q128" s="93">
        <v>1489.0684544150001</v>
      </c>
      <c r="R128" s="93">
        <v>20117.723760377001</v>
      </c>
      <c r="S128" s="94">
        <v>2.5276369395308817E-2</v>
      </c>
      <c r="T128" s="94">
        <v>2.7156307699511004E-3</v>
      </c>
      <c r="U128" s="94">
        <f>R128/'סכום נכסי הקרן'!$C$42</f>
        <v>2.6107621867101777E-4</v>
      </c>
    </row>
    <row r="129" spans="2:21">
      <c r="B129" s="86" t="s">
        <v>607</v>
      </c>
      <c r="C129" s="83" t="s">
        <v>608</v>
      </c>
      <c r="D129" s="96" t="s">
        <v>128</v>
      </c>
      <c r="E129" s="96" t="s">
        <v>329</v>
      </c>
      <c r="F129" s="83" t="s">
        <v>606</v>
      </c>
      <c r="G129" s="96" t="s">
        <v>137</v>
      </c>
      <c r="H129" s="83" t="s">
        <v>513</v>
      </c>
      <c r="I129" s="83" t="s">
        <v>333</v>
      </c>
      <c r="J129" s="83"/>
      <c r="K129" s="93">
        <v>3.2700000000004721</v>
      </c>
      <c r="L129" s="96" t="s">
        <v>141</v>
      </c>
      <c r="M129" s="97">
        <v>1.8000000000000002E-2</v>
      </c>
      <c r="N129" s="97">
        <v>3.2000000000024734E-3</v>
      </c>
      <c r="O129" s="93">
        <v>11734327.772693001</v>
      </c>
      <c r="P129" s="95">
        <v>106.11</v>
      </c>
      <c r="Q129" s="83"/>
      <c r="R129" s="93">
        <v>12451.295260255998</v>
      </c>
      <c r="S129" s="94">
        <v>1.6215132774733607E-2</v>
      </c>
      <c r="T129" s="94">
        <v>1.6807627412150049E-3</v>
      </c>
      <c r="U129" s="94">
        <f>R129/'סכום נכסי הקרן'!$C$42</f>
        <v>1.6158573021598564E-4</v>
      </c>
    </row>
    <row r="130" spans="2:21">
      <c r="B130" s="86" t="s">
        <v>609</v>
      </c>
      <c r="C130" s="83" t="s">
        <v>610</v>
      </c>
      <c r="D130" s="96" t="s">
        <v>128</v>
      </c>
      <c r="E130" s="96" t="s">
        <v>329</v>
      </c>
      <c r="F130" s="83" t="s">
        <v>611</v>
      </c>
      <c r="G130" s="96" t="s">
        <v>337</v>
      </c>
      <c r="H130" s="83" t="s">
        <v>612</v>
      </c>
      <c r="I130" s="83" t="s">
        <v>139</v>
      </c>
      <c r="J130" s="83"/>
      <c r="K130" s="93">
        <v>1</v>
      </c>
      <c r="L130" s="96" t="s">
        <v>141</v>
      </c>
      <c r="M130" s="97">
        <v>4.1500000000000002E-2</v>
      </c>
      <c r="N130" s="97">
        <v>-4.6000000000157694E-3</v>
      </c>
      <c r="O130" s="93">
        <v>900307.19682600012</v>
      </c>
      <c r="P130" s="95">
        <v>111.29</v>
      </c>
      <c r="Q130" s="83"/>
      <c r="R130" s="93">
        <v>1001.9518601770001</v>
      </c>
      <c r="S130" s="94">
        <v>4.4881441250453668E-3</v>
      </c>
      <c r="T130" s="94">
        <v>1.3525045546481919E-4</v>
      </c>
      <c r="U130" s="94">
        <f>R130/'סכום נכסי הקרן'!$C$42</f>
        <v>1.3002753495433294E-5</v>
      </c>
    </row>
    <row r="131" spans="2:21">
      <c r="B131" s="86" t="s">
        <v>613</v>
      </c>
      <c r="C131" s="83" t="s">
        <v>614</v>
      </c>
      <c r="D131" s="96" t="s">
        <v>128</v>
      </c>
      <c r="E131" s="96" t="s">
        <v>329</v>
      </c>
      <c r="F131" s="83" t="s">
        <v>615</v>
      </c>
      <c r="G131" s="96" t="s">
        <v>137</v>
      </c>
      <c r="H131" s="83" t="s">
        <v>616</v>
      </c>
      <c r="I131" s="83" t="s">
        <v>333</v>
      </c>
      <c r="J131" s="83"/>
      <c r="K131" s="93">
        <v>2.1700000000000199</v>
      </c>
      <c r="L131" s="96" t="s">
        <v>141</v>
      </c>
      <c r="M131" s="97">
        <v>3.15E-2</v>
      </c>
      <c r="N131" s="97">
        <v>1.7899999999999215E-2</v>
      </c>
      <c r="O131" s="93">
        <v>10513000.238713002</v>
      </c>
      <c r="P131" s="95">
        <v>104.2</v>
      </c>
      <c r="Q131" s="83"/>
      <c r="R131" s="93">
        <v>10954.546668034</v>
      </c>
      <c r="S131" s="94">
        <v>2.2148812371802142E-2</v>
      </c>
      <c r="T131" s="94">
        <v>1.478721169298974E-3</v>
      </c>
      <c r="U131" s="94">
        <f>R131/'סכום נכסי הקרן'!$C$42</f>
        <v>1.4216179004199225E-4</v>
      </c>
    </row>
    <row r="132" spans="2:21">
      <c r="B132" s="86" t="s">
        <v>617</v>
      </c>
      <c r="C132" s="83" t="s">
        <v>618</v>
      </c>
      <c r="D132" s="96" t="s">
        <v>128</v>
      </c>
      <c r="E132" s="96" t="s">
        <v>329</v>
      </c>
      <c r="F132" s="83" t="s">
        <v>615</v>
      </c>
      <c r="G132" s="96" t="s">
        <v>137</v>
      </c>
      <c r="H132" s="83" t="s">
        <v>616</v>
      </c>
      <c r="I132" s="83" t="s">
        <v>333</v>
      </c>
      <c r="J132" s="83"/>
      <c r="K132" s="93">
        <v>1.79000000000007</v>
      </c>
      <c r="L132" s="96" t="s">
        <v>141</v>
      </c>
      <c r="M132" s="97">
        <v>2.8500000000000001E-2</v>
      </c>
      <c r="N132" s="97">
        <v>1.5700000000001716E-2</v>
      </c>
      <c r="O132" s="93">
        <v>4901435.4121470004</v>
      </c>
      <c r="P132" s="95">
        <v>104.54</v>
      </c>
      <c r="Q132" s="83"/>
      <c r="R132" s="93">
        <v>5123.9604261160011</v>
      </c>
      <c r="S132" s="94">
        <v>2.2409120877652681E-2</v>
      </c>
      <c r="T132" s="94">
        <v>6.9166794230360817E-4</v>
      </c>
      <c r="U132" s="94">
        <f>R132/'סכום נכסי הקרן'!$C$42</f>
        <v>6.6495803829708897E-5</v>
      </c>
    </row>
    <row r="133" spans="2:21">
      <c r="B133" s="86" t="s">
        <v>619</v>
      </c>
      <c r="C133" s="83" t="s">
        <v>620</v>
      </c>
      <c r="D133" s="96" t="s">
        <v>128</v>
      </c>
      <c r="E133" s="96" t="s">
        <v>329</v>
      </c>
      <c r="F133" s="83" t="s">
        <v>621</v>
      </c>
      <c r="G133" s="96" t="s">
        <v>399</v>
      </c>
      <c r="H133" s="83" t="s">
        <v>612</v>
      </c>
      <c r="I133" s="83" t="s">
        <v>139</v>
      </c>
      <c r="J133" s="83"/>
      <c r="K133" s="93">
        <v>4.8699999999996448</v>
      </c>
      <c r="L133" s="96" t="s">
        <v>141</v>
      </c>
      <c r="M133" s="97">
        <v>2.5000000000000001E-2</v>
      </c>
      <c r="N133" s="97">
        <v>6.5000000000006008E-3</v>
      </c>
      <c r="O133" s="93">
        <v>5240779.0769219995</v>
      </c>
      <c r="P133" s="95">
        <v>111.24</v>
      </c>
      <c r="Q133" s="83"/>
      <c r="R133" s="93">
        <v>5829.8426171609999</v>
      </c>
      <c r="S133" s="94">
        <v>2.3208508498334508E-2</v>
      </c>
      <c r="T133" s="94">
        <v>7.8695284733534799E-4</v>
      </c>
      <c r="U133" s="94">
        <f>R133/'סכום נכסי הקרן'!$C$42</f>
        <v>7.5656335878976266E-5</v>
      </c>
    </row>
    <row r="134" spans="2:21">
      <c r="B134" s="86" t="s">
        <v>622</v>
      </c>
      <c r="C134" s="83" t="s">
        <v>623</v>
      </c>
      <c r="D134" s="96" t="s">
        <v>128</v>
      </c>
      <c r="E134" s="96" t="s">
        <v>329</v>
      </c>
      <c r="F134" s="83" t="s">
        <v>621</v>
      </c>
      <c r="G134" s="96" t="s">
        <v>399</v>
      </c>
      <c r="H134" s="83" t="s">
        <v>612</v>
      </c>
      <c r="I134" s="83" t="s">
        <v>139</v>
      </c>
      <c r="J134" s="83"/>
      <c r="K134" s="93">
        <v>7.2599999999992777</v>
      </c>
      <c r="L134" s="96" t="s">
        <v>141</v>
      </c>
      <c r="M134" s="97">
        <v>1.9E-2</v>
      </c>
      <c r="N134" s="97">
        <v>1.2199999999997381E-2</v>
      </c>
      <c r="O134" s="93">
        <v>11631916.270905999</v>
      </c>
      <c r="P134" s="95">
        <v>106.26</v>
      </c>
      <c r="Q134" s="83"/>
      <c r="R134" s="93">
        <v>12360.074267341999</v>
      </c>
      <c r="S134" s="94">
        <v>5.0152096947503756E-2</v>
      </c>
      <c r="T134" s="94">
        <v>1.6684490948913264E-3</v>
      </c>
      <c r="U134" s="94">
        <f>R134/'סכום נכסי הקרן'!$C$42</f>
        <v>1.6040191676983877E-4</v>
      </c>
    </row>
    <row r="135" spans="2:21">
      <c r="B135" s="86" t="s">
        <v>624</v>
      </c>
      <c r="C135" s="83" t="s">
        <v>625</v>
      </c>
      <c r="D135" s="96" t="s">
        <v>128</v>
      </c>
      <c r="E135" s="96" t="s">
        <v>329</v>
      </c>
      <c r="F135" s="83" t="s">
        <v>566</v>
      </c>
      <c r="G135" s="96" t="s">
        <v>399</v>
      </c>
      <c r="H135" s="83" t="s">
        <v>616</v>
      </c>
      <c r="I135" s="83" t="s">
        <v>333</v>
      </c>
      <c r="J135" s="83"/>
      <c r="K135" s="93">
        <v>6.5599999999987109</v>
      </c>
      <c r="L135" s="96" t="s">
        <v>141</v>
      </c>
      <c r="M135" s="97">
        <v>2.81E-2</v>
      </c>
      <c r="N135" s="97">
        <v>6.4999999999898542E-3</v>
      </c>
      <c r="O135" s="93">
        <v>1644049.9015920002</v>
      </c>
      <c r="P135" s="95">
        <v>116.91</v>
      </c>
      <c r="Q135" s="83"/>
      <c r="R135" s="93">
        <v>1922.0587388830002</v>
      </c>
      <c r="S135" s="94">
        <v>3.3056531519863631E-3</v>
      </c>
      <c r="T135" s="94">
        <v>2.59452904072795E-4</v>
      </c>
      <c r="U135" s="94">
        <f>R135/'סכום נכסי הקרן'!$C$42</f>
        <v>2.4943370014826922E-5</v>
      </c>
    </row>
    <row r="136" spans="2:21">
      <c r="B136" s="86" t="s">
        <v>626</v>
      </c>
      <c r="C136" s="83" t="s">
        <v>627</v>
      </c>
      <c r="D136" s="96" t="s">
        <v>128</v>
      </c>
      <c r="E136" s="96" t="s">
        <v>329</v>
      </c>
      <c r="F136" s="83" t="s">
        <v>566</v>
      </c>
      <c r="G136" s="96" t="s">
        <v>399</v>
      </c>
      <c r="H136" s="83" t="s">
        <v>616</v>
      </c>
      <c r="I136" s="83" t="s">
        <v>333</v>
      </c>
      <c r="J136" s="83"/>
      <c r="K136" s="93">
        <v>4.4899999999994682</v>
      </c>
      <c r="L136" s="96" t="s">
        <v>141</v>
      </c>
      <c r="M136" s="97">
        <v>3.7000000000000005E-2</v>
      </c>
      <c r="N136" s="97">
        <v>4.0999999999992839E-3</v>
      </c>
      <c r="O136" s="93">
        <v>4565956.7088629995</v>
      </c>
      <c r="P136" s="95">
        <v>116.19</v>
      </c>
      <c r="Q136" s="83"/>
      <c r="R136" s="93">
        <v>5305.1851127179998</v>
      </c>
      <c r="S136" s="94">
        <v>7.1445485097192665E-3</v>
      </c>
      <c r="T136" s="94">
        <v>7.1613091540498992E-4</v>
      </c>
      <c r="U136" s="94">
        <f>R136/'סכום נכסי הקרן'!$C$42</f>
        <v>6.8847633314567238E-5</v>
      </c>
    </row>
    <row r="137" spans="2:21">
      <c r="B137" s="86" t="s">
        <v>628</v>
      </c>
      <c r="C137" s="83" t="s">
        <v>629</v>
      </c>
      <c r="D137" s="96" t="s">
        <v>128</v>
      </c>
      <c r="E137" s="96" t="s">
        <v>329</v>
      </c>
      <c r="F137" s="83" t="s">
        <v>566</v>
      </c>
      <c r="G137" s="96" t="s">
        <v>399</v>
      </c>
      <c r="H137" s="83" t="s">
        <v>612</v>
      </c>
      <c r="I137" s="83" t="s">
        <v>139</v>
      </c>
      <c r="J137" s="83"/>
      <c r="K137" s="93">
        <v>3.2900000000138188</v>
      </c>
      <c r="L137" s="96" t="s">
        <v>141</v>
      </c>
      <c r="M137" s="97">
        <v>4.4000000000000004E-2</v>
      </c>
      <c r="N137" s="97">
        <v>7.0000000005407317E-4</v>
      </c>
      <c r="O137" s="93">
        <v>374379.24810200004</v>
      </c>
      <c r="P137" s="95">
        <v>115.59</v>
      </c>
      <c r="Q137" s="83"/>
      <c r="R137" s="93">
        <v>432.7450027380001</v>
      </c>
      <c r="S137" s="94">
        <v>1.4432396361708855E-3</v>
      </c>
      <c r="T137" s="94">
        <v>5.8414940923508528E-5</v>
      </c>
      <c r="U137" s="94">
        <f>R137/'סכום נכסי הקרן'!$C$42</f>
        <v>5.6159151159106627E-6</v>
      </c>
    </row>
    <row r="138" spans="2:21">
      <c r="B138" s="86" t="s">
        <v>630</v>
      </c>
      <c r="C138" s="83" t="s">
        <v>631</v>
      </c>
      <c r="D138" s="96" t="s">
        <v>128</v>
      </c>
      <c r="E138" s="96" t="s">
        <v>329</v>
      </c>
      <c r="F138" s="83" t="s">
        <v>566</v>
      </c>
      <c r="G138" s="96" t="s">
        <v>399</v>
      </c>
      <c r="H138" s="83" t="s">
        <v>612</v>
      </c>
      <c r="I138" s="83" t="s">
        <v>139</v>
      </c>
      <c r="J138" s="83"/>
      <c r="K138" s="93">
        <v>5.3100000000000973</v>
      </c>
      <c r="L138" s="96" t="s">
        <v>141</v>
      </c>
      <c r="M138" s="97">
        <v>2.4E-2</v>
      </c>
      <c r="N138" s="97">
        <v>4.0000000000024183E-3</v>
      </c>
      <c r="O138" s="93">
        <v>2925756.7419540002</v>
      </c>
      <c r="P138" s="95">
        <v>113.04</v>
      </c>
      <c r="Q138" s="83"/>
      <c r="R138" s="93">
        <v>3307.2754524279999</v>
      </c>
      <c r="S138" s="94">
        <v>5.9581618400911859E-3</v>
      </c>
      <c r="T138" s="94">
        <v>4.4643912453985876E-4</v>
      </c>
      <c r="U138" s="94">
        <f>R138/'סכום נכסי הקרן'!$C$42</f>
        <v>4.2919913778913566E-5</v>
      </c>
    </row>
    <row r="139" spans="2:21">
      <c r="B139" s="86" t="s">
        <v>632</v>
      </c>
      <c r="C139" s="83" t="s">
        <v>633</v>
      </c>
      <c r="D139" s="96" t="s">
        <v>128</v>
      </c>
      <c r="E139" s="96" t="s">
        <v>329</v>
      </c>
      <c r="F139" s="83" t="s">
        <v>566</v>
      </c>
      <c r="G139" s="96" t="s">
        <v>399</v>
      </c>
      <c r="H139" s="83" t="s">
        <v>612</v>
      </c>
      <c r="I139" s="83" t="s">
        <v>139</v>
      </c>
      <c r="J139" s="83"/>
      <c r="K139" s="93">
        <v>6.410000000000049</v>
      </c>
      <c r="L139" s="96" t="s">
        <v>141</v>
      </c>
      <c r="M139" s="97">
        <v>2.6000000000000002E-2</v>
      </c>
      <c r="N139" s="97">
        <v>7.3999999999992249E-3</v>
      </c>
      <c r="O139" s="93">
        <v>19755978.694747001</v>
      </c>
      <c r="P139" s="95">
        <v>113.62</v>
      </c>
      <c r="Q139" s="83"/>
      <c r="R139" s="93">
        <v>22446.742955451002</v>
      </c>
      <c r="S139" s="94">
        <v>3.3581606817275816E-2</v>
      </c>
      <c r="T139" s="94">
        <v>3.0300180368846821E-3</v>
      </c>
      <c r="U139" s="94">
        <f>R139/'סכום נכסי הקרן'!$C$42</f>
        <v>2.9130088682456553E-4</v>
      </c>
    </row>
    <row r="140" spans="2:21">
      <c r="B140" s="86" t="s">
        <v>634</v>
      </c>
      <c r="C140" s="83" t="s">
        <v>635</v>
      </c>
      <c r="D140" s="96" t="s">
        <v>128</v>
      </c>
      <c r="E140" s="96" t="s">
        <v>329</v>
      </c>
      <c r="F140" s="83" t="s">
        <v>636</v>
      </c>
      <c r="G140" s="96" t="s">
        <v>399</v>
      </c>
      <c r="H140" s="83" t="s">
        <v>612</v>
      </c>
      <c r="I140" s="83" t="s">
        <v>139</v>
      </c>
      <c r="J140" s="83"/>
      <c r="K140" s="93">
        <v>0.50000000000000011</v>
      </c>
      <c r="L140" s="96" t="s">
        <v>141</v>
      </c>
      <c r="M140" s="97">
        <v>4.4999999999999998E-2</v>
      </c>
      <c r="N140" s="97">
        <v>-6.8999999999964966E-3</v>
      </c>
      <c r="O140" s="93">
        <v>3688963.9303230005</v>
      </c>
      <c r="P140" s="95">
        <v>111.38</v>
      </c>
      <c r="Q140" s="83"/>
      <c r="R140" s="93">
        <v>4108.7680091759994</v>
      </c>
      <c r="S140" s="94">
        <v>2.1231447080995686E-2</v>
      </c>
      <c r="T140" s="94">
        <v>5.5463018407108169E-4</v>
      </c>
      <c r="U140" s="94">
        <f>R140/'סכום נכסי הקרן'!$C$42</f>
        <v>5.3321222023381308E-5</v>
      </c>
    </row>
    <row r="141" spans="2:21">
      <c r="B141" s="86" t="s">
        <v>637</v>
      </c>
      <c r="C141" s="83" t="s">
        <v>638</v>
      </c>
      <c r="D141" s="96" t="s">
        <v>128</v>
      </c>
      <c r="E141" s="96" t="s">
        <v>329</v>
      </c>
      <c r="F141" s="83" t="s">
        <v>636</v>
      </c>
      <c r="G141" s="96" t="s">
        <v>399</v>
      </c>
      <c r="H141" s="83" t="s">
        <v>612</v>
      </c>
      <c r="I141" s="83" t="s">
        <v>139</v>
      </c>
      <c r="J141" s="83"/>
      <c r="K141" s="93">
        <v>4.470000000000832</v>
      </c>
      <c r="L141" s="96" t="s">
        <v>141</v>
      </c>
      <c r="M141" s="97">
        <v>1.6E-2</v>
      </c>
      <c r="N141" s="97">
        <v>1.3000000000038337E-3</v>
      </c>
      <c r="O141" s="93">
        <v>2416557.389858</v>
      </c>
      <c r="P141" s="95">
        <v>109.02</v>
      </c>
      <c r="Q141" s="83"/>
      <c r="R141" s="93">
        <v>2634.5310144230002</v>
      </c>
      <c r="S141" s="94">
        <v>1.524446372491735E-2</v>
      </c>
      <c r="T141" s="94">
        <v>3.5562738470684289E-4</v>
      </c>
      <c r="U141" s="94">
        <f>R141/'סכום נכסי הקרן'!$C$42</f>
        <v>3.418942438069286E-5</v>
      </c>
    </row>
    <row r="142" spans="2:21">
      <c r="B142" s="86" t="s">
        <v>639</v>
      </c>
      <c r="C142" s="83" t="s">
        <v>640</v>
      </c>
      <c r="D142" s="96" t="s">
        <v>128</v>
      </c>
      <c r="E142" s="96" t="s">
        <v>329</v>
      </c>
      <c r="F142" s="83" t="s">
        <v>611</v>
      </c>
      <c r="G142" s="96" t="s">
        <v>337</v>
      </c>
      <c r="H142" s="83" t="s">
        <v>641</v>
      </c>
      <c r="I142" s="83" t="s">
        <v>139</v>
      </c>
      <c r="J142" s="83"/>
      <c r="K142" s="93">
        <v>0.68000000000002658</v>
      </c>
      <c r="L142" s="96" t="s">
        <v>141</v>
      </c>
      <c r="M142" s="97">
        <v>5.2999999999999999E-2</v>
      </c>
      <c r="N142" s="97">
        <v>0</v>
      </c>
      <c r="O142" s="93">
        <v>9238111.671393998</v>
      </c>
      <c r="P142" s="95">
        <v>114.06</v>
      </c>
      <c r="Q142" s="83"/>
      <c r="R142" s="93">
        <v>10536.990684328999</v>
      </c>
      <c r="S142" s="94">
        <v>3.5530378804312202E-2</v>
      </c>
      <c r="T142" s="94">
        <v>1.4223565481801658E-3</v>
      </c>
      <c r="U142" s="94">
        <f>R142/'סכום נכסי הקרן'!$C$42</f>
        <v>1.3674298925679267E-4</v>
      </c>
    </row>
    <row r="143" spans="2:21">
      <c r="B143" s="86" t="s">
        <v>642</v>
      </c>
      <c r="C143" s="83" t="s">
        <v>643</v>
      </c>
      <c r="D143" s="96" t="s">
        <v>128</v>
      </c>
      <c r="E143" s="96" t="s">
        <v>329</v>
      </c>
      <c r="F143" s="83" t="s">
        <v>644</v>
      </c>
      <c r="G143" s="96" t="s">
        <v>645</v>
      </c>
      <c r="H143" s="83" t="s">
        <v>641</v>
      </c>
      <c r="I143" s="83" t="s">
        <v>139</v>
      </c>
      <c r="J143" s="83"/>
      <c r="K143" s="93">
        <v>1.4699999492139542</v>
      </c>
      <c r="L143" s="96" t="s">
        <v>141</v>
      </c>
      <c r="M143" s="97">
        <v>5.3499999999999999E-2</v>
      </c>
      <c r="N143" s="97">
        <v>5.8000000376192918E-3</v>
      </c>
      <c r="O143" s="93">
        <v>48.471797000000009</v>
      </c>
      <c r="P143" s="95">
        <v>109.68</v>
      </c>
      <c r="Q143" s="83"/>
      <c r="R143" s="93">
        <v>5.3164210000000003E-2</v>
      </c>
      <c r="S143" s="94">
        <v>4.1263391908946392E-7</v>
      </c>
      <c r="T143" s="94">
        <v>7.1764761389405055E-9</v>
      </c>
      <c r="U143" s="94">
        <f>R143/'סכום נכסי הקרן'!$C$42</f>
        <v>6.899344618087054E-10</v>
      </c>
    </row>
    <row r="144" spans="2:21">
      <c r="B144" s="86" t="s">
        <v>646</v>
      </c>
      <c r="C144" s="83" t="s">
        <v>647</v>
      </c>
      <c r="D144" s="96" t="s">
        <v>128</v>
      </c>
      <c r="E144" s="96" t="s">
        <v>329</v>
      </c>
      <c r="F144" s="83" t="s">
        <v>648</v>
      </c>
      <c r="G144" s="96" t="s">
        <v>399</v>
      </c>
      <c r="H144" s="83" t="s">
        <v>649</v>
      </c>
      <c r="I144" s="83" t="s">
        <v>333</v>
      </c>
      <c r="J144" s="83"/>
      <c r="K144" s="93">
        <v>0.40999999999132142</v>
      </c>
      <c r="L144" s="96" t="s">
        <v>141</v>
      </c>
      <c r="M144" s="97">
        <v>4.8499999999999995E-2</v>
      </c>
      <c r="N144" s="97">
        <v>3.4000000000629421E-3</v>
      </c>
      <c r="O144" s="93">
        <v>168309.352075</v>
      </c>
      <c r="P144" s="95">
        <v>124.6</v>
      </c>
      <c r="Q144" s="83"/>
      <c r="R144" s="93">
        <v>209.71344070200004</v>
      </c>
      <c r="S144" s="94">
        <v>2.4749209385366878E-3</v>
      </c>
      <c r="T144" s="94">
        <v>2.8308583974313131E-5</v>
      </c>
      <c r="U144" s="94">
        <f>R144/'סכום נכסי הקרן'!$C$42</f>
        <v>2.7215401083696387E-6</v>
      </c>
    </row>
    <row r="145" spans="2:21">
      <c r="B145" s="86" t="s">
        <v>650</v>
      </c>
      <c r="C145" s="83" t="s">
        <v>651</v>
      </c>
      <c r="D145" s="96" t="s">
        <v>128</v>
      </c>
      <c r="E145" s="96" t="s">
        <v>329</v>
      </c>
      <c r="F145" s="83" t="s">
        <v>652</v>
      </c>
      <c r="G145" s="96" t="s">
        <v>399</v>
      </c>
      <c r="H145" s="83" t="s">
        <v>649</v>
      </c>
      <c r="I145" s="83" t="s">
        <v>333</v>
      </c>
      <c r="J145" s="83"/>
      <c r="K145" s="93">
        <v>0.99000000003001143</v>
      </c>
      <c r="L145" s="96" t="s">
        <v>141</v>
      </c>
      <c r="M145" s="97">
        <v>4.2500000000000003E-2</v>
      </c>
      <c r="N145" s="97">
        <v>2.5999999999499822E-3</v>
      </c>
      <c r="O145" s="93">
        <v>79069.337394000002</v>
      </c>
      <c r="P145" s="95">
        <v>112.56</v>
      </c>
      <c r="Q145" s="93">
        <v>30.954990879000007</v>
      </c>
      <c r="R145" s="93">
        <v>119.95543775999997</v>
      </c>
      <c r="S145" s="94">
        <v>1.3696341279832729E-3</v>
      </c>
      <c r="T145" s="94">
        <v>1.6192422248366009E-5</v>
      </c>
      <c r="U145" s="94">
        <f>R145/'סכום נכסי הקרן'!$C$42</f>
        <v>1.5567125024894234E-6</v>
      </c>
    </row>
    <row r="146" spans="2:21">
      <c r="B146" s="86" t="s">
        <v>653</v>
      </c>
      <c r="C146" s="83" t="s">
        <v>654</v>
      </c>
      <c r="D146" s="96" t="s">
        <v>128</v>
      </c>
      <c r="E146" s="96" t="s">
        <v>329</v>
      </c>
      <c r="F146" s="83" t="s">
        <v>655</v>
      </c>
      <c r="G146" s="96" t="s">
        <v>463</v>
      </c>
      <c r="H146" s="83" t="s">
        <v>649</v>
      </c>
      <c r="I146" s="83" t="s">
        <v>333</v>
      </c>
      <c r="J146" s="83"/>
      <c r="K146" s="93">
        <v>0.50000000000000011</v>
      </c>
      <c r="L146" s="96" t="s">
        <v>141</v>
      </c>
      <c r="M146" s="97">
        <v>4.8000000000000001E-2</v>
      </c>
      <c r="N146" s="97">
        <v>-7.3999999999952984E-3</v>
      </c>
      <c r="O146" s="93">
        <v>1951895.8261830001</v>
      </c>
      <c r="P146" s="95">
        <v>122</v>
      </c>
      <c r="Q146" s="83"/>
      <c r="R146" s="93">
        <v>2381.3130302379996</v>
      </c>
      <c r="S146" s="94">
        <v>1.9081261224725733E-2</v>
      </c>
      <c r="T146" s="94">
        <v>3.2144625380215586E-4</v>
      </c>
      <c r="U146" s="94">
        <f>R146/'סכום נכסי הקרן'!$C$42</f>
        <v>3.0903307392610774E-5</v>
      </c>
    </row>
    <row r="147" spans="2:21">
      <c r="B147" s="86" t="s">
        <v>656</v>
      </c>
      <c r="C147" s="83" t="s">
        <v>657</v>
      </c>
      <c r="D147" s="96" t="s">
        <v>128</v>
      </c>
      <c r="E147" s="96" t="s">
        <v>329</v>
      </c>
      <c r="F147" s="83" t="s">
        <v>393</v>
      </c>
      <c r="G147" s="96" t="s">
        <v>337</v>
      </c>
      <c r="H147" s="83" t="s">
        <v>649</v>
      </c>
      <c r="I147" s="83" t="s">
        <v>333</v>
      </c>
      <c r="J147" s="83"/>
      <c r="K147" s="93">
        <v>1.9199999999999935</v>
      </c>
      <c r="L147" s="96" t="s">
        <v>141</v>
      </c>
      <c r="M147" s="97">
        <v>5.0999999999999997E-2</v>
      </c>
      <c r="N147" s="97">
        <v>1.7000000000001497E-3</v>
      </c>
      <c r="O147" s="93">
        <v>50433225.175297</v>
      </c>
      <c r="P147" s="95">
        <v>133.5</v>
      </c>
      <c r="Q147" s="93">
        <v>781.48597984500009</v>
      </c>
      <c r="R147" s="93">
        <v>68109.843156393996</v>
      </c>
      <c r="S147" s="94">
        <v>4.3960392031240574E-2</v>
      </c>
      <c r="T147" s="94">
        <v>9.1939420192426787E-3</v>
      </c>
      <c r="U147" s="94">
        <f>R147/'סכום נכסי הקרן'!$C$42</f>
        <v>8.8389027095450159E-4</v>
      </c>
    </row>
    <row r="148" spans="2:21">
      <c r="B148" s="86" t="s">
        <v>658</v>
      </c>
      <c r="C148" s="83" t="s">
        <v>659</v>
      </c>
      <c r="D148" s="96" t="s">
        <v>128</v>
      </c>
      <c r="E148" s="96" t="s">
        <v>329</v>
      </c>
      <c r="F148" s="83" t="s">
        <v>557</v>
      </c>
      <c r="G148" s="96" t="s">
        <v>337</v>
      </c>
      <c r="H148" s="83" t="s">
        <v>649</v>
      </c>
      <c r="I148" s="83" t="s">
        <v>333</v>
      </c>
      <c r="J148" s="83"/>
      <c r="K148" s="93">
        <v>0.99000000000003618</v>
      </c>
      <c r="L148" s="96" t="s">
        <v>141</v>
      </c>
      <c r="M148" s="97">
        <v>2.4E-2</v>
      </c>
      <c r="N148" s="97">
        <v>3.9000000000019696E-3</v>
      </c>
      <c r="O148" s="93">
        <v>2381282.7277529999</v>
      </c>
      <c r="P148" s="95">
        <v>104.46</v>
      </c>
      <c r="Q148" s="83"/>
      <c r="R148" s="93">
        <v>2487.4879330090002</v>
      </c>
      <c r="S148" s="94">
        <v>2.7360359758916403E-2</v>
      </c>
      <c r="T148" s="94">
        <v>3.3577848325295399E-4</v>
      </c>
      <c r="U148" s="94">
        <f>R148/'סכום נכסי הקרן'!$C$42</f>
        <v>3.2281184058151402E-5</v>
      </c>
    </row>
    <row r="149" spans="2:21">
      <c r="B149" s="86" t="s">
        <v>660</v>
      </c>
      <c r="C149" s="83" t="s">
        <v>661</v>
      </c>
      <c r="D149" s="96" t="s">
        <v>128</v>
      </c>
      <c r="E149" s="96" t="s">
        <v>329</v>
      </c>
      <c r="F149" s="83" t="s">
        <v>569</v>
      </c>
      <c r="G149" s="96" t="s">
        <v>399</v>
      </c>
      <c r="H149" s="83" t="s">
        <v>649</v>
      </c>
      <c r="I149" s="83" t="s">
        <v>333</v>
      </c>
      <c r="J149" s="83"/>
      <c r="K149" s="93">
        <v>4.1399999999956236</v>
      </c>
      <c r="L149" s="96" t="s">
        <v>141</v>
      </c>
      <c r="M149" s="97">
        <v>2.0499999999999997E-2</v>
      </c>
      <c r="N149" s="97">
        <v>5.1999999999851887E-3</v>
      </c>
      <c r="O149" s="93">
        <v>846398.28728000005</v>
      </c>
      <c r="P149" s="95">
        <v>108.49</v>
      </c>
      <c r="Q149" s="83"/>
      <c r="R149" s="93">
        <v>918.25752539300004</v>
      </c>
      <c r="S149" s="94">
        <v>1.4919025823715562E-3</v>
      </c>
      <c r="T149" s="94">
        <v>1.2395280998975475E-4</v>
      </c>
      <c r="U149" s="94">
        <f>R149/'סכום נכסי הקרן'!$C$42</f>
        <v>1.1916616678472473E-5</v>
      </c>
    </row>
    <row r="150" spans="2:21">
      <c r="B150" s="86" t="s">
        <v>662</v>
      </c>
      <c r="C150" s="83" t="s">
        <v>663</v>
      </c>
      <c r="D150" s="96" t="s">
        <v>128</v>
      </c>
      <c r="E150" s="96" t="s">
        <v>329</v>
      </c>
      <c r="F150" s="83" t="s">
        <v>569</v>
      </c>
      <c r="G150" s="96" t="s">
        <v>399</v>
      </c>
      <c r="H150" s="83" t="s">
        <v>649</v>
      </c>
      <c r="I150" s="83" t="s">
        <v>333</v>
      </c>
      <c r="J150" s="83"/>
      <c r="K150" s="93">
        <v>5.0100000000001277</v>
      </c>
      <c r="L150" s="96" t="s">
        <v>141</v>
      </c>
      <c r="M150" s="97">
        <v>2.0499999999999997E-2</v>
      </c>
      <c r="N150" s="97">
        <v>6.6000000000015048E-3</v>
      </c>
      <c r="O150" s="93">
        <v>10276851.550000001</v>
      </c>
      <c r="P150" s="95">
        <v>109.94</v>
      </c>
      <c r="Q150" s="83"/>
      <c r="R150" s="93">
        <v>11298.371124355001</v>
      </c>
      <c r="S150" s="94">
        <v>1.7973782331675906E-2</v>
      </c>
      <c r="T150" s="94">
        <v>1.5251329942235212E-3</v>
      </c>
      <c r="U150" s="94">
        <f>R150/'סכום נכסי הקרן'!$C$42</f>
        <v>1.4662374557990957E-4</v>
      </c>
    </row>
    <row r="151" spans="2:21">
      <c r="B151" s="86" t="s">
        <v>664</v>
      </c>
      <c r="C151" s="83" t="s">
        <v>665</v>
      </c>
      <c r="D151" s="96" t="s">
        <v>128</v>
      </c>
      <c r="E151" s="96" t="s">
        <v>329</v>
      </c>
      <c r="F151" s="83" t="s">
        <v>666</v>
      </c>
      <c r="G151" s="96" t="s">
        <v>165</v>
      </c>
      <c r="H151" s="83" t="s">
        <v>649</v>
      </c>
      <c r="I151" s="83" t="s">
        <v>333</v>
      </c>
      <c r="J151" s="83"/>
      <c r="K151" s="93">
        <v>1.0000000001440048E-2</v>
      </c>
      <c r="L151" s="96" t="s">
        <v>141</v>
      </c>
      <c r="M151" s="97">
        <v>4.5999999999999999E-2</v>
      </c>
      <c r="N151" s="97">
        <v>6.7700000000006103E-2</v>
      </c>
      <c r="O151" s="93">
        <v>725808.53757799987</v>
      </c>
      <c r="P151" s="95">
        <v>106.2</v>
      </c>
      <c r="Q151" s="83"/>
      <c r="R151" s="93">
        <v>770.80867948899993</v>
      </c>
      <c r="S151" s="94">
        <v>3.3846600763941153E-3</v>
      </c>
      <c r="T151" s="94">
        <v>1.0404913561286903E-4</v>
      </c>
      <c r="U151" s="94">
        <f>R151/'סכום נכסי הקרן'!$C$42</f>
        <v>1.0003110578351902E-5</v>
      </c>
    </row>
    <row r="152" spans="2:21">
      <c r="B152" s="86" t="s">
        <v>667</v>
      </c>
      <c r="C152" s="83" t="s">
        <v>668</v>
      </c>
      <c r="D152" s="96" t="s">
        <v>128</v>
      </c>
      <c r="E152" s="96" t="s">
        <v>329</v>
      </c>
      <c r="F152" s="83" t="s">
        <v>666</v>
      </c>
      <c r="G152" s="96" t="s">
        <v>165</v>
      </c>
      <c r="H152" s="83" t="s">
        <v>649</v>
      </c>
      <c r="I152" s="83" t="s">
        <v>333</v>
      </c>
      <c r="J152" s="83"/>
      <c r="K152" s="93">
        <v>2.549999999999907</v>
      </c>
      <c r="L152" s="96" t="s">
        <v>141</v>
      </c>
      <c r="M152" s="97">
        <v>1.9799999999999998E-2</v>
      </c>
      <c r="N152" s="97">
        <v>1.859999999999953E-2</v>
      </c>
      <c r="O152" s="93">
        <v>21019149.284851</v>
      </c>
      <c r="P152" s="95">
        <v>100.99</v>
      </c>
      <c r="Q152" s="93">
        <v>209.52152049600002</v>
      </c>
      <c r="R152" s="93">
        <v>21436.760443899999</v>
      </c>
      <c r="S152" s="94">
        <v>2.9123931717726228E-2</v>
      </c>
      <c r="T152" s="94">
        <v>2.8936835480454239E-3</v>
      </c>
      <c r="U152" s="94">
        <f>R152/'סכום נכסי הקרן'!$C$42</f>
        <v>2.7819391616623834E-4</v>
      </c>
    </row>
    <row r="153" spans="2:21">
      <c r="B153" s="86" t="s">
        <v>669</v>
      </c>
      <c r="C153" s="83" t="s">
        <v>670</v>
      </c>
      <c r="D153" s="96" t="s">
        <v>128</v>
      </c>
      <c r="E153" s="96" t="s">
        <v>329</v>
      </c>
      <c r="F153" s="83" t="s">
        <v>671</v>
      </c>
      <c r="G153" s="96" t="s">
        <v>399</v>
      </c>
      <c r="H153" s="83" t="s">
        <v>672</v>
      </c>
      <c r="I153" s="83" t="s">
        <v>139</v>
      </c>
      <c r="J153" s="83"/>
      <c r="K153" s="93">
        <v>3.3099836250685315</v>
      </c>
      <c r="L153" s="96" t="s">
        <v>141</v>
      </c>
      <c r="M153" s="97">
        <v>4.6500000000000007E-2</v>
      </c>
      <c r="N153" s="97">
        <v>8.7999099560309504E-3</v>
      </c>
      <c r="O153" s="93">
        <v>0.23636699999999997</v>
      </c>
      <c r="P153" s="95">
        <v>114.19</v>
      </c>
      <c r="Q153" s="93">
        <v>6.1650000000000011E-6</v>
      </c>
      <c r="R153" s="93">
        <v>2.7542099999999998E-4</v>
      </c>
      <c r="S153" s="94">
        <v>3.2983497576127998E-10</v>
      </c>
      <c r="T153" s="94">
        <v>3.7178248950997909E-11</v>
      </c>
      <c r="U153" s="94">
        <f>R153/'סכום נכסי הקרן'!$C$42</f>
        <v>3.574254924615929E-12</v>
      </c>
    </row>
    <row r="154" spans="2:21">
      <c r="B154" s="86" t="s">
        <v>673</v>
      </c>
      <c r="C154" s="83" t="s">
        <v>674</v>
      </c>
      <c r="D154" s="96" t="s">
        <v>128</v>
      </c>
      <c r="E154" s="96" t="s">
        <v>329</v>
      </c>
      <c r="F154" s="83" t="s">
        <v>671</v>
      </c>
      <c r="G154" s="96" t="s">
        <v>399</v>
      </c>
      <c r="H154" s="83" t="s">
        <v>672</v>
      </c>
      <c r="I154" s="83" t="s">
        <v>139</v>
      </c>
      <c r="J154" s="83"/>
      <c r="K154" s="93">
        <v>0</v>
      </c>
      <c r="L154" s="96" t="s">
        <v>141</v>
      </c>
      <c r="M154" s="97">
        <v>5.5999999999999994E-2</v>
      </c>
      <c r="N154" s="97">
        <v>0</v>
      </c>
      <c r="O154" s="93">
        <v>1897971.097844</v>
      </c>
      <c r="P154" s="95">
        <v>109.44</v>
      </c>
      <c r="Q154" s="83"/>
      <c r="R154" s="93">
        <v>2077.1396557050002</v>
      </c>
      <c r="S154" s="94">
        <v>2.997995668547419E-2</v>
      </c>
      <c r="T154" s="94">
        <v>2.8038680865217466E-4</v>
      </c>
      <c r="U154" s="94">
        <f>R154/'סכום נכסי הקרן'!$C$42</f>
        <v>2.6955920730513044E-5</v>
      </c>
    </row>
    <row r="155" spans="2:21">
      <c r="B155" s="86" t="s">
        <v>675</v>
      </c>
      <c r="C155" s="83" t="s">
        <v>676</v>
      </c>
      <c r="D155" s="96" t="s">
        <v>128</v>
      </c>
      <c r="E155" s="96" t="s">
        <v>329</v>
      </c>
      <c r="F155" s="83" t="s">
        <v>677</v>
      </c>
      <c r="G155" s="96" t="s">
        <v>399</v>
      </c>
      <c r="H155" s="83" t="s">
        <v>672</v>
      </c>
      <c r="I155" s="83" t="s">
        <v>139</v>
      </c>
      <c r="J155" s="83"/>
      <c r="K155" s="93">
        <v>1</v>
      </c>
      <c r="L155" s="96" t="s">
        <v>141</v>
      </c>
      <c r="M155" s="97">
        <v>4.8000000000000001E-2</v>
      </c>
      <c r="N155" s="97">
        <v>2.6999999999991818E-3</v>
      </c>
      <c r="O155" s="93">
        <v>1737579.2336309997</v>
      </c>
      <c r="P155" s="95">
        <v>105.13</v>
      </c>
      <c r="Q155" s="93">
        <v>1473.7640273219997</v>
      </c>
      <c r="R155" s="93">
        <v>3300.4810744010001</v>
      </c>
      <c r="S155" s="94">
        <v>4.017833897668413E-2</v>
      </c>
      <c r="T155" s="94">
        <v>4.4552197197068291E-4</v>
      </c>
      <c r="U155" s="94">
        <f>R155/'סכום נכסי הקרן'!$C$42</f>
        <v>4.2831740258656555E-5</v>
      </c>
    </row>
    <row r="156" spans="2:21">
      <c r="B156" s="86" t="s">
        <v>678</v>
      </c>
      <c r="C156" s="83" t="s">
        <v>679</v>
      </c>
      <c r="D156" s="96" t="s">
        <v>128</v>
      </c>
      <c r="E156" s="96" t="s">
        <v>329</v>
      </c>
      <c r="F156" s="83" t="s">
        <v>680</v>
      </c>
      <c r="G156" s="96" t="s">
        <v>399</v>
      </c>
      <c r="H156" s="83" t="s">
        <v>681</v>
      </c>
      <c r="I156" s="83" t="s">
        <v>333</v>
      </c>
      <c r="J156" s="83"/>
      <c r="K156" s="93">
        <v>0.6200000000009821</v>
      </c>
      <c r="L156" s="96" t="s">
        <v>141</v>
      </c>
      <c r="M156" s="97">
        <v>5.4000000000000006E-2</v>
      </c>
      <c r="N156" s="97">
        <v>1.8099999999995082E-2</v>
      </c>
      <c r="O156" s="93">
        <v>1437508.8468600002</v>
      </c>
      <c r="P156" s="95">
        <v>106.24</v>
      </c>
      <c r="Q156" s="83"/>
      <c r="R156" s="93">
        <v>1527.2094124750001</v>
      </c>
      <c r="S156" s="94">
        <v>3.9930801301666673E-2</v>
      </c>
      <c r="T156" s="94">
        <v>2.0615338604283194E-4</v>
      </c>
      <c r="U156" s="94">
        <f>R156/'סכום נכסי הקרן'!$C$42</f>
        <v>1.9819243134904633E-5</v>
      </c>
    </row>
    <row r="157" spans="2:21">
      <c r="B157" s="86" t="s">
        <v>682</v>
      </c>
      <c r="C157" s="83" t="s">
        <v>683</v>
      </c>
      <c r="D157" s="96" t="s">
        <v>128</v>
      </c>
      <c r="E157" s="96" t="s">
        <v>329</v>
      </c>
      <c r="F157" s="83" t="s">
        <v>680</v>
      </c>
      <c r="G157" s="96" t="s">
        <v>399</v>
      </c>
      <c r="H157" s="83" t="s">
        <v>681</v>
      </c>
      <c r="I157" s="83" t="s">
        <v>333</v>
      </c>
      <c r="J157" s="83"/>
      <c r="K157" s="93">
        <v>1.7600000000003457</v>
      </c>
      <c r="L157" s="96" t="s">
        <v>141</v>
      </c>
      <c r="M157" s="97">
        <v>2.5000000000000001E-2</v>
      </c>
      <c r="N157" s="97">
        <v>4.4000000000008636E-2</v>
      </c>
      <c r="O157" s="93">
        <v>4956910.4302609991</v>
      </c>
      <c r="P157" s="95">
        <v>98.1</v>
      </c>
      <c r="Q157" s="83"/>
      <c r="R157" s="93">
        <v>4862.7290381569992</v>
      </c>
      <c r="S157" s="94">
        <v>1.2726343875005788E-2</v>
      </c>
      <c r="T157" s="94">
        <v>6.5640510622591434E-4</v>
      </c>
      <c r="U157" s="94">
        <f>R157/'סכום נכסי הקרן'!$C$42</f>
        <v>6.31056935081404E-5</v>
      </c>
    </row>
    <row r="158" spans="2:21">
      <c r="B158" s="86" t="s">
        <v>684</v>
      </c>
      <c r="C158" s="83" t="s">
        <v>685</v>
      </c>
      <c r="D158" s="96" t="s">
        <v>128</v>
      </c>
      <c r="E158" s="96" t="s">
        <v>329</v>
      </c>
      <c r="F158" s="83" t="s">
        <v>686</v>
      </c>
      <c r="G158" s="96" t="s">
        <v>687</v>
      </c>
      <c r="H158" s="83" t="s">
        <v>688</v>
      </c>
      <c r="I158" s="83" t="s">
        <v>333</v>
      </c>
      <c r="J158" s="83"/>
      <c r="K158" s="93">
        <v>0.37999999999994671</v>
      </c>
      <c r="L158" s="96" t="s">
        <v>141</v>
      </c>
      <c r="M158" s="97">
        <v>4.9000000000000002E-2</v>
      </c>
      <c r="N158" s="97">
        <v>0</v>
      </c>
      <c r="O158" s="93">
        <v>7705091.1091049993</v>
      </c>
      <c r="P158" s="95">
        <v>24.38</v>
      </c>
      <c r="Q158" s="83"/>
      <c r="R158" s="93">
        <v>1878.5009756950003</v>
      </c>
      <c r="S158" s="94">
        <v>1.0622163398564789E-2</v>
      </c>
      <c r="T158" s="94">
        <v>2.5357317317517986E-4</v>
      </c>
      <c r="U158" s="94">
        <f>R158/'סכום נכסי הקרן'!$C$42</f>
        <v>2.4378102480470564E-5</v>
      </c>
    </row>
    <row r="159" spans="2:21">
      <c r="B159" s="82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93"/>
      <c r="P159" s="95"/>
      <c r="Q159" s="83"/>
      <c r="R159" s="83"/>
      <c r="S159" s="83"/>
      <c r="T159" s="94"/>
      <c r="U159" s="83"/>
    </row>
    <row r="160" spans="2:21">
      <c r="B160" s="99" t="s">
        <v>50</v>
      </c>
      <c r="C160" s="81"/>
      <c r="D160" s="81"/>
      <c r="E160" s="81"/>
      <c r="F160" s="81"/>
      <c r="G160" s="81"/>
      <c r="H160" s="81"/>
      <c r="I160" s="81"/>
      <c r="J160" s="81"/>
      <c r="K160" s="90">
        <v>4.578842216342589</v>
      </c>
      <c r="L160" s="81"/>
      <c r="M160" s="81"/>
      <c r="N160" s="101">
        <v>1.7796931752688344E-2</v>
      </c>
      <c r="O160" s="90"/>
      <c r="P160" s="92"/>
      <c r="Q160" s="90">
        <v>1759.7746790240001</v>
      </c>
      <c r="R160" s="90">
        <f>SUM(R161:R241)</f>
        <v>1005569.1541566988</v>
      </c>
      <c r="S160" s="81"/>
      <c r="T160" s="91">
        <v>0.13573875611323405</v>
      </c>
      <c r="U160" s="91">
        <f>R160/'סכום נכסי הקרן'!$C$42</f>
        <v>1.3049696650896102E-2</v>
      </c>
    </row>
    <row r="161" spans="2:21">
      <c r="B161" s="86" t="s">
        <v>689</v>
      </c>
      <c r="C161" s="83" t="s">
        <v>690</v>
      </c>
      <c r="D161" s="96" t="s">
        <v>128</v>
      </c>
      <c r="E161" s="96" t="s">
        <v>329</v>
      </c>
      <c r="F161" s="83" t="s">
        <v>344</v>
      </c>
      <c r="G161" s="96" t="s">
        <v>337</v>
      </c>
      <c r="H161" s="83" t="s">
        <v>345</v>
      </c>
      <c r="I161" s="83" t="s">
        <v>139</v>
      </c>
      <c r="J161" s="83"/>
      <c r="K161" s="93">
        <v>0.52999881908645508</v>
      </c>
      <c r="L161" s="96" t="s">
        <v>141</v>
      </c>
      <c r="M161" s="97">
        <v>1.95E-2</v>
      </c>
      <c r="N161" s="97">
        <v>4.1000113271299245E-3</v>
      </c>
      <c r="O161" s="93">
        <v>0.40340799999999993</v>
      </c>
      <c r="P161" s="95">
        <v>102.7</v>
      </c>
      <c r="Q161" s="83"/>
      <c r="R161" s="93">
        <v>4.1493299999999998E-4</v>
      </c>
      <c r="S161" s="94">
        <v>8.8337474079438129E-10</v>
      </c>
      <c r="T161" s="94">
        <v>5.6010552470524823E-11</v>
      </c>
      <c r="U161" s="94">
        <f>R161/'סכום נכסי הקרן'!$C$42</f>
        <v>5.3847612151421329E-12</v>
      </c>
    </row>
    <row r="162" spans="2:21">
      <c r="B162" s="86" t="s">
        <v>691</v>
      </c>
      <c r="C162" s="83" t="s">
        <v>692</v>
      </c>
      <c r="D162" s="96" t="s">
        <v>128</v>
      </c>
      <c r="E162" s="96" t="s">
        <v>329</v>
      </c>
      <c r="F162" s="83" t="s">
        <v>393</v>
      </c>
      <c r="G162" s="96" t="s">
        <v>337</v>
      </c>
      <c r="H162" s="83" t="s">
        <v>345</v>
      </c>
      <c r="I162" s="83" t="s">
        <v>139</v>
      </c>
      <c r="J162" s="83"/>
      <c r="K162" s="93">
        <v>2.8800000000001531</v>
      </c>
      <c r="L162" s="96" t="s">
        <v>141</v>
      </c>
      <c r="M162" s="97">
        <v>1.8700000000000001E-2</v>
      </c>
      <c r="N162" s="97">
        <v>6.799999999999716E-3</v>
      </c>
      <c r="O162" s="93">
        <v>9556921.1856229994</v>
      </c>
      <c r="P162" s="95">
        <v>103.56</v>
      </c>
      <c r="Q162" s="83"/>
      <c r="R162" s="93">
        <v>9897.1476856460013</v>
      </c>
      <c r="S162" s="94">
        <v>6.9108066850960218E-3</v>
      </c>
      <c r="T162" s="94">
        <v>1.3359860742708069E-3</v>
      </c>
      <c r="U162" s="94">
        <f>R162/'סכום נכסי הקרן'!$C$42</f>
        <v>1.2843947576644978E-4</v>
      </c>
    </row>
    <row r="163" spans="2:21">
      <c r="B163" s="86" t="s">
        <v>693</v>
      </c>
      <c r="C163" s="83" t="s">
        <v>694</v>
      </c>
      <c r="D163" s="96" t="s">
        <v>128</v>
      </c>
      <c r="E163" s="96" t="s">
        <v>329</v>
      </c>
      <c r="F163" s="83" t="s">
        <v>393</v>
      </c>
      <c r="G163" s="96" t="s">
        <v>337</v>
      </c>
      <c r="H163" s="83" t="s">
        <v>345</v>
      </c>
      <c r="I163" s="83" t="s">
        <v>139</v>
      </c>
      <c r="J163" s="83"/>
      <c r="K163" s="93">
        <v>5.5999999999999392</v>
      </c>
      <c r="L163" s="96" t="s">
        <v>141</v>
      </c>
      <c r="M163" s="97">
        <v>2.6800000000000001E-2</v>
      </c>
      <c r="N163" s="97">
        <v>1.0899999999999957E-2</v>
      </c>
      <c r="O163" s="93">
        <v>76820375.306686997</v>
      </c>
      <c r="P163" s="95">
        <v>109.2</v>
      </c>
      <c r="Q163" s="83"/>
      <c r="R163" s="93">
        <v>83887.850688281993</v>
      </c>
      <c r="S163" s="94">
        <v>3.1896933058471556E-2</v>
      </c>
      <c r="T163" s="94">
        <v>1.1323767602517926E-2</v>
      </c>
      <c r="U163" s="94">
        <f>R163/'סכום נכסי הקרן'!$C$42</f>
        <v>1.0886481547813626E-3</v>
      </c>
    </row>
    <row r="164" spans="2:21">
      <c r="B164" s="86" t="s">
        <v>695</v>
      </c>
      <c r="C164" s="83" t="s">
        <v>696</v>
      </c>
      <c r="D164" s="96" t="s">
        <v>128</v>
      </c>
      <c r="E164" s="96" t="s">
        <v>329</v>
      </c>
      <c r="F164" s="83" t="s">
        <v>336</v>
      </c>
      <c r="G164" s="96" t="s">
        <v>337</v>
      </c>
      <c r="H164" s="83" t="s">
        <v>332</v>
      </c>
      <c r="I164" s="83" t="s">
        <v>333</v>
      </c>
      <c r="J164" s="83"/>
      <c r="K164" s="93">
        <v>0.24999999999983694</v>
      </c>
      <c r="L164" s="96" t="s">
        <v>141</v>
      </c>
      <c r="M164" s="97">
        <v>1.2E-2</v>
      </c>
      <c r="N164" s="97">
        <v>4.0000000000004338E-3</v>
      </c>
      <c r="O164" s="93">
        <v>4577309.8522229996</v>
      </c>
      <c r="P164" s="95">
        <v>100.2</v>
      </c>
      <c r="Q164" s="93">
        <v>13.844989666999998</v>
      </c>
      <c r="R164" s="93">
        <v>4600.3094615470009</v>
      </c>
      <c r="S164" s="94">
        <v>1.5257699507409999E-2</v>
      </c>
      <c r="T164" s="94">
        <v>6.2098188015084386E-4</v>
      </c>
      <c r="U164" s="94">
        <f>R164/'סכום נכסי הקרן'!$C$42</f>
        <v>5.9700163559393156E-5</v>
      </c>
    </row>
    <row r="165" spans="2:21">
      <c r="B165" s="86" t="s">
        <v>697</v>
      </c>
      <c r="C165" s="83" t="s">
        <v>698</v>
      </c>
      <c r="D165" s="96" t="s">
        <v>128</v>
      </c>
      <c r="E165" s="96" t="s">
        <v>329</v>
      </c>
      <c r="F165" s="83" t="s">
        <v>355</v>
      </c>
      <c r="G165" s="96" t="s">
        <v>337</v>
      </c>
      <c r="H165" s="83" t="s">
        <v>345</v>
      </c>
      <c r="I165" s="83" t="s">
        <v>139</v>
      </c>
      <c r="J165" s="83"/>
      <c r="K165" s="93">
        <v>5.0499999999997582</v>
      </c>
      <c r="L165" s="96" t="s">
        <v>141</v>
      </c>
      <c r="M165" s="97">
        <v>2.98E-2</v>
      </c>
      <c r="N165" s="97">
        <v>1.020000000000028E-2</v>
      </c>
      <c r="O165" s="93">
        <v>18602824.649700999</v>
      </c>
      <c r="P165" s="95">
        <v>111.99</v>
      </c>
      <c r="Q165" s="83"/>
      <c r="R165" s="93">
        <v>20833.302704320999</v>
      </c>
      <c r="S165" s="94">
        <v>7.3178648177443864E-3</v>
      </c>
      <c r="T165" s="94">
        <v>2.8122246103701033E-3</v>
      </c>
      <c r="U165" s="94">
        <f>R165/'סכום נכסי הקרן'!$C$42</f>
        <v>2.7036258958806225E-4</v>
      </c>
    </row>
    <row r="166" spans="2:21">
      <c r="B166" s="86" t="s">
        <v>699</v>
      </c>
      <c r="C166" s="83" t="s">
        <v>700</v>
      </c>
      <c r="D166" s="96" t="s">
        <v>128</v>
      </c>
      <c r="E166" s="96" t="s">
        <v>329</v>
      </c>
      <c r="F166" s="83" t="s">
        <v>355</v>
      </c>
      <c r="G166" s="96" t="s">
        <v>337</v>
      </c>
      <c r="H166" s="83" t="s">
        <v>345</v>
      </c>
      <c r="I166" s="83" t="s">
        <v>139</v>
      </c>
      <c r="J166" s="83"/>
      <c r="K166" s="93">
        <v>2.3599999999999177</v>
      </c>
      <c r="L166" s="96" t="s">
        <v>141</v>
      </c>
      <c r="M166" s="97">
        <v>2.4700000000000003E-2</v>
      </c>
      <c r="N166" s="97">
        <v>7.0000000000001276E-3</v>
      </c>
      <c r="O166" s="93">
        <v>22419305.119035006</v>
      </c>
      <c r="P166" s="95">
        <v>105.65</v>
      </c>
      <c r="Q166" s="83"/>
      <c r="R166" s="93">
        <v>23685.996224211001</v>
      </c>
      <c r="S166" s="94">
        <v>6.7300381898082705E-3</v>
      </c>
      <c r="T166" s="94">
        <v>3.1973010927856382E-3</v>
      </c>
      <c r="U166" s="94">
        <f>R166/'סכום נכסי הקרן'!$C$42</f>
        <v>3.0738320116774131E-4</v>
      </c>
    </row>
    <row r="167" spans="2:21">
      <c r="B167" s="86" t="s">
        <v>701</v>
      </c>
      <c r="C167" s="83" t="s">
        <v>702</v>
      </c>
      <c r="D167" s="96" t="s">
        <v>128</v>
      </c>
      <c r="E167" s="96" t="s">
        <v>329</v>
      </c>
      <c r="F167" s="83" t="s">
        <v>703</v>
      </c>
      <c r="G167" s="96" t="s">
        <v>337</v>
      </c>
      <c r="H167" s="83" t="s">
        <v>332</v>
      </c>
      <c r="I167" s="83" t="s">
        <v>333</v>
      </c>
      <c r="J167" s="83"/>
      <c r="K167" s="93">
        <v>2.1899999999995097</v>
      </c>
      <c r="L167" s="96" t="s">
        <v>141</v>
      </c>
      <c r="M167" s="97">
        <v>2.07E-2</v>
      </c>
      <c r="N167" s="97">
        <v>6.7999999999977913E-3</v>
      </c>
      <c r="O167" s="93">
        <v>6926211.4860569993</v>
      </c>
      <c r="P167" s="95">
        <v>104.65</v>
      </c>
      <c r="Q167" s="83"/>
      <c r="R167" s="93">
        <v>7248.2803404450005</v>
      </c>
      <c r="S167" s="94">
        <v>2.7326321735547197E-2</v>
      </c>
      <c r="T167" s="94">
        <v>9.7842347157147845E-4</v>
      </c>
      <c r="U167" s="94">
        <f>R167/'סכום נכסי הקרן'!$C$42</f>
        <v>9.406400275154171E-5</v>
      </c>
    </row>
    <row r="168" spans="2:21">
      <c r="B168" s="86" t="s">
        <v>704</v>
      </c>
      <c r="C168" s="83" t="s">
        <v>705</v>
      </c>
      <c r="D168" s="96" t="s">
        <v>128</v>
      </c>
      <c r="E168" s="96" t="s">
        <v>329</v>
      </c>
      <c r="F168" s="83" t="s">
        <v>706</v>
      </c>
      <c r="G168" s="96" t="s">
        <v>399</v>
      </c>
      <c r="H168" s="83" t="s">
        <v>345</v>
      </c>
      <c r="I168" s="83" t="s">
        <v>139</v>
      </c>
      <c r="J168" s="83"/>
      <c r="K168" s="93">
        <v>4.1200000000002026</v>
      </c>
      <c r="L168" s="96" t="s">
        <v>141</v>
      </c>
      <c r="M168" s="97">
        <v>1.44E-2</v>
      </c>
      <c r="N168" s="97">
        <v>8.8000000000010986E-3</v>
      </c>
      <c r="O168" s="93">
        <v>15575842.847451996</v>
      </c>
      <c r="P168" s="95">
        <v>102.7</v>
      </c>
      <c r="Q168" s="83"/>
      <c r="R168" s="93">
        <v>15996.390604498001</v>
      </c>
      <c r="S168" s="94">
        <v>1.8324520997002349E-2</v>
      </c>
      <c r="T168" s="94">
        <v>2.1593044546764071E-3</v>
      </c>
      <c r="U168" s="94">
        <f>R168/'סכום נכסי הקרן'!$C$42</f>
        <v>2.0759193341904561E-4</v>
      </c>
    </row>
    <row r="169" spans="2:21">
      <c r="B169" s="86" t="s">
        <v>707</v>
      </c>
      <c r="C169" s="83" t="s">
        <v>708</v>
      </c>
      <c r="D169" s="96" t="s">
        <v>128</v>
      </c>
      <c r="E169" s="96" t="s">
        <v>329</v>
      </c>
      <c r="F169" s="83" t="s">
        <v>709</v>
      </c>
      <c r="G169" s="96" t="s">
        <v>710</v>
      </c>
      <c r="H169" s="83" t="s">
        <v>388</v>
      </c>
      <c r="I169" s="83" t="s">
        <v>139</v>
      </c>
      <c r="J169" s="83"/>
      <c r="K169" s="93">
        <v>0.50000000000106437</v>
      </c>
      <c r="L169" s="96" t="s">
        <v>141</v>
      </c>
      <c r="M169" s="97">
        <v>4.8399999999999999E-2</v>
      </c>
      <c r="N169" s="97">
        <v>2.8000000000036906E-3</v>
      </c>
      <c r="O169" s="93">
        <v>1378028.651943</v>
      </c>
      <c r="P169" s="95">
        <v>102.28</v>
      </c>
      <c r="Q169" s="83"/>
      <c r="R169" s="93">
        <v>1409.4477659909994</v>
      </c>
      <c r="S169" s="94">
        <v>6.5620411997285716E-3</v>
      </c>
      <c r="T169" s="94">
        <v>1.9025709705302511E-4</v>
      </c>
      <c r="U169" s="94">
        <f>R169/'סכום נכסי הקרן'!$C$42</f>
        <v>1.829100039061019E-5</v>
      </c>
    </row>
    <row r="170" spans="2:21">
      <c r="B170" s="86" t="s">
        <v>711</v>
      </c>
      <c r="C170" s="83" t="s">
        <v>712</v>
      </c>
      <c r="D170" s="96" t="s">
        <v>128</v>
      </c>
      <c r="E170" s="96" t="s">
        <v>329</v>
      </c>
      <c r="F170" s="83" t="s">
        <v>393</v>
      </c>
      <c r="G170" s="96" t="s">
        <v>337</v>
      </c>
      <c r="H170" s="83" t="s">
        <v>388</v>
      </c>
      <c r="I170" s="83" t="s">
        <v>139</v>
      </c>
      <c r="J170" s="83"/>
      <c r="K170" s="93">
        <v>1.4100000000000468</v>
      </c>
      <c r="L170" s="96" t="s">
        <v>141</v>
      </c>
      <c r="M170" s="97">
        <v>6.4000000000000001E-2</v>
      </c>
      <c r="N170" s="97">
        <v>5.8999999999995289E-3</v>
      </c>
      <c r="O170" s="93">
        <v>7233107.1091960017</v>
      </c>
      <c r="P170" s="95">
        <v>108.69</v>
      </c>
      <c r="Q170" s="83"/>
      <c r="R170" s="93">
        <v>7861.6640758430012</v>
      </c>
      <c r="S170" s="94">
        <v>2.9636351046848759E-2</v>
      </c>
      <c r="T170" s="94">
        <v>1.061222289443463E-3</v>
      </c>
      <c r="U170" s="94">
        <f>R170/'סכום נכסי הקרן'!$C$42</f>
        <v>1.020241431799245E-4</v>
      </c>
    </row>
    <row r="171" spans="2:21">
      <c r="B171" s="86" t="s">
        <v>713</v>
      </c>
      <c r="C171" s="83" t="s">
        <v>714</v>
      </c>
      <c r="D171" s="96" t="s">
        <v>128</v>
      </c>
      <c r="E171" s="96" t="s">
        <v>329</v>
      </c>
      <c r="F171" s="83" t="s">
        <v>405</v>
      </c>
      <c r="G171" s="96" t="s">
        <v>399</v>
      </c>
      <c r="H171" s="83" t="s">
        <v>388</v>
      </c>
      <c r="I171" s="83" t="s">
        <v>139</v>
      </c>
      <c r="J171" s="83"/>
      <c r="K171" s="93">
        <v>3.4200000000001523</v>
      </c>
      <c r="L171" s="96" t="s">
        <v>141</v>
      </c>
      <c r="M171" s="97">
        <v>1.6299999999999999E-2</v>
      </c>
      <c r="N171" s="97">
        <v>7.0000000000005414E-3</v>
      </c>
      <c r="O171" s="93">
        <v>16119131.488328002</v>
      </c>
      <c r="P171" s="95">
        <v>103.2</v>
      </c>
      <c r="Q171" s="83"/>
      <c r="R171" s="93">
        <v>16634.943696363</v>
      </c>
      <c r="S171" s="94">
        <v>1.9345147656708341E-2</v>
      </c>
      <c r="T171" s="94">
        <v>2.2455008079602392E-3</v>
      </c>
      <c r="U171" s="94">
        <f>R171/'סכום נכסי הקרן'!$C$42</f>
        <v>2.1587870724249118E-4</v>
      </c>
    </row>
    <row r="172" spans="2:21">
      <c r="B172" s="86" t="s">
        <v>715</v>
      </c>
      <c r="C172" s="83" t="s">
        <v>716</v>
      </c>
      <c r="D172" s="96" t="s">
        <v>128</v>
      </c>
      <c r="E172" s="96" t="s">
        <v>329</v>
      </c>
      <c r="F172" s="83" t="s">
        <v>377</v>
      </c>
      <c r="G172" s="96" t="s">
        <v>337</v>
      </c>
      <c r="H172" s="83" t="s">
        <v>388</v>
      </c>
      <c r="I172" s="83" t="s">
        <v>139</v>
      </c>
      <c r="J172" s="83"/>
      <c r="K172" s="93">
        <v>0.72999999999981602</v>
      </c>
      <c r="L172" s="96" t="s">
        <v>141</v>
      </c>
      <c r="M172" s="97">
        <v>6.0999999999999999E-2</v>
      </c>
      <c r="N172" s="97">
        <v>4.2999999999986079E-3</v>
      </c>
      <c r="O172" s="93">
        <v>8186519.820098999</v>
      </c>
      <c r="P172" s="95">
        <v>108.81</v>
      </c>
      <c r="Q172" s="83"/>
      <c r="R172" s="93">
        <v>8907.752490167999</v>
      </c>
      <c r="S172" s="94">
        <v>1.1947567810180816E-2</v>
      </c>
      <c r="T172" s="94">
        <v>1.2024306050494968E-3</v>
      </c>
      <c r="U172" s="94">
        <f>R172/'סכום נכסי הקרן'!$C$42</f>
        <v>1.155996754250503E-4</v>
      </c>
    </row>
    <row r="173" spans="2:21">
      <c r="B173" s="86" t="s">
        <v>717</v>
      </c>
      <c r="C173" s="83" t="s">
        <v>718</v>
      </c>
      <c r="D173" s="96" t="s">
        <v>128</v>
      </c>
      <c r="E173" s="96" t="s">
        <v>329</v>
      </c>
      <c r="F173" s="83" t="s">
        <v>719</v>
      </c>
      <c r="G173" s="96" t="s">
        <v>720</v>
      </c>
      <c r="H173" s="83" t="s">
        <v>388</v>
      </c>
      <c r="I173" s="83" t="s">
        <v>139</v>
      </c>
      <c r="J173" s="83"/>
      <c r="K173" s="93">
        <v>4.9200000000001634</v>
      </c>
      <c r="L173" s="96" t="s">
        <v>141</v>
      </c>
      <c r="M173" s="97">
        <v>2.6099999999999998E-2</v>
      </c>
      <c r="N173" s="97">
        <v>1.0199999999999945E-2</v>
      </c>
      <c r="O173" s="93">
        <v>13168949.958833002</v>
      </c>
      <c r="P173" s="95">
        <v>108.02</v>
      </c>
      <c r="Q173" s="83"/>
      <c r="R173" s="93">
        <v>14225.099746104001</v>
      </c>
      <c r="S173" s="94">
        <v>2.1834999069547615E-2</v>
      </c>
      <c r="T173" s="94">
        <v>1.9202032514348281E-3</v>
      </c>
      <c r="U173" s="94">
        <f>R173/'סכום נכסי הקרן'!$C$42</f>
        <v>1.8460514202136012E-4</v>
      </c>
    </row>
    <row r="174" spans="2:21">
      <c r="B174" s="86" t="s">
        <v>721</v>
      </c>
      <c r="C174" s="83" t="s">
        <v>722</v>
      </c>
      <c r="D174" s="96" t="s">
        <v>128</v>
      </c>
      <c r="E174" s="96" t="s">
        <v>329</v>
      </c>
      <c r="F174" s="83" t="s">
        <v>436</v>
      </c>
      <c r="G174" s="96" t="s">
        <v>399</v>
      </c>
      <c r="H174" s="83" t="s">
        <v>437</v>
      </c>
      <c r="I174" s="83" t="s">
        <v>139</v>
      </c>
      <c r="J174" s="83"/>
      <c r="K174" s="93">
        <v>3.7500000000002505</v>
      </c>
      <c r="L174" s="96" t="s">
        <v>141</v>
      </c>
      <c r="M174" s="97">
        <v>3.39E-2</v>
      </c>
      <c r="N174" s="97">
        <v>1.1300000000000919E-2</v>
      </c>
      <c r="O174" s="93">
        <v>19563544.485045005</v>
      </c>
      <c r="P174" s="95">
        <v>108.55</v>
      </c>
      <c r="Q174" s="93">
        <v>663.20415717999992</v>
      </c>
      <c r="R174" s="93">
        <v>21899.431693846007</v>
      </c>
      <c r="S174" s="94">
        <v>1.8027379222127753E-2</v>
      </c>
      <c r="T174" s="94">
        <v>2.9561381426949319E-3</v>
      </c>
      <c r="U174" s="94">
        <f>R174/'סכום נכסי הקרן'!$C$42</f>
        <v>2.8419819686232803E-4</v>
      </c>
    </row>
    <row r="175" spans="2:21">
      <c r="B175" s="86" t="s">
        <v>723</v>
      </c>
      <c r="C175" s="83" t="s">
        <v>724</v>
      </c>
      <c r="D175" s="96" t="s">
        <v>128</v>
      </c>
      <c r="E175" s="96" t="s">
        <v>329</v>
      </c>
      <c r="F175" s="83" t="s">
        <v>350</v>
      </c>
      <c r="G175" s="96" t="s">
        <v>337</v>
      </c>
      <c r="H175" s="83" t="s">
        <v>437</v>
      </c>
      <c r="I175" s="83" t="s">
        <v>139</v>
      </c>
      <c r="J175" s="83"/>
      <c r="K175" s="93">
        <v>1.09000000000004</v>
      </c>
      <c r="L175" s="96" t="s">
        <v>141</v>
      </c>
      <c r="M175" s="97">
        <v>1.55E-2</v>
      </c>
      <c r="N175" s="97">
        <v>5.599999999999882E-3</v>
      </c>
      <c r="O175" s="93">
        <v>29889505.474549998</v>
      </c>
      <c r="P175" s="95">
        <v>101.32</v>
      </c>
      <c r="Q175" s="83"/>
      <c r="R175" s="93">
        <v>30284.048350130997</v>
      </c>
      <c r="S175" s="94">
        <v>3.689401126938998E-2</v>
      </c>
      <c r="T175" s="94">
        <v>4.0879522215271453E-3</v>
      </c>
      <c r="U175" s="94">
        <f>R175/'סכום נכסי הקרן'!$C$42</f>
        <v>3.9300891708607052E-4</v>
      </c>
    </row>
    <row r="176" spans="2:21">
      <c r="B176" s="86" t="s">
        <v>725</v>
      </c>
      <c r="C176" s="83" t="s">
        <v>726</v>
      </c>
      <c r="D176" s="96" t="s">
        <v>128</v>
      </c>
      <c r="E176" s="96" t="s">
        <v>329</v>
      </c>
      <c r="F176" s="83" t="s">
        <v>455</v>
      </c>
      <c r="G176" s="96" t="s">
        <v>399</v>
      </c>
      <c r="H176" s="83" t="s">
        <v>429</v>
      </c>
      <c r="I176" s="83" t="s">
        <v>333</v>
      </c>
      <c r="J176" s="83"/>
      <c r="K176" s="93">
        <v>6.6800000000002102</v>
      </c>
      <c r="L176" s="96" t="s">
        <v>141</v>
      </c>
      <c r="M176" s="97">
        <v>2.5499999999999998E-2</v>
      </c>
      <c r="N176" s="97">
        <v>1.6300000000000626E-2</v>
      </c>
      <c r="O176" s="93">
        <v>58106176.328623988</v>
      </c>
      <c r="P176" s="95">
        <v>106.19</v>
      </c>
      <c r="Q176" s="83"/>
      <c r="R176" s="93">
        <v>61702.950580277997</v>
      </c>
      <c r="S176" s="94">
        <v>4.4614843852838558E-2</v>
      </c>
      <c r="T176" s="94">
        <v>8.3290949407804661E-3</v>
      </c>
      <c r="U176" s="94">
        <f>R176/'סכום נכסי הקרן'!$C$42</f>
        <v>8.0074531344702089E-4</v>
      </c>
    </row>
    <row r="177" spans="2:21">
      <c r="B177" s="86" t="s">
        <v>728</v>
      </c>
      <c r="C177" s="83" t="s">
        <v>729</v>
      </c>
      <c r="D177" s="96" t="s">
        <v>128</v>
      </c>
      <c r="E177" s="96" t="s">
        <v>329</v>
      </c>
      <c r="F177" s="83" t="s">
        <v>462</v>
      </c>
      <c r="G177" s="96" t="s">
        <v>463</v>
      </c>
      <c r="H177" s="83" t="s">
        <v>437</v>
      </c>
      <c r="I177" s="83" t="s">
        <v>139</v>
      </c>
      <c r="J177" s="83"/>
      <c r="K177" s="93">
        <v>2.6199999999999304</v>
      </c>
      <c r="L177" s="96" t="s">
        <v>141</v>
      </c>
      <c r="M177" s="97">
        <v>4.8000000000000001E-2</v>
      </c>
      <c r="N177" s="97">
        <v>7.8999999999998221E-3</v>
      </c>
      <c r="O177" s="93">
        <v>27169040.245662998</v>
      </c>
      <c r="P177" s="95">
        <v>112</v>
      </c>
      <c r="Q177" s="83"/>
      <c r="R177" s="93">
        <v>30429.325980325993</v>
      </c>
      <c r="S177" s="94">
        <v>1.3664661710338567E-2</v>
      </c>
      <c r="T177" s="94">
        <v>4.1075628100530771E-3</v>
      </c>
      <c r="U177" s="94">
        <f>R177/'סכום נכסי הקרן'!$C$42</f>
        <v>3.9489424640068704E-4</v>
      </c>
    </row>
    <row r="178" spans="2:21">
      <c r="B178" s="86" t="s">
        <v>730</v>
      </c>
      <c r="C178" s="83" t="s">
        <v>731</v>
      </c>
      <c r="D178" s="96" t="s">
        <v>128</v>
      </c>
      <c r="E178" s="96" t="s">
        <v>329</v>
      </c>
      <c r="F178" s="83" t="s">
        <v>462</v>
      </c>
      <c r="G178" s="96" t="s">
        <v>463</v>
      </c>
      <c r="H178" s="83" t="s">
        <v>437</v>
      </c>
      <c r="I178" s="83" t="s">
        <v>139</v>
      </c>
      <c r="J178" s="83"/>
      <c r="K178" s="93">
        <v>1.1299999999981607</v>
      </c>
      <c r="L178" s="96" t="s">
        <v>141</v>
      </c>
      <c r="M178" s="97">
        <v>4.4999999999999998E-2</v>
      </c>
      <c r="N178" s="97">
        <v>5.0999999999909139E-3</v>
      </c>
      <c r="O178" s="93">
        <v>850258.60158199992</v>
      </c>
      <c r="P178" s="95">
        <v>106.14</v>
      </c>
      <c r="Q178" s="83"/>
      <c r="R178" s="93">
        <v>902.46448128199995</v>
      </c>
      <c r="S178" s="94">
        <v>1.4158988749225655E-3</v>
      </c>
      <c r="T178" s="94">
        <v>1.2182095466407933E-4</v>
      </c>
      <c r="U178" s="94">
        <f>R178/'סכום נכסי הקרן'!$C$42</f>
        <v>1.1711663658592295E-5</v>
      </c>
    </row>
    <row r="179" spans="2:21">
      <c r="B179" s="86" t="s">
        <v>732</v>
      </c>
      <c r="C179" s="83" t="s">
        <v>733</v>
      </c>
      <c r="D179" s="96" t="s">
        <v>128</v>
      </c>
      <c r="E179" s="96" t="s">
        <v>329</v>
      </c>
      <c r="F179" s="83" t="s">
        <v>734</v>
      </c>
      <c r="G179" s="96" t="s">
        <v>138</v>
      </c>
      <c r="H179" s="83" t="s">
        <v>437</v>
      </c>
      <c r="I179" s="83" t="s">
        <v>139</v>
      </c>
      <c r="J179" s="83"/>
      <c r="K179" s="93">
        <v>2.3800000000002965</v>
      </c>
      <c r="L179" s="96" t="s">
        <v>141</v>
      </c>
      <c r="M179" s="97">
        <v>1.49E-2</v>
      </c>
      <c r="N179" s="97">
        <v>8.5000000000009408E-3</v>
      </c>
      <c r="O179" s="93">
        <v>12032168.214219002</v>
      </c>
      <c r="P179" s="95">
        <v>101.65</v>
      </c>
      <c r="Q179" s="83"/>
      <c r="R179" s="93">
        <v>12230.698590601</v>
      </c>
      <c r="S179" s="94">
        <v>1.116018915497346E-2</v>
      </c>
      <c r="T179" s="94">
        <v>1.6509850630343486E-3</v>
      </c>
      <c r="U179" s="94">
        <f>R179/'סכום נכסי הקרן'!$C$42</f>
        <v>1.5872295383775648E-4</v>
      </c>
    </row>
    <row r="180" spans="2:21">
      <c r="B180" s="86" t="s">
        <v>735</v>
      </c>
      <c r="C180" s="83" t="s">
        <v>736</v>
      </c>
      <c r="D180" s="96" t="s">
        <v>128</v>
      </c>
      <c r="E180" s="96" t="s">
        <v>329</v>
      </c>
      <c r="F180" s="83" t="s">
        <v>350</v>
      </c>
      <c r="G180" s="96" t="s">
        <v>337</v>
      </c>
      <c r="H180" s="83" t="s">
        <v>429</v>
      </c>
      <c r="I180" s="83" t="s">
        <v>333</v>
      </c>
      <c r="J180" s="83"/>
      <c r="K180" s="93">
        <v>1.0400000000000686</v>
      </c>
      <c r="L180" s="96" t="s">
        <v>141</v>
      </c>
      <c r="M180" s="97">
        <v>3.2500000000000001E-2</v>
      </c>
      <c r="N180" s="97">
        <v>9.7999999999996562E-3</v>
      </c>
      <c r="O180" s="93">
        <f>2270608.7616/50000</f>
        <v>45.412175231999996</v>
      </c>
      <c r="P180" s="95">
        <v>5119199</v>
      </c>
      <c r="Q180" s="83"/>
      <c r="R180" s="93">
        <v>2324.7395719460001</v>
      </c>
      <c r="S180" s="94">
        <f>12263.617399946%/50000</f>
        <v>2.4527234799892003E-3</v>
      </c>
      <c r="T180" s="94">
        <v>3.1380957353304475E-4</v>
      </c>
      <c r="U180" s="94">
        <f>R180/'סכום נכסי הקרן'!$C$42</f>
        <v>3.0169129672310821E-5</v>
      </c>
    </row>
    <row r="181" spans="2:21">
      <c r="B181" s="86" t="s">
        <v>737</v>
      </c>
      <c r="C181" s="83" t="s">
        <v>738</v>
      </c>
      <c r="D181" s="96" t="s">
        <v>128</v>
      </c>
      <c r="E181" s="96" t="s">
        <v>329</v>
      </c>
      <c r="F181" s="83" t="s">
        <v>739</v>
      </c>
      <c r="G181" s="96" t="s">
        <v>399</v>
      </c>
      <c r="H181" s="83" t="s">
        <v>429</v>
      </c>
      <c r="I181" s="83" t="s">
        <v>333</v>
      </c>
      <c r="J181" s="83"/>
      <c r="K181" s="93">
        <v>3.3300000000007679</v>
      </c>
      <c r="L181" s="96" t="s">
        <v>141</v>
      </c>
      <c r="M181" s="97">
        <v>3.3799999999999997E-2</v>
      </c>
      <c r="N181" s="97">
        <v>1.9700000000004755E-2</v>
      </c>
      <c r="O181" s="93">
        <v>8595559.4585680012</v>
      </c>
      <c r="P181" s="95">
        <v>104.77</v>
      </c>
      <c r="Q181" s="83"/>
      <c r="R181" s="93">
        <v>9005.567644576</v>
      </c>
      <c r="S181" s="94">
        <v>1.0501227761714003E-2</v>
      </c>
      <c r="T181" s="94">
        <v>1.215634377317265E-3</v>
      </c>
      <c r="U181" s="94">
        <f>R181/'סכום נכסי הקרן'!$C$42</f>
        <v>1.1686906409673788E-4</v>
      </c>
    </row>
    <row r="182" spans="2:21">
      <c r="B182" s="86" t="s">
        <v>740</v>
      </c>
      <c r="C182" s="83" t="s">
        <v>741</v>
      </c>
      <c r="D182" s="96" t="s">
        <v>128</v>
      </c>
      <c r="E182" s="96" t="s">
        <v>329</v>
      </c>
      <c r="F182" s="83" t="s">
        <v>603</v>
      </c>
      <c r="G182" s="96" t="s">
        <v>459</v>
      </c>
      <c r="H182" s="83" t="s">
        <v>437</v>
      </c>
      <c r="I182" s="83" t="s">
        <v>139</v>
      </c>
      <c r="J182" s="83"/>
      <c r="K182" s="93">
        <v>3.7800000000018685</v>
      </c>
      <c r="L182" s="96" t="s">
        <v>141</v>
      </c>
      <c r="M182" s="97">
        <v>3.85E-2</v>
      </c>
      <c r="N182" s="97">
        <v>1.1200000000006972E-2</v>
      </c>
      <c r="O182" s="93">
        <v>1835173.3502639993</v>
      </c>
      <c r="P182" s="95">
        <v>112.5</v>
      </c>
      <c r="Q182" s="83"/>
      <c r="R182" s="93">
        <v>2064.5699584130007</v>
      </c>
      <c r="S182" s="94">
        <v>4.6013809113734875E-3</v>
      </c>
      <c r="T182" s="94">
        <v>2.7869006317829777E-4</v>
      </c>
      <c r="U182" s="94">
        <f>R182/'סכום נכסי הקרן'!$C$42</f>
        <v>2.6792798447002126E-5</v>
      </c>
    </row>
    <row r="183" spans="2:21">
      <c r="B183" s="86" t="s">
        <v>742</v>
      </c>
      <c r="C183" s="83" t="s">
        <v>743</v>
      </c>
      <c r="D183" s="96" t="s">
        <v>128</v>
      </c>
      <c r="E183" s="96" t="s">
        <v>329</v>
      </c>
      <c r="F183" s="83" t="s">
        <v>508</v>
      </c>
      <c r="G183" s="96" t="s">
        <v>136</v>
      </c>
      <c r="H183" s="83" t="s">
        <v>429</v>
      </c>
      <c r="I183" s="83" t="s">
        <v>333</v>
      </c>
      <c r="J183" s="83"/>
      <c r="K183" s="93">
        <v>4.8299999999998988</v>
      </c>
      <c r="L183" s="96" t="s">
        <v>141</v>
      </c>
      <c r="M183" s="97">
        <v>5.0900000000000001E-2</v>
      </c>
      <c r="N183" s="97">
        <v>1.369999999999935E-2</v>
      </c>
      <c r="O183" s="93">
        <v>12084893.932011999</v>
      </c>
      <c r="P183" s="95">
        <v>119.75</v>
      </c>
      <c r="Q183" s="83"/>
      <c r="R183" s="93">
        <v>14471.660215262002</v>
      </c>
      <c r="S183" s="94">
        <v>1.1705277774279885E-2</v>
      </c>
      <c r="T183" s="94">
        <v>1.9534857044933495E-3</v>
      </c>
      <c r="U183" s="94">
        <f>R183/'סכום נכסי הקרן'!$C$42</f>
        <v>1.8780486161828122E-4</v>
      </c>
    </row>
    <row r="184" spans="2:21">
      <c r="B184" s="86" t="s">
        <v>744</v>
      </c>
      <c r="C184" s="83" t="s">
        <v>745</v>
      </c>
      <c r="D184" s="96" t="s">
        <v>128</v>
      </c>
      <c r="E184" s="96" t="s">
        <v>329</v>
      </c>
      <c r="F184" s="83" t="s">
        <v>746</v>
      </c>
      <c r="G184" s="96" t="s">
        <v>710</v>
      </c>
      <c r="H184" s="83" t="s">
        <v>429</v>
      </c>
      <c r="I184" s="83" t="s">
        <v>333</v>
      </c>
      <c r="J184" s="83"/>
      <c r="K184" s="93">
        <v>0.99000000004089772</v>
      </c>
      <c r="L184" s="96" t="s">
        <v>141</v>
      </c>
      <c r="M184" s="97">
        <v>4.0999999999999995E-2</v>
      </c>
      <c r="N184" s="97">
        <v>3.9999999998751243E-3</v>
      </c>
      <c r="O184" s="93">
        <v>30830.554650000002</v>
      </c>
      <c r="P184" s="95">
        <v>103.69</v>
      </c>
      <c r="Q184" s="93">
        <v>32.094609441999999</v>
      </c>
      <c r="R184" s="93">
        <v>64.062811561999993</v>
      </c>
      <c r="S184" s="94">
        <v>2.0553703784333333E-4</v>
      </c>
      <c r="T184" s="94">
        <v>8.6476454473438965E-6</v>
      </c>
      <c r="U184" s="94">
        <f>R184/'סכום נכסי הקרן'!$C$42</f>
        <v>8.3137022852368108E-7</v>
      </c>
    </row>
    <row r="185" spans="2:21">
      <c r="B185" s="86" t="s">
        <v>747</v>
      </c>
      <c r="C185" s="83" t="s">
        <v>748</v>
      </c>
      <c r="D185" s="96" t="s">
        <v>128</v>
      </c>
      <c r="E185" s="96" t="s">
        <v>329</v>
      </c>
      <c r="F185" s="83" t="s">
        <v>746</v>
      </c>
      <c r="G185" s="96" t="s">
        <v>710</v>
      </c>
      <c r="H185" s="83" t="s">
        <v>429</v>
      </c>
      <c r="I185" s="83" t="s">
        <v>333</v>
      </c>
      <c r="J185" s="83"/>
      <c r="K185" s="93">
        <v>2.8699999999991244</v>
      </c>
      <c r="L185" s="96" t="s">
        <v>141</v>
      </c>
      <c r="M185" s="97">
        <v>1.2E-2</v>
      </c>
      <c r="N185" s="97">
        <v>8.3999999999964832E-3</v>
      </c>
      <c r="O185" s="93">
        <v>3036125.4002490002</v>
      </c>
      <c r="P185" s="95">
        <v>101.13</v>
      </c>
      <c r="Q185" s="83"/>
      <c r="R185" s="93">
        <v>3070.433516087</v>
      </c>
      <c r="S185" s="94">
        <v>6.552666065776468E-3</v>
      </c>
      <c r="T185" s="94">
        <v>4.1446854687395061E-4</v>
      </c>
      <c r="U185" s="94">
        <f>R185/'סכום נכסי הקרן'!$C$42</f>
        <v>3.9846315696986664E-5</v>
      </c>
    </row>
    <row r="186" spans="2:21">
      <c r="B186" s="86" t="s">
        <v>749</v>
      </c>
      <c r="C186" s="83" t="s">
        <v>750</v>
      </c>
      <c r="D186" s="96" t="s">
        <v>128</v>
      </c>
      <c r="E186" s="96" t="s">
        <v>329</v>
      </c>
      <c r="F186" s="83" t="s">
        <v>516</v>
      </c>
      <c r="G186" s="96" t="s">
        <v>165</v>
      </c>
      <c r="H186" s="83" t="s">
        <v>513</v>
      </c>
      <c r="I186" s="83" t="s">
        <v>333</v>
      </c>
      <c r="J186" s="83"/>
      <c r="K186" s="93">
        <v>4.3799999999998898</v>
      </c>
      <c r="L186" s="96" t="s">
        <v>141</v>
      </c>
      <c r="M186" s="97">
        <v>3.6499999999999998E-2</v>
      </c>
      <c r="N186" s="97">
        <v>1.7599999999999724E-2</v>
      </c>
      <c r="O186" s="93">
        <v>32961015.447831005</v>
      </c>
      <c r="P186" s="95">
        <v>108.86</v>
      </c>
      <c r="Q186" s="83"/>
      <c r="R186" s="93">
        <v>35881.360319599997</v>
      </c>
      <c r="S186" s="94">
        <v>1.5366670014578775E-2</v>
      </c>
      <c r="T186" s="94">
        <v>4.8435164590301637E-3</v>
      </c>
      <c r="U186" s="94">
        <f>R186/'סכום נכסי הקרן'!$C$42</f>
        <v>4.6564760430122931E-4</v>
      </c>
    </row>
    <row r="187" spans="2:21">
      <c r="B187" s="86" t="s">
        <v>751</v>
      </c>
      <c r="C187" s="83" t="s">
        <v>752</v>
      </c>
      <c r="D187" s="96" t="s">
        <v>128</v>
      </c>
      <c r="E187" s="96" t="s">
        <v>329</v>
      </c>
      <c r="F187" s="83" t="s">
        <v>446</v>
      </c>
      <c r="G187" s="96" t="s">
        <v>399</v>
      </c>
      <c r="H187" s="83" t="s">
        <v>521</v>
      </c>
      <c r="I187" s="83" t="s">
        <v>139</v>
      </c>
      <c r="J187" s="83"/>
      <c r="K187" s="93">
        <v>2.9799999999986384</v>
      </c>
      <c r="L187" s="96" t="s">
        <v>141</v>
      </c>
      <c r="M187" s="97">
        <v>3.5000000000000003E-2</v>
      </c>
      <c r="N187" s="97">
        <v>6.5000000000000925E-3</v>
      </c>
      <c r="O187" s="93">
        <v>4879848.1105899997</v>
      </c>
      <c r="P187" s="95">
        <v>108.73</v>
      </c>
      <c r="Q187" s="93">
        <v>85.397341622000013</v>
      </c>
      <c r="R187" s="93">
        <v>5391.2559765830001</v>
      </c>
      <c r="S187" s="94">
        <v>3.4242445538186249E-2</v>
      </c>
      <c r="T187" s="94">
        <v>7.2774936136299766E-4</v>
      </c>
      <c r="U187" s="94">
        <f>R187/'סכום נכסי הקרן'!$C$42</f>
        <v>6.9964611355585998E-5</v>
      </c>
    </row>
    <row r="188" spans="2:21">
      <c r="B188" s="86" t="s">
        <v>753</v>
      </c>
      <c r="C188" s="83" t="s">
        <v>754</v>
      </c>
      <c r="D188" s="96" t="s">
        <v>128</v>
      </c>
      <c r="E188" s="96" t="s">
        <v>329</v>
      </c>
      <c r="F188" s="83" t="s">
        <v>727</v>
      </c>
      <c r="G188" s="96" t="s">
        <v>399</v>
      </c>
      <c r="H188" s="83" t="s">
        <v>521</v>
      </c>
      <c r="I188" s="83" t="s">
        <v>139</v>
      </c>
      <c r="J188" s="83"/>
      <c r="K188" s="93">
        <v>3.489999999999835</v>
      </c>
      <c r="L188" s="96" t="s">
        <v>141</v>
      </c>
      <c r="M188" s="97">
        <v>4.3499999999999997E-2</v>
      </c>
      <c r="N188" s="97">
        <v>8.6799999999993757E-2</v>
      </c>
      <c r="O188" s="93">
        <v>14084451.929407001</v>
      </c>
      <c r="P188" s="95">
        <v>87</v>
      </c>
      <c r="Q188" s="83"/>
      <c r="R188" s="93">
        <v>12253.473647498</v>
      </c>
      <c r="S188" s="94">
        <v>8.4462368461365369E-3</v>
      </c>
      <c r="T188" s="94">
        <v>1.6540593991786142E-3</v>
      </c>
      <c r="U188" s="94">
        <f>R188/'סכום נכסי הקרן'!$C$42</f>
        <v>1.5901851539360193E-4</v>
      </c>
    </row>
    <row r="189" spans="2:21">
      <c r="B189" s="86" t="s">
        <v>755</v>
      </c>
      <c r="C189" s="83" t="s">
        <v>756</v>
      </c>
      <c r="D189" s="96" t="s">
        <v>128</v>
      </c>
      <c r="E189" s="96" t="s">
        <v>329</v>
      </c>
      <c r="F189" s="83" t="s">
        <v>393</v>
      </c>
      <c r="G189" s="96" t="s">
        <v>337</v>
      </c>
      <c r="H189" s="83" t="s">
        <v>521</v>
      </c>
      <c r="I189" s="83" t="s">
        <v>139</v>
      </c>
      <c r="J189" s="83"/>
      <c r="K189" s="93">
        <v>1.9299999999999491</v>
      </c>
      <c r="L189" s="96" t="s">
        <v>141</v>
      </c>
      <c r="M189" s="97">
        <v>3.6000000000000004E-2</v>
      </c>
      <c r="N189" s="97">
        <v>1.2999999999999998E-2</v>
      </c>
      <c r="O189" s="93">
        <f>25737407.9424/50000</f>
        <v>514.748158848</v>
      </c>
      <c r="P189" s="95">
        <v>5403933</v>
      </c>
      <c r="Q189" s="83"/>
      <c r="R189" s="93">
        <v>27816.645622880005</v>
      </c>
      <c r="S189" s="94">
        <f>164131.164736943%/50000</f>
        <v>3.2826232947388595E-2</v>
      </c>
      <c r="T189" s="94">
        <v>3.7548849795372152E-3</v>
      </c>
      <c r="U189" s="94">
        <f>R189/'סכום נכסי הקרן'!$C$42</f>
        <v>3.6098838724670591E-4</v>
      </c>
    </row>
    <row r="190" spans="2:21">
      <c r="B190" s="86" t="s">
        <v>757</v>
      </c>
      <c r="C190" s="83" t="s">
        <v>758</v>
      </c>
      <c r="D190" s="96" t="s">
        <v>128</v>
      </c>
      <c r="E190" s="96" t="s">
        <v>329</v>
      </c>
      <c r="F190" s="83" t="s">
        <v>458</v>
      </c>
      <c r="G190" s="96" t="s">
        <v>459</v>
      </c>
      <c r="H190" s="83" t="s">
        <v>513</v>
      </c>
      <c r="I190" s="83" t="s">
        <v>333</v>
      </c>
      <c r="J190" s="83"/>
      <c r="K190" s="93">
        <v>10.229999999999926</v>
      </c>
      <c r="L190" s="96" t="s">
        <v>141</v>
      </c>
      <c r="M190" s="97">
        <v>3.0499999999999999E-2</v>
      </c>
      <c r="N190" s="97">
        <v>2.2699999999998281E-2</v>
      </c>
      <c r="O190" s="93">
        <v>12805505.198562</v>
      </c>
      <c r="P190" s="95">
        <v>108.25</v>
      </c>
      <c r="Q190" s="83"/>
      <c r="R190" s="93">
        <v>13861.959377956997</v>
      </c>
      <c r="S190" s="94">
        <v>4.0520224343014451E-2</v>
      </c>
      <c r="T190" s="94">
        <v>1.8711840299116822E-3</v>
      </c>
      <c r="U190" s="94">
        <f>R190/'סכום נכסי הקרן'!$C$42</f>
        <v>1.7989251571771492E-4</v>
      </c>
    </row>
    <row r="191" spans="2:21">
      <c r="B191" s="86" t="s">
        <v>759</v>
      </c>
      <c r="C191" s="83" t="s">
        <v>760</v>
      </c>
      <c r="D191" s="96" t="s">
        <v>128</v>
      </c>
      <c r="E191" s="96" t="s">
        <v>329</v>
      </c>
      <c r="F191" s="83" t="s">
        <v>458</v>
      </c>
      <c r="G191" s="96" t="s">
        <v>459</v>
      </c>
      <c r="H191" s="83" t="s">
        <v>513</v>
      </c>
      <c r="I191" s="83" t="s">
        <v>333</v>
      </c>
      <c r="J191" s="83"/>
      <c r="K191" s="93">
        <v>9.5099999999994598</v>
      </c>
      <c r="L191" s="96" t="s">
        <v>141</v>
      </c>
      <c r="M191" s="97">
        <v>3.0499999999999999E-2</v>
      </c>
      <c r="N191" s="97">
        <v>2.2199999999999106E-2</v>
      </c>
      <c r="O191" s="93">
        <v>21943686.529709</v>
      </c>
      <c r="P191" s="95">
        <v>108.2</v>
      </c>
      <c r="Q191" s="83"/>
      <c r="R191" s="93">
        <v>23743.068824736998</v>
      </c>
      <c r="S191" s="94">
        <v>3.010638573426043E-2</v>
      </c>
      <c r="T191" s="94">
        <v>3.2050051507573844E-3</v>
      </c>
      <c r="U191" s="94">
        <f>R191/'סכום נכסי הקרן'!$C$42</f>
        <v>3.0812385646813843E-4</v>
      </c>
    </row>
    <row r="192" spans="2:21">
      <c r="B192" s="86" t="s">
        <v>761</v>
      </c>
      <c r="C192" s="83" t="s">
        <v>762</v>
      </c>
      <c r="D192" s="96" t="s">
        <v>128</v>
      </c>
      <c r="E192" s="96" t="s">
        <v>329</v>
      </c>
      <c r="F192" s="83" t="s">
        <v>458</v>
      </c>
      <c r="G192" s="96" t="s">
        <v>459</v>
      </c>
      <c r="H192" s="83" t="s">
        <v>513</v>
      </c>
      <c r="I192" s="83" t="s">
        <v>333</v>
      </c>
      <c r="J192" s="83"/>
      <c r="K192" s="93">
        <v>5.9900000000000722</v>
      </c>
      <c r="L192" s="96" t="s">
        <v>141</v>
      </c>
      <c r="M192" s="97">
        <v>2.9100000000000001E-2</v>
      </c>
      <c r="N192" s="97">
        <v>1.6000000000000871E-2</v>
      </c>
      <c r="O192" s="93">
        <v>10671688.186550999</v>
      </c>
      <c r="P192" s="95">
        <v>108.11</v>
      </c>
      <c r="Q192" s="83"/>
      <c r="R192" s="93">
        <v>11537.162098479997</v>
      </c>
      <c r="S192" s="94">
        <v>1.7786146977584998E-2</v>
      </c>
      <c r="T192" s="94">
        <v>1.5573666666133187E-3</v>
      </c>
      <c r="U192" s="94">
        <f>R192/'סכום נכסי הקרן'!$C$42</f>
        <v>1.4972263715034212E-4</v>
      </c>
    </row>
    <row r="193" spans="2:21">
      <c r="B193" s="86" t="s">
        <v>763</v>
      </c>
      <c r="C193" s="83" t="s">
        <v>764</v>
      </c>
      <c r="D193" s="96" t="s">
        <v>128</v>
      </c>
      <c r="E193" s="96" t="s">
        <v>329</v>
      </c>
      <c r="F193" s="83" t="s">
        <v>458</v>
      </c>
      <c r="G193" s="96" t="s">
        <v>459</v>
      </c>
      <c r="H193" s="83" t="s">
        <v>513</v>
      </c>
      <c r="I193" s="83" t="s">
        <v>333</v>
      </c>
      <c r="J193" s="83"/>
      <c r="K193" s="93">
        <v>7.7899999999990497</v>
      </c>
      <c r="L193" s="96" t="s">
        <v>141</v>
      </c>
      <c r="M193" s="97">
        <v>3.95E-2</v>
      </c>
      <c r="N193" s="97">
        <v>1.869999999999598E-2</v>
      </c>
      <c r="O193" s="93">
        <v>7843506.2448629979</v>
      </c>
      <c r="P193" s="95">
        <v>117.25</v>
      </c>
      <c r="Q193" s="83"/>
      <c r="R193" s="93">
        <v>9196.5110715869996</v>
      </c>
      <c r="S193" s="94">
        <v>3.2679918033501877E-2</v>
      </c>
      <c r="T193" s="94">
        <v>1.241409253833477E-3</v>
      </c>
      <c r="U193" s="94">
        <f>R193/'סכום נכסי הקרן'!$C$42</f>
        <v>1.1934701779059966E-4</v>
      </c>
    </row>
    <row r="194" spans="2:21">
      <c r="B194" s="86" t="s">
        <v>765</v>
      </c>
      <c r="C194" s="83" t="s">
        <v>766</v>
      </c>
      <c r="D194" s="96" t="s">
        <v>128</v>
      </c>
      <c r="E194" s="96" t="s">
        <v>329</v>
      </c>
      <c r="F194" s="83" t="s">
        <v>458</v>
      </c>
      <c r="G194" s="96" t="s">
        <v>459</v>
      </c>
      <c r="H194" s="83" t="s">
        <v>513</v>
      </c>
      <c r="I194" s="83" t="s">
        <v>333</v>
      </c>
      <c r="J194" s="83"/>
      <c r="K194" s="93">
        <v>8.5099999999972713</v>
      </c>
      <c r="L194" s="96" t="s">
        <v>141</v>
      </c>
      <c r="M194" s="97">
        <v>3.95E-2</v>
      </c>
      <c r="N194" s="97">
        <v>2.0399999999988157E-2</v>
      </c>
      <c r="O194" s="93">
        <v>1928529.2974259995</v>
      </c>
      <c r="P194" s="95">
        <v>117.32</v>
      </c>
      <c r="Q194" s="83"/>
      <c r="R194" s="93">
        <v>2262.550572567</v>
      </c>
      <c r="S194" s="94">
        <v>8.0352048430337494E-3</v>
      </c>
      <c r="T194" s="94">
        <v>3.0541486833291143E-4</v>
      </c>
      <c r="U194" s="94">
        <f>R194/'סכום נכסי הקרן'!$C$42</f>
        <v>2.9362076697819666E-5</v>
      </c>
    </row>
    <row r="195" spans="2:21">
      <c r="B195" s="86" t="s">
        <v>767</v>
      </c>
      <c r="C195" s="83" t="s">
        <v>768</v>
      </c>
      <c r="D195" s="96" t="s">
        <v>128</v>
      </c>
      <c r="E195" s="96" t="s">
        <v>329</v>
      </c>
      <c r="F195" s="83" t="s">
        <v>769</v>
      </c>
      <c r="G195" s="96" t="s">
        <v>399</v>
      </c>
      <c r="H195" s="83" t="s">
        <v>513</v>
      </c>
      <c r="I195" s="83" t="s">
        <v>333</v>
      </c>
      <c r="J195" s="83"/>
      <c r="K195" s="93">
        <v>2.8800149700598809</v>
      </c>
      <c r="L195" s="96" t="s">
        <v>141</v>
      </c>
      <c r="M195" s="97">
        <v>3.9E-2</v>
      </c>
      <c r="N195" s="97">
        <v>3.6099550898203596E-2</v>
      </c>
      <c r="O195" s="93">
        <v>2.6719999999999997E-2</v>
      </c>
      <c r="P195" s="95">
        <v>101.3</v>
      </c>
      <c r="Q195" s="83"/>
      <c r="R195" s="93">
        <v>2.6719999999999998E-5</v>
      </c>
      <c r="S195" s="94">
        <v>4.0570308733733126E-11</v>
      </c>
      <c r="T195" s="94">
        <v>3.606852099043516E-12</v>
      </c>
      <c r="U195" s="94">
        <f>R195/'סכום נכסי הקרן'!$C$42</f>
        <v>3.4675675270127413E-13</v>
      </c>
    </row>
    <row r="196" spans="2:21">
      <c r="B196" s="86" t="s">
        <v>770</v>
      </c>
      <c r="C196" s="83" t="s">
        <v>771</v>
      </c>
      <c r="D196" s="96" t="s">
        <v>128</v>
      </c>
      <c r="E196" s="96" t="s">
        <v>329</v>
      </c>
      <c r="F196" s="83" t="s">
        <v>470</v>
      </c>
      <c r="G196" s="96" t="s">
        <v>399</v>
      </c>
      <c r="H196" s="83" t="s">
        <v>521</v>
      </c>
      <c r="I196" s="83" t="s">
        <v>139</v>
      </c>
      <c r="J196" s="83"/>
      <c r="K196" s="93">
        <v>3.4099999999997728</v>
      </c>
      <c r="L196" s="96" t="s">
        <v>141</v>
      </c>
      <c r="M196" s="97">
        <v>5.0499999999999996E-2</v>
      </c>
      <c r="N196" s="97">
        <v>1.4600000000000392E-2</v>
      </c>
      <c r="O196" s="93">
        <v>3122522.0937479995</v>
      </c>
      <c r="P196" s="95">
        <v>114.35</v>
      </c>
      <c r="Q196" s="83"/>
      <c r="R196" s="93">
        <v>3570.6041176409999</v>
      </c>
      <c r="S196" s="94">
        <v>4.2115031590555024E-3</v>
      </c>
      <c r="T196" s="94">
        <v>4.8198506573977781E-4</v>
      </c>
      <c r="U196" s="94">
        <f>R196/'סכום נכסי הקרן'!$C$42</f>
        <v>4.6337241355351476E-5</v>
      </c>
    </row>
    <row r="197" spans="2:21">
      <c r="B197" s="86" t="s">
        <v>772</v>
      </c>
      <c r="C197" s="83" t="s">
        <v>773</v>
      </c>
      <c r="D197" s="96" t="s">
        <v>128</v>
      </c>
      <c r="E197" s="96" t="s">
        <v>329</v>
      </c>
      <c r="F197" s="83" t="s">
        <v>475</v>
      </c>
      <c r="G197" s="96" t="s">
        <v>459</v>
      </c>
      <c r="H197" s="83" t="s">
        <v>521</v>
      </c>
      <c r="I197" s="83" t="s">
        <v>139</v>
      </c>
      <c r="J197" s="83"/>
      <c r="K197" s="93">
        <v>4.2000000000000632</v>
      </c>
      <c r="L197" s="96" t="s">
        <v>141</v>
      </c>
      <c r="M197" s="97">
        <v>3.9199999999999999E-2</v>
      </c>
      <c r="N197" s="97">
        <v>1.2600000000000193E-2</v>
      </c>
      <c r="O197" s="93">
        <v>13674563.139860002</v>
      </c>
      <c r="P197" s="95">
        <v>113.47</v>
      </c>
      <c r="Q197" s="83"/>
      <c r="R197" s="93">
        <v>15516.527248645001</v>
      </c>
      <c r="S197" s="94">
        <v>1.4246503259724919E-2</v>
      </c>
      <c r="T197" s="94">
        <v>2.0945291495748928E-3</v>
      </c>
      <c r="U197" s="94">
        <f>R197/'סכום נכסי הקרן'!$C$42</f>
        <v>2.0136454348581499E-4</v>
      </c>
    </row>
    <row r="198" spans="2:21">
      <c r="B198" s="86" t="s">
        <v>774</v>
      </c>
      <c r="C198" s="83" t="s">
        <v>775</v>
      </c>
      <c r="D198" s="96" t="s">
        <v>128</v>
      </c>
      <c r="E198" s="96" t="s">
        <v>329</v>
      </c>
      <c r="F198" s="83" t="s">
        <v>475</v>
      </c>
      <c r="G198" s="96" t="s">
        <v>459</v>
      </c>
      <c r="H198" s="83" t="s">
        <v>521</v>
      </c>
      <c r="I198" s="83" t="s">
        <v>139</v>
      </c>
      <c r="J198" s="83"/>
      <c r="K198" s="93">
        <v>9.010000000000117</v>
      </c>
      <c r="L198" s="96" t="s">
        <v>141</v>
      </c>
      <c r="M198" s="97">
        <v>2.64E-2</v>
      </c>
      <c r="N198" s="97">
        <v>2.300000000000009E-2</v>
      </c>
      <c r="O198" s="93">
        <v>42688478.426893994</v>
      </c>
      <c r="P198" s="95">
        <v>103.89</v>
      </c>
      <c r="Q198" s="83"/>
      <c r="R198" s="93">
        <v>44349.059244372002</v>
      </c>
      <c r="S198" s="94">
        <v>2.6090454883555974E-2</v>
      </c>
      <c r="T198" s="94">
        <v>5.9865455623566025E-3</v>
      </c>
      <c r="U198" s="94">
        <f>R198/'סכום נכסי הקרן'!$C$42</f>
        <v>5.7553651829846033E-4</v>
      </c>
    </row>
    <row r="199" spans="2:21">
      <c r="B199" s="86" t="s">
        <v>776</v>
      </c>
      <c r="C199" s="83" t="s">
        <v>777</v>
      </c>
      <c r="D199" s="96" t="s">
        <v>128</v>
      </c>
      <c r="E199" s="96" t="s">
        <v>329</v>
      </c>
      <c r="F199" s="83" t="s">
        <v>586</v>
      </c>
      <c r="G199" s="96" t="s">
        <v>459</v>
      </c>
      <c r="H199" s="83" t="s">
        <v>521</v>
      </c>
      <c r="I199" s="83" t="s">
        <v>139</v>
      </c>
      <c r="J199" s="83"/>
      <c r="K199" s="93">
        <v>4.180000000000156</v>
      </c>
      <c r="L199" s="96" t="s">
        <v>141</v>
      </c>
      <c r="M199" s="97">
        <v>4.0999999999999995E-2</v>
      </c>
      <c r="N199" s="97">
        <v>1.2600000000000285E-2</v>
      </c>
      <c r="O199" s="93">
        <v>4932888.7439999981</v>
      </c>
      <c r="P199" s="95">
        <v>112.39</v>
      </c>
      <c r="Q199" s="93">
        <v>101.124219252</v>
      </c>
      <c r="R199" s="93">
        <v>5645.1978786340005</v>
      </c>
      <c r="S199" s="94">
        <v>1.6442962479999993E-2</v>
      </c>
      <c r="T199" s="94">
        <v>7.6202821175400635E-4</v>
      </c>
      <c r="U199" s="94">
        <f>R199/'סכום נכסי הקרן'!$C$42</f>
        <v>7.326012293230717E-5</v>
      </c>
    </row>
    <row r="200" spans="2:21">
      <c r="B200" s="86" t="s">
        <v>778</v>
      </c>
      <c r="C200" s="83" t="s">
        <v>779</v>
      </c>
      <c r="D200" s="96" t="s">
        <v>128</v>
      </c>
      <c r="E200" s="96" t="s">
        <v>329</v>
      </c>
      <c r="F200" s="83" t="s">
        <v>598</v>
      </c>
      <c r="G200" s="96" t="s">
        <v>463</v>
      </c>
      <c r="H200" s="83" t="s">
        <v>513</v>
      </c>
      <c r="I200" s="83" t="s">
        <v>333</v>
      </c>
      <c r="J200" s="83"/>
      <c r="K200" s="93">
        <v>4.2399999999999904</v>
      </c>
      <c r="L200" s="96" t="s">
        <v>141</v>
      </c>
      <c r="M200" s="97">
        <v>1.9E-2</v>
      </c>
      <c r="N200" s="97">
        <v>1.330000000000018E-2</v>
      </c>
      <c r="O200" s="93">
        <v>38548808.272465996</v>
      </c>
      <c r="P200" s="95">
        <v>102.62</v>
      </c>
      <c r="Q200" s="83"/>
      <c r="R200" s="93">
        <v>39558.787049409992</v>
      </c>
      <c r="S200" s="94">
        <v>2.6684799696847148E-2</v>
      </c>
      <c r="T200" s="94">
        <v>5.3399211865561335E-3</v>
      </c>
      <c r="U200" s="94">
        <f>R200/'סכום נכסי הקרן'!$C$42</f>
        <v>5.1337112792120617E-4</v>
      </c>
    </row>
    <row r="201" spans="2:21">
      <c r="B201" s="86" t="s">
        <v>780</v>
      </c>
      <c r="C201" s="83" t="s">
        <v>781</v>
      </c>
      <c r="D201" s="96" t="s">
        <v>128</v>
      </c>
      <c r="E201" s="96" t="s">
        <v>329</v>
      </c>
      <c r="F201" s="83" t="s">
        <v>598</v>
      </c>
      <c r="G201" s="96" t="s">
        <v>463</v>
      </c>
      <c r="H201" s="83" t="s">
        <v>513</v>
      </c>
      <c r="I201" s="83" t="s">
        <v>333</v>
      </c>
      <c r="J201" s="83"/>
      <c r="K201" s="93">
        <v>2.8099999999998815</v>
      </c>
      <c r="L201" s="96" t="s">
        <v>141</v>
      </c>
      <c r="M201" s="97">
        <v>2.9600000000000001E-2</v>
      </c>
      <c r="N201" s="97">
        <v>9.6000000000015743E-3</v>
      </c>
      <c r="O201" s="93">
        <v>5991410.6197600011</v>
      </c>
      <c r="P201" s="95">
        <v>106</v>
      </c>
      <c r="Q201" s="83"/>
      <c r="R201" s="93">
        <v>6350.895191175</v>
      </c>
      <c r="S201" s="94">
        <v>1.4670662692791768E-2</v>
      </c>
      <c r="T201" s="94">
        <v>8.5728816059486986E-4</v>
      </c>
      <c r="U201" s="94">
        <f>R201/'סכום נכסי הקרן'!$C$42</f>
        <v>8.2418255734954368E-5</v>
      </c>
    </row>
    <row r="202" spans="2:21">
      <c r="B202" s="86" t="s">
        <v>782</v>
      </c>
      <c r="C202" s="83" t="s">
        <v>783</v>
      </c>
      <c r="D202" s="96" t="s">
        <v>128</v>
      </c>
      <c r="E202" s="96" t="s">
        <v>329</v>
      </c>
      <c r="F202" s="83" t="s">
        <v>603</v>
      </c>
      <c r="G202" s="96" t="s">
        <v>459</v>
      </c>
      <c r="H202" s="83" t="s">
        <v>521</v>
      </c>
      <c r="I202" s="83" t="s">
        <v>139</v>
      </c>
      <c r="J202" s="83"/>
      <c r="K202" s="93">
        <v>5.0699999999999958</v>
      </c>
      <c r="L202" s="96" t="s">
        <v>141</v>
      </c>
      <c r="M202" s="97">
        <v>3.61E-2</v>
      </c>
      <c r="N202" s="97">
        <v>1.3400000000000255E-2</v>
      </c>
      <c r="O202" s="93">
        <v>26964587.463607006</v>
      </c>
      <c r="P202" s="95">
        <v>113.7</v>
      </c>
      <c r="Q202" s="83"/>
      <c r="R202" s="93">
        <v>30658.735048130002</v>
      </c>
      <c r="S202" s="94">
        <v>3.513301298189838E-2</v>
      </c>
      <c r="T202" s="94">
        <v>4.1385300472442637E-3</v>
      </c>
      <c r="U202" s="94">
        <f>R202/'סכום נכסי הקרן'!$C$42</f>
        <v>3.9787138500068492E-4</v>
      </c>
    </row>
    <row r="203" spans="2:21">
      <c r="B203" s="86" t="s">
        <v>784</v>
      </c>
      <c r="C203" s="83" t="s">
        <v>785</v>
      </c>
      <c r="D203" s="96" t="s">
        <v>128</v>
      </c>
      <c r="E203" s="96" t="s">
        <v>329</v>
      </c>
      <c r="F203" s="83" t="s">
        <v>603</v>
      </c>
      <c r="G203" s="96" t="s">
        <v>459</v>
      </c>
      <c r="H203" s="83" t="s">
        <v>521</v>
      </c>
      <c r="I203" s="83" t="s">
        <v>139</v>
      </c>
      <c r="J203" s="83"/>
      <c r="K203" s="93">
        <v>6.0199999999989897</v>
      </c>
      <c r="L203" s="96" t="s">
        <v>141</v>
      </c>
      <c r="M203" s="97">
        <v>3.3000000000000002E-2</v>
      </c>
      <c r="N203" s="97">
        <v>1.6399999999998163E-2</v>
      </c>
      <c r="O203" s="93">
        <v>9365362.4391980004</v>
      </c>
      <c r="P203" s="95">
        <v>111.61</v>
      </c>
      <c r="Q203" s="83"/>
      <c r="R203" s="93">
        <v>10452.681019028001</v>
      </c>
      <c r="S203" s="94">
        <v>3.037299920283449E-2</v>
      </c>
      <c r="T203" s="94">
        <v>1.410975841097061E-3</v>
      </c>
      <c r="U203" s="94">
        <f>R203/'סכום נכסי הקרן'!$C$42</f>
        <v>1.3564886703519441E-4</v>
      </c>
    </row>
    <row r="204" spans="2:21">
      <c r="B204" s="86" t="s">
        <v>786</v>
      </c>
      <c r="C204" s="83" t="s">
        <v>787</v>
      </c>
      <c r="D204" s="96" t="s">
        <v>128</v>
      </c>
      <c r="E204" s="96" t="s">
        <v>329</v>
      </c>
      <c r="F204" s="83" t="s">
        <v>603</v>
      </c>
      <c r="G204" s="96" t="s">
        <v>459</v>
      </c>
      <c r="H204" s="83" t="s">
        <v>521</v>
      </c>
      <c r="I204" s="83" t="s">
        <v>139</v>
      </c>
      <c r="J204" s="83"/>
      <c r="K204" s="93">
        <v>8.3299999999998935</v>
      </c>
      <c r="L204" s="96" t="s">
        <v>141</v>
      </c>
      <c r="M204" s="97">
        <v>2.6200000000000001E-2</v>
      </c>
      <c r="N204" s="97">
        <v>2.129999999999941E-2</v>
      </c>
      <c r="O204" s="93">
        <v>28973322.037884001</v>
      </c>
      <c r="P204" s="95">
        <v>104.69</v>
      </c>
      <c r="Q204" s="83"/>
      <c r="R204" s="93">
        <v>30332.169875437001</v>
      </c>
      <c r="S204" s="94">
        <v>3.6216652547355004E-2</v>
      </c>
      <c r="T204" s="94">
        <v>4.0944480008893881E-3</v>
      </c>
      <c r="U204" s="94">
        <f>R204/'סכום נכסי הקרן'!$C$42</f>
        <v>3.9363341049363572E-4</v>
      </c>
    </row>
    <row r="205" spans="2:21">
      <c r="B205" s="86" t="s">
        <v>788</v>
      </c>
      <c r="C205" s="83" t="s">
        <v>789</v>
      </c>
      <c r="D205" s="96" t="s">
        <v>128</v>
      </c>
      <c r="E205" s="96" t="s">
        <v>329</v>
      </c>
      <c r="F205" s="83" t="s">
        <v>790</v>
      </c>
      <c r="G205" s="96" t="s">
        <v>136</v>
      </c>
      <c r="H205" s="83" t="s">
        <v>521</v>
      </c>
      <c r="I205" s="83" t="s">
        <v>139</v>
      </c>
      <c r="J205" s="83"/>
      <c r="K205" s="93">
        <v>3.2599999999997324</v>
      </c>
      <c r="L205" s="96" t="s">
        <v>141</v>
      </c>
      <c r="M205" s="97">
        <v>2.75E-2</v>
      </c>
      <c r="N205" s="97">
        <v>1.6599999999997325E-2</v>
      </c>
      <c r="O205" s="93">
        <v>8218651.7309049992</v>
      </c>
      <c r="P205" s="95">
        <v>104.53</v>
      </c>
      <c r="Q205" s="83"/>
      <c r="R205" s="93">
        <v>8590.9563786549988</v>
      </c>
      <c r="S205" s="94">
        <v>1.890369466783598E-2</v>
      </c>
      <c r="T205" s="94">
        <v>1.1596672547583484E-3</v>
      </c>
      <c r="U205" s="94">
        <f>R205/'סכום נכסי הקרן'!$C$42</f>
        <v>1.1148847816095454E-4</v>
      </c>
    </row>
    <row r="206" spans="2:21">
      <c r="B206" s="86" t="s">
        <v>791</v>
      </c>
      <c r="C206" s="83" t="s">
        <v>792</v>
      </c>
      <c r="D206" s="96" t="s">
        <v>128</v>
      </c>
      <c r="E206" s="96" t="s">
        <v>329</v>
      </c>
      <c r="F206" s="83" t="s">
        <v>790</v>
      </c>
      <c r="G206" s="96" t="s">
        <v>136</v>
      </c>
      <c r="H206" s="83" t="s">
        <v>521</v>
      </c>
      <c r="I206" s="83" t="s">
        <v>139</v>
      </c>
      <c r="J206" s="83"/>
      <c r="K206" s="93">
        <v>4.3100000000000662</v>
      </c>
      <c r="L206" s="96" t="s">
        <v>141</v>
      </c>
      <c r="M206" s="97">
        <v>2.3E-2</v>
      </c>
      <c r="N206" s="97">
        <v>1.6100000000000784E-2</v>
      </c>
      <c r="O206" s="93">
        <v>15216163.178233003</v>
      </c>
      <c r="P206" s="95">
        <v>103.78</v>
      </c>
      <c r="Q206" s="83"/>
      <c r="R206" s="93">
        <v>15791.333808715999</v>
      </c>
      <c r="S206" s="94">
        <v>5.0397637862054846E-2</v>
      </c>
      <c r="T206" s="94">
        <v>2.1316244571356344E-3</v>
      </c>
      <c r="U206" s="94">
        <f>R206/'סכום נכסי הקרן'!$C$42</f>
        <v>2.0493082456333098E-4</v>
      </c>
    </row>
    <row r="207" spans="2:21">
      <c r="B207" s="86" t="s">
        <v>793</v>
      </c>
      <c r="C207" s="83" t="s">
        <v>794</v>
      </c>
      <c r="D207" s="96" t="s">
        <v>128</v>
      </c>
      <c r="E207" s="96" t="s">
        <v>329</v>
      </c>
      <c r="F207" s="83" t="s">
        <v>795</v>
      </c>
      <c r="G207" s="96" t="s">
        <v>137</v>
      </c>
      <c r="H207" s="83" t="s">
        <v>616</v>
      </c>
      <c r="I207" s="83" t="s">
        <v>333</v>
      </c>
      <c r="J207" s="83"/>
      <c r="K207" s="93">
        <v>0.98000000000020326</v>
      </c>
      <c r="L207" s="96" t="s">
        <v>141</v>
      </c>
      <c r="M207" s="97">
        <v>3.3000000000000002E-2</v>
      </c>
      <c r="N207" s="97">
        <v>1.8399999999989904E-2</v>
      </c>
      <c r="O207" s="93">
        <v>2605950.366773</v>
      </c>
      <c r="P207" s="95">
        <v>101.87</v>
      </c>
      <c r="Q207" s="83"/>
      <c r="R207" s="93">
        <v>2654.6815525270003</v>
      </c>
      <c r="S207" s="94">
        <v>8.5776953585617859E-3</v>
      </c>
      <c r="T207" s="94">
        <v>3.5834744498593234E-4</v>
      </c>
      <c r="U207" s="94">
        <f>R207/'סכום נכסי הקרן'!$C$42</f>
        <v>3.4450926444994001E-5</v>
      </c>
    </row>
    <row r="208" spans="2:21">
      <c r="B208" s="86" t="s">
        <v>796</v>
      </c>
      <c r="C208" s="83" t="s">
        <v>797</v>
      </c>
      <c r="D208" s="96" t="s">
        <v>128</v>
      </c>
      <c r="E208" s="96" t="s">
        <v>329</v>
      </c>
      <c r="F208" s="83" t="s">
        <v>615</v>
      </c>
      <c r="G208" s="96" t="s">
        <v>137</v>
      </c>
      <c r="H208" s="83" t="s">
        <v>616</v>
      </c>
      <c r="I208" s="83" t="s">
        <v>333</v>
      </c>
      <c r="J208" s="83"/>
      <c r="K208" s="93">
        <v>3.7500000000001461</v>
      </c>
      <c r="L208" s="96" t="s">
        <v>141</v>
      </c>
      <c r="M208" s="97">
        <v>2.7999999999999997E-2</v>
      </c>
      <c r="N208" s="97">
        <v>2.950000000000224E-2</v>
      </c>
      <c r="O208" s="93">
        <v>10276851.550000001</v>
      </c>
      <c r="P208" s="95">
        <v>99.68</v>
      </c>
      <c r="Q208" s="83"/>
      <c r="R208" s="93">
        <v>10243.965329066001</v>
      </c>
      <c r="S208" s="94">
        <v>3.8591256289898616E-2</v>
      </c>
      <c r="T208" s="94">
        <v>1.3828019404816883E-3</v>
      </c>
      <c r="U208" s="94">
        <f>R208/'סכום נכסי הקרן'!$C$42</f>
        <v>1.3294027516060501E-4</v>
      </c>
    </row>
    <row r="209" spans="2:21">
      <c r="B209" s="86" t="s">
        <v>798</v>
      </c>
      <c r="C209" s="83" t="s">
        <v>799</v>
      </c>
      <c r="D209" s="96" t="s">
        <v>128</v>
      </c>
      <c r="E209" s="96" t="s">
        <v>329</v>
      </c>
      <c r="F209" s="83" t="s">
        <v>615</v>
      </c>
      <c r="G209" s="96" t="s">
        <v>137</v>
      </c>
      <c r="H209" s="83" t="s">
        <v>616</v>
      </c>
      <c r="I209" s="83" t="s">
        <v>333</v>
      </c>
      <c r="J209" s="83"/>
      <c r="K209" s="93">
        <v>0.65999999999997505</v>
      </c>
      <c r="L209" s="96" t="s">
        <v>141</v>
      </c>
      <c r="M209" s="97">
        <v>4.2999999999999997E-2</v>
      </c>
      <c r="N209" s="97">
        <v>2.2399999999996506E-2</v>
      </c>
      <c r="O209" s="93">
        <v>4726973.0788510004</v>
      </c>
      <c r="P209" s="95">
        <v>101.73</v>
      </c>
      <c r="Q209" s="83"/>
      <c r="R209" s="93">
        <v>4808.7498712819997</v>
      </c>
      <c r="S209" s="94">
        <v>2.1828246027829987E-2</v>
      </c>
      <c r="T209" s="94">
        <v>6.4911862151978742E-4</v>
      </c>
      <c r="U209" s="94">
        <f>R209/'סכום נכסי הקרן'!$C$42</f>
        <v>6.2405183005928753E-5</v>
      </c>
    </row>
    <row r="210" spans="2:21">
      <c r="B210" s="86" t="s">
        <v>800</v>
      </c>
      <c r="C210" s="83" t="s">
        <v>801</v>
      </c>
      <c r="D210" s="96" t="s">
        <v>128</v>
      </c>
      <c r="E210" s="96" t="s">
        <v>329</v>
      </c>
      <c r="F210" s="83" t="s">
        <v>615</v>
      </c>
      <c r="G210" s="96" t="s">
        <v>137</v>
      </c>
      <c r="H210" s="83" t="s">
        <v>616</v>
      </c>
      <c r="I210" s="83" t="s">
        <v>333</v>
      </c>
      <c r="J210" s="83"/>
      <c r="K210" s="93">
        <v>1.380000000000297</v>
      </c>
      <c r="L210" s="96" t="s">
        <v>141</v>
      </c>
      <c r="M210" s="97">
        <v>4.2500000000000003E-2</v>
      </c>
      <c r="N210" s="97">
        <v>2.5100000000004744E-2</v>
      </c>
      <c r="O210" s="93">
        <v>4047669.5657169996</v>
      </c>
      <c r="P210" s="95">
        <v>103.08</v>
      </c>
      <c r="Q210" s="83"/>
      <c r="R210" s="93">
        <v>4172.3378340019999</v>
      </c>
      <c r="S210" s="94">
        <v>1.0774494852993866E-2</v>
      </c>
      <c r="T210" s="94">
        <v>5.6321128272787398E-4</v>
      </c>
      <c r="U210" s="94">
        <f>R210/'סכום נכסי הקרן'!$C$42</f>
        <v>5.4146194554311429E-5</v>
      </c>
    </row>
    <row r="211" spans="2:21">
      <c r="B211" s="86" t="s">
        <v>802</v>
      </c>
      <c r="C211" s="83" t="s">
        <v>803</v>
      </c>
      <c r="D211" s="96" t="s">
        <v>128</v>
      </c>
      <c r="E211" s="96" t="s">
        <v>329</v>
      </c>
      <c r="F211" s="83" t="s">
        <v>615</v>
      </c>
      <c r="G211" s="96" t="s">
        <v>137</v>
      </c>
      <c r="H211" s="83" t="s">
        <v>616</v>
      </c>
      <c r="I211" s="83" t="s">
        <v>333</v>
      </c>
      <c r="J211" s="83"/>
      <c r="K211" s="93">
        <v>1.7800000000002894</v>
      </c>
      <c r="L211" s="96" t="s">
        <v>141</v>
      </c>
      <c r="M211" s="97">
        <v>3.7000000000000005E-2</v>
      </c>
      <c r="N211" s="97">
        <v>2.6900000000002512E-2</v>
      </c>
      <c r="O211" s="93">
        <v>7346088.501476001</v>
      </c>
      <c r="P211" s="95">
        <v>102.43</v>
      </c>
      <c r="Q211" s="83"/>
      <c r="R211" s="93">
        <v>7524.598779719</v>
      </c>
      <c r="S211" s="94">
        <v>3.7133172182948787E-2</v>
      </c>
      <c r="T211" s="94">
        <v>1.0157228631395866E-3</v>
      </c>
      <c r="U211" s="94">
        <f>R211/'סכום נכסי הקרן'!$C$42</f>
        <v>9.7649904125573752E-5</v>
      </c>
    </row>
    <row r="212" spans="2:21">
      <c r="B212" s="86" t="s">
        <v>804</v>
      </c>
      <c r="C212" s="83" t="s">
        <v>805</v>
      </c>
      <c r="D212" s="96" t="s">
        <v>128</v>
      </c>
      <c r="E212" s="96" t="s">
        <v>329</v>
      </c>
      <c r="F212" s="83" t="s">
        <v>806</v>
      </c>
      <c r="G212" s="96" t="s">
        <v>687</v>
      </c>
      <c r="H212" s="83" t="s">
        <v>612</v>
      </c>
      <c r="I212" s="83" t="s">
        <v>139</v>
      </c>
      <c r="J212" s="83"/>
      <c r="K212" s="93">
        <v>3.3400000000120538</v>
      </c>
      <c r="L212" s="96" t="s">
        <v>141</v>
      </c>
      <c r="M212" s="97">
        <v>3.7499999999999999E-2</v>
      </c>
      <c r="N212" s="97">
        <v>1.280000000006155E-2</v>
      </c>
      <c r="O212" s="93">
        <v>287751.87628699996</v>
      </c>
      <c r="P212" s="95">
        <v>108.4</v>
      </c>
      <c r="Q212" s="83"/>
      <c r="R212" s="93">
        <v>311.923033186</v>
      </c>
      <c r="S212" s="94">
        <v>6.2398574659524848E-4</v>
      </c>
      <c r="T212" s="94">
        <v>4.2105548165679058E-5</v>
      </c>
      <c r="U212" s="94">
        <f>R212/'סכום נכסי הקרן'!$C$42</f>
        <v>4.0479572634846237E-6</v>
      </c>
    </row>
    <row r="213" spans="2:21">
      <c r="B213" s="86" t="s">
        <v>807</v>
      </c>
      <c r="C213" s="83" t="s">
        <v>808</v>
      </c>
      <c r="D213" s="96" t="s">
        <v>128</v>
      </c>
      <c r="E213" s="96" t="s">
        <v>329</v>
      </c>
      <c r="F213" s="83" t="s">
        <v>806</v>
      </c>
      <c r="G213" s="96" t="s">
        <v>687</v>
      </c>
      <c r="H213" s="83" t="s">
        <v>616</v>
      </c>
      <c r="I213" s="83" t="s">
        <v>333</v>
      </c>
      <c r="J213" s="83"/>
      <c r="K213" s="93">
        <v>6.1900000000003246</v>
      </c>
      <c r="L213" s="96" t="s">
        <v>141</v>
      </c>
      <c r="M213" s="97">
        <v>3.7499999999999999E-2</v>
      </c>
      <c r="N213" s="97">
        <v>1.9699999999998732E-2</v>
      </c>
      <c r="O213" s="93">
        <v>8018410.6533719981</v>
      </c>
      <c r="P213" s="95">
        <v>113.35</v>
      </c>
      <c r="Q213" s="83"/>
      <c r="R213" s="93">
        <v>9088.868742794999</v>
      </c>
      <c r="S213" s="94">
        <v>2.1671380144248645E-2</v>
      </c>
      <c r="T213" s="94">
        <v>1.2268789409760909E-3</v>
      </c>
      <c r="U213" s="94">
        <f>R213/'סכום נכסי הקרן'!$C$42</f>
        <v>1.1795009771630637E-4</v>
      </c>
    </row>
    <row r="214" spans="2:21">
      <c r="B214" s="86" t="s">
        <v>809</v>
      </c>
      <c r="C214" s="83" t="s">
        <v>810</v>
      </c>
      <c r="D214" s="96" t="s">
        <v>128</v>
      </c>
      <c r="E214" s="96" t="s">
        <v>329</v>
      </c>
      <c r="F214" s="83" t="s">
        <v>811</v>
      </c>
      <c r="G214" s="96" t="s">
        <v>720</v>
      </c>
      <c r="H214" s="83" t="s">
        <v>612</v>
      </c>
      <c r="I214" s="83" t="s">
        <v>139</v>
      </c>
      <c r="J214" s="83"/>
      <c r="K214" s="93">
        <v>0.15999999999791878</v>
      </c>
      <c r="L214" s="96" t="s">
        <v>141</v>
      </c>
      <c r="M214" s="97">
        <v>5.5500000000000001E-2</v>
      </c>
      <c r="N214" s="97">
        <v>1.1800000000041624E-2</v>
      </c>
      <c r="O214" s="93">
        <v>149889.723524</v>
      </c>
      <c r="P214" s="95">
        <v>102.58</v>
      </c>
      <c r="Q214" s="83"/>
      <c r="R214" s="93">
        <v>153.75688015200001</v>
      </c>
      <c r="S214" s="94">
        <v>1.2490810293666667E-2</v>
      </c>
      <c r="T214" s="94">
        <v>2.0755176868211961E-5</v>
      </c>
      <c r="U214" s="94">
        <f>R214/'סכום נכסי הקרן'!$C$42</f>
        <v>1.9953681312494954E-6</v>
      </c>
    </row>
    <row r="215" spans="2:21">
      <c r="B215" s="86" t="s">
        <v>812</v>
      </c>
      <c r="C215" s="83" t="s">
        <v>813</v>
      </c>
      <c r="D215" s="96" t="s">
        <v>128</v>
      </c>
      <c r="E215" s="96" t="s">
        <v>329</v>
      </c>
      <c r="F215" s="83" t="s">
        <v>814</v>
      </c>
      <c r="G215" s="96" t="s">
        <v>136</v>
      </c>
      <c r="H215" s="83" t="s">
        <v>616</v>
      </c>
      <c r="I215" s="83" t="s">
        <v>333</v>
      </c>
      <c r="J215" s="83"/>
      <c r="K215" s="93">
        <v>1.7999999999918426</v>
      </c>
      <c r="L215" s="96" t="s">
        <v>141</v>
      </c>
      <c r="M215" s="97">
        <v>3.4000000000000002E-2</v>
      </c>
      <c r="N215" s="97">
        <v>1.5799999999932021E-2</v>
      </c>
      <c r="O215" s="93">
        <v>708636.19816800009</v>
      </c>
      <c r="P215" s="95">
        <v>103.8</v>
      </c>
      <c r="Q215" s="83"/>
      <c r="R215" s="93">
        <v>735.56435070000009</v>
      </c>
      <c r="S215" s="94">
        <v>1.3406656661868973E-3</v>
      </c>
      <c r="T215" s="94">
        <v>9.9291610116163044E-5</v>
      </c>
      <c r="U215" s="94">
        <f>R215/'סכום נכסי הקרן'!$C$42</f>
        <v>9.5457300019293881E-6</v>
      </c>
    </row>
    <row r="216" spans="2:21">
      <c r="B216" s="86" t="s">
        <v>815</v>
      </c>
      <c r="C216" s="83" t="s">
        <v>816</v>
      </c>
      <c r="D216" s="96" t="s">
        <v>128</v>
      </c>
      <c r="E216" s="96" t="s">
        <v>329</v>
      </c>
      <c r="F216" s="83" t="s">
        <v>817</v>
      </c>
      <c r="G216" s="96" t="s">
        <v>399</v>
      </c>
      <c r="H216" s="83" t="s">
        <v>612</v>
      </c>
      <c r="I216" s="83" t="s">
        <v>139</v>
      </c>
      <c r="J216" s="83"/>
      <c r="K216" s="93">
        <v>2.2799999999277598</v>
      </c>
      <c r="L216" s="96" t="s">
        <v>141</v>
      </c>
      <c r="M216" s="97">
        <v>6.7500000000000004E-2</v>
      </c>
      <c r="N216" s="97">
        <v>2.6899999998471494E-2</v>
      </c>
      <c r="O216" s="93">
        <v>20923.449830999998</v>
      </c>
      <c r="P216" s="95">
        <v>108.5</v>
      </c>
      <c r="Q216" s="83"/>
      <c r="R216" s="93">
        <v>22.701943262999997</v>
      </c>
      <c r="S216" s="94">
        <v>3.139702613485958E-5</v>
      </c>
      <c r="T216" s="94">
        <v>3.0644667556331718E-6</v>
      </c>
      <c r="U216" s="94">
        <f>R216/'סכום נכסי הקרן'!$C$42</f>
        <v>2.9461272926221733E-7</v>
      </c>
    </row>
    <row r="217" spans="2:21">
      <c r="B217" s="86" t="s">
        <v>818</v>
      </c>
      <c r="C217" s="83" t="s">
        <v>819</v>
      </c>
      <c r="D217" s="96" t="s">
        <v>128</v>
      </c>
      <c r="E217" s="96" t="s">
        <v>329</v>
      </c>
      <c r="F217" s="83" t="s">
        <v>566</v>
      </c>
      <c r="G217" s="96" t="s">
        <v>399</v>
      </c>
      <c r="H217" s="83" t="s">
        <v>616</v>
      </c>
      <c r="I217" s="83" t="s">
        <v>333</v>
      </c>
      <c r="J217" s="83"/>
      <c r="K217" s="93">
        <v>2.1499999996056061</v>
      </c>
      <c r="L217" s="96" t="s">
        <v>141</v>
      </c>
      <c r="M217" s="97">
        <v>5.74E-2</v>
      </c>
      <c r="N217" s="97">
        <v>1.1099999997277409E-2</v>
      </c>
      <c r="O217" s="93">
        <v>3519.9984169999993</v>
      </c>
      <c r="P217" s="95">
        <v>111.65</v>
      </c>
      <c r="Q217" s="83"/>
      <c r="R217" s="93">
        <v>3.9300797369999994</v>
      </c>
      <c r="S217" s="94">
        <v>2.2806391319106064E-5</v>
      </c>
      <c r="T217" s="94">
        <v>5.3050959389247151E-7</v>
      </c>
      <c r="U217" s="94">
        <f>R217/'סכום נכסי הקרן'!$C$42</f>
        <v>5.1002308662395112E-8</v>
      </c>
    </row>
    <row r="218" spans="2:21">
      <c r="B218" s="86" t="s">
        <v>820</v>
      </c>
      <c r="C218" s="83" t="s">
        <v>821</v>
      </c>
      <c r="D218" s="96" t="s">
        <v>128</v>
      </c>
      <c r="E218" s="96" t="s">
        <v>329</v>
      </c>
      <c r="F218" s="83" t="s">
        <v>566</v>
      </c>
      <c r="G218" s="96" t="s">
        <v>399</v>
      </c>
      <c r="H218" s="83" t="s">
        <v>616</v>
      </c>
      <c r="I218" s="83" t="s">
        <v>333</v>
      </c>
      <c r="J218" s="83"/>
      <c r="K218" s="93">
        <v>4.3300000000113679</v>
      </c>
      <c r="L218" s="96" t="s">
        <v>141</v>
      </c>
      <c r="M218" s="97">
        <v>5.6500000000000002E-2</v>
      </c>
      <c r="N218" s="97">
        <v>1.5900000000034671E-2</v>
      </c>
      <c r="O218" s="93">
        <v>524119.42905000004</v>
      </c>
      <c r="P218" s="95">
        <v>118.32</v>
      </c>
      <c r="Q218" s="83"/>
      <c r="R218" s="93">
        <v>620.13813311499996</v>
      </c>
      <c r="S218" s="94">
        <v>5.9739296143077212E-3</v>
      </c>
      <c r="T218" s="94">
        <v>8.3710573619863966E-5</v>
      </c>
      <c r="U218" s="94">
        <f>R218/'סכום נכסי הקרן'!$C$42</f>
        <v>8.0477951072300859E-6</v>
      </c>
    </row>
    <row r="219" spans="2:21">
      <c r="B219" s="86" t="s">
        <v>822</v>
      </c>
      <c r="C219" s="83" t="s">
        <v>823</v>
      </c>
      <c r="D219" s="96" t="s">
        <v>128</v>
      </c>
      <c r="E219" s="96" t="s">
        <v>329</v>
      </c>
      <c r="F219" s="83" t="s">
        <v>569</v>
      </c>
      <c r="G219" s="96" t="s">
        <v>399</v>
      </c>
      <c r="H219" s="83" t="s">
        <v>616</v>
      </c>
      <c r="I219" s="83" t="s">
        <v>333</v>
      </c>
      <c r="J219" s="83"/>
      <c r="K219" s="93">
        <v>2.7799999999994451</v>
      </c>
      <c r="L219" s="96" t="s">
        <v>141</v>
      </c>
      <c r="M219" s="97">
        <v>3.7000000000000005E-2</v>
      </c>
      <c r="N219" s="97">
        <v>9.7999999999930244E-3</v>
      </c>
      <c r="O219" s="93">
        <v>2608526.4651510003</v>
      </c>
      <c r="P219" s="95">
        <v>107.73</v>
      </c>
      <c r="Q219" s="83"/>
      <c r="R219" s="93">
        <v>2810.1655603519998</v>
      </c>
      <c r="S219" s="94">
        <v>1.2145440894521714E-2</v>
      </c>
      <c r="T219" s="94">
        <v>3.7933576160237314E-4</v>
      </c>
      <c r="U219" s="94">
        <f>R219/'סכום נכסי הקרן'!$C$42</f>
        <v>3.6468708243286525E-5</v>
      </c>
    </row>
    <row r="220" spans="2:21">
      <c r="B220" s="86" t="s">
        <v>824</v>
      </c>
      <c r="C220" s="83" t="s">
        <v>825</v>
      </c>
      <c r="D220" s="96" t="s">
        <v>128</v>
      </c>
      <c r="E220" s="96" t="s">
        <v>329</v>
      </c>
      <c r="F220" s="83" t="s">
        <v>826</v>
      </c>
      <c r="G220" s="96" t="s">
        <v>137</v>
      </c>
      <c r="H220" s="83" t="s">
        <v>616</v>
      </c>
      <c r="I220" s="83" t="s">
        <v>333</v>
      </c>
      <c r="J220" s="83"/>
      <c r="K220" s="93">
        <v>2.6700000000005737</v>
      </c>
      <c r="L220" s="96" t="s">
        <v>141</v>
      </c>
      <c r="M220" s="97">
        <v>2.9500000000000002E-2</v>
      </c>
      <c r="N220" s="97">
        <v>1.1499999999999597E-2</v>
      </c>
      <c r="O220" s="93">
        <v>7081235.5263679996</v>
      </c>
      <c r="P220" s="95">
        <v>104.84</v>
      </c>
      <c r="Q220" s="83"/>
      <c r="R220" s="93">
        <v>7423.967325222</v>
      </c>
      <c r="S220" s="94">
        <v>3.9604402961380153E-2</v>
      </c>
      <c r="T220" s="94">
        <v>1.0021389270287219E-3</v>
      </c>
      <c r="U220" s="94">
        <f>R220/'סכום נכסי הקרן'!$C$42</f>
        <v>9.6343967135267402E-5</v>
      </c>
    </row>
    <row r="221" spans="2:21">
      <c r="B221" s="86" t="s">
        <v>827</v>
      </c>
      <c r="C221" s="83" t="s">
        <v>828</v>
      </c>
      <c r="D221" s="96" t="s">
        <v>128</v>
      </c>
      <c r="E221" s="96" t="s">
        <v>329</v>
      </c>
      <c r="F221" s="83" t="s">
        <v>586</v>
      </c>
      <c r="G221" s="96" t="s">
        <v>459</v>
      </c>
      <c r="H221" s="83" t="s">
        <v>612</v>
      </c>
      <c r="I221" s="83" t="s">
        <v>139</v>
      </c>
      <c r="J221" s="83"/>
      <c r="K221" s="93">
        <v>8.2800000000003369</v>
      </c>
      <c r="L221" s="96" t="s">
        <v>141</v>
      </c>
      <c r="M221" s="97">
        <v>3.4300000000000004E-2</v>
      </c>
      <c r="N221" s="97">
        <v>2.0400000000001892E-2</v>
      </c>
      <c r="O221" s="93">
        <v>12656109.785432</v>
      </c>
      <c r="P221" s="95">
        <v>112.04</v>
      </c>
      <c r="Q221" s="83"/>
      <c r="R221" s="93">
        <v>14179.905404583</v>
      </c>
      <c r="S221" s="94">
        <v>4.985075541764613E-2</v>
      </c>
      <c r="T221" s="94">
        <v>1.9141026037709091E-3</v>
      </c>
      <c r="U221" s="94">
        <f>R221/'סכום נכסי הקרן'!$C$42</f>
        <v>1.8401863591708265E-4</v>
      </c>
    </row>
    <row r="222" spans="2:21">
      <c r="B222" s="86" t="s">
        <v>829</v>
      </c>
      <c r="C222" s="83" t="s">
        <v>830</v>
      </c>
      <c r="D222" s="96" t="s">
        <v>128</v>
      </c>
      <c r="E222" s="96" t="s">
        <v>329</v>
      </c>
      <c r="F222" s="83" t="s">
        <v>831</v>
      </c>
      <c r="G222" s="96" t="s">
        <v>399</v>
      </c>
      <c r="H222" s="83" t="s">
        <v>616</v>
      </c>
      <c r="I222" s="83" t="s">
        <v>333</v>
      </c>
      <c r="J222" s="83"/>
      <c r="K222" s="93">
        <v>4.3699999999999575</v>
      </c>
      <c r="L222" s="96" t="s">
        <v>141</v>
      </c>
      <c r="M222" s="97">
        <v>3.9E-2</v>
      </c>
      <c r="N222" s="97">
        <v>3.7099999999998905E-2</v>
      </c>
      <c r="O222" s="93">
        <v>12039948.201918</v>
      </c>
      <c r="P222" s="95">
        <v>101.29</v>
      </c>
      <c r="Q222" s="83"/>
      <c r="R222" s="93">
        <v>12195.263533723002</v>
      </c>
      <c r="S222" s="94">
        <v>2.8605926018479888E-2</v>
      </c>
      <c r="T222" s="94">
        <v>1.6462017917289544E-3</v>
      </c>
      <c r="U222" s="94">
        <f>R222/'סכום נכסי הקרן'!$C$42</f>
        <v>1.5826309810217267E-4</v>
      </c>
    </row>
    <row r="223" spans="2:21">
      <c r="B223" s="86" t="s">
        <v>832</v>
      </c>
      <c r="C223" s="83" t="s">
        <v>833</v>
      </c>
      <c r="D223" s="96" t="s">
        <v>128</v>
      </c>
      <c r="E223" s="96" t="s">
        <v>329</v>
      </c>
      <c r="F223" s="83" t="s">
        <v>834</v>
      </c>
      <c r="G223" s="96" t="s">
        <v>165</v>
      </c>
      <c r="H223" s="83" t="s">
        <v>616</v>
      </c>
      <c r="I223" s="83" t="s">
        <v>333</v>
      </c>
      <c r="J223" s="83"/>
      <c r="K223" s="93">
        <v>1.4799999999994262</v>
      </c>
      <c r="L223" s="96" t="s">
        <v>141</v>
      </c>
      <c r="M223" s="97">
        <v>1.3300000000000001E-2</v>
      </c>
      <c r="N223" s="97">
        <v>1.3399999999996177E-2</v>
      </c>
      <c r="O223" s="93">
        <v>5224887.1941629993</v>
      </c>
      <c r="P223" s="95">
        <v>100.02</v>
      </c>
      <c r="Q223" s="83"/>
      <c r="R223" s="93">
        <v>5225.9321711499997</v>
      </c>
      <c r="S223" s="94">
        <v>2.3917255925029569E-2</v>
      </c>
      <c r="T223" s="94">
        <v>7.0543280018605607E-4</v>
      </c>
      <c r="U223" s="94">
        <f>R223/'סכום נכסי הקרן'!$C$42</f>
        <v>6.7819134337765462E-5</v>
      </c>
    </row>
    <row r="224" spans="2:21">
      <c r="B224" s="86" t="s">
        <v>835</v>
      </c>
      <c r="C224" s="83" t="s">
        <v>836</v>
      </c>
      <c r="D224" s="96" t="s">
        <v>128</v>
      </c>
      <c r="E224" s="96" t="s">
        <v>329</v>
      </c>
      <c r="F224" s="83" t="s">
        <v>834</v>
      </c>
      <c r="G224" s="96" t="s">
        <v>165</v>
      </c>
      <c r="H224" s="83" t="s">
        <v>616</v>
      </c>
      <c r="I224" s="83" t="s">
        <v>333</v>
      </c>
      <c r="J224" s="83"/>
      <c r="K224" s="93">
        <v>2.4300000000000281</v>
      </c>
      <c r="L224" s="96" t="s">
        <v>141</v>
      </c>
      <c r="M224" s="97">
        <v>2.1600000000000001E-2</v>
      </c>
      <c r="N224" s="97">
        <v>1.390000000000028E-2</v>
      </c>
      <c r="O224" s="93">
        <v>25866129.331648003</v>
      </c>
      <c r="P224" s="95">
        <v>101.91</v>
      </c>
      <c r="Q224" s="83"/>
      <c r="R224" s="93">
        <v>26360.172401575004</v>
      </c>
      <c r="S224" s="94">
        <v>2.5339498533623703E-2</v>
      </c>
      <c r="T224" s="94">
        <v>3.558280058299767E-3</v>
      </c>
      <c r="U224" s="94">
        <f>R224/'סכום נכסי הקרן'!$C$42</f>
        <v>3.4208711761287038E-4</v>
      </c>
    </row>
    <row r="225" spans="2:21">
      <c r="B225" s="86" t="s">
        <v>837</v>
      </c>
      <c r="C225" s="83" t="s">
        <v>838</v>
      </c>
      <c r="D225" s="96" t="s">
        <v>128</v>
      </c>
      <c r="E225" s="96" t="s">
        <v>329</v>
      </c>
      <c r="F225" s="83" t="s">
        <v>839</v>
      </c>
      <c r="G225" s="96" t="s">
        <v>840</v>
      </c>
      <c r="H225" s="83" t="s">
        <v>612</v>
      </c>
      <c r="I225" s="83" t="s">
        <v>139</v>
      </c>
      <c r="J225" s="83"/>
      <c r="K225" s="93">
        <v>5.9699999999991551</v>
      </c>
      <c r="L225" s="96" t="s">
        <v>141</v>
      </c>
      <c r="M225" s="97">
        <v>2.1600000000000001E-2</v>
      </c>
      <c r="N225" s="97">
        <v>2.2199999999996917E-2</v>
      </c>
      <c r="O225" s="93">
        <v>10276851.550000001</v>
      </c>
      <c r="P225" s="95">
        <v>99.8</v>
      </c>
      <c r="Q225" s="83"/>
      <c r="R225" s="93">
        <v>10256.298354578001</v>
      </c>
      <c r="S225" s="94">
        <v>4.4872966016216854E-2</v>
      </c>
      <c r="T225" s="94">
        <v>1.3844667383467897E-3</v>
      </c>
      <c r="U225" s="94">
        <f>R225/'סכום נכסי הקרן'!$C$42</f>
        <v>1.3310032605422489E-4</v>
      </c>
    </row>
    <row r="226" spans="2:21">
      <c r="B226" s="86" t="s">
        <v>841</v>
      </c>
      <c r="C226" s="83" t="s">
        <v>842</v>
      </c>
      <c r="D226" s="96" t="s">
        <v>128</v>
      </c>
      <c r="E226" s="96" t="s">
        <v>329</v>
      </c>
      <c r="F226" s="83" t="s">
        <v>790</v>
      </c>
      <c r="G226" s="96" t="s">
        <v>136</v>
      </c>
      <c r="H226" s="83" t="s">
        <v>612</v>
      </c>
      <c r="I226" s="83" t="s">
        <v>139</v>
      </c>
      <c r="J226" s="83"/>
      <c r="K226" s="93">
        <v>2.2300000000005693</v>
      </c>
      <c r="L226" s="96" t="s">
        <v>141</v>
      </c>
      <c r="M226" s="97">
        <v>2.4E-2</v>
      </c>
      <c r="N226" s="97">
        <v>1.5100000000005599E-2</v>
      </c>
      <c r="O226" s="93">
        <v>4488918.7042230004</v>
      </c>
      <c r="P226" s="95">
        <v>102.22</v>
      </c>
      <c r="Q226" s="83"/>
      <c r="R226" s="93">
        <v>4588.5726985929996</v>
      </c>
      <c r="S226" s="94">
        <v>1.4176186690208764E-2</v>
      </c>
      <c r="T226" s="94">
        <v>6.1939756996758728E-4</v>
      </c>
      <c r="U226" s="94">
        <f>R226/'סכום נכסי הקרן'!$C$42</f>
        <v>5.9547850617433794E-5</v>
      </c>
    </row>
    <row r="227" spans="2:21">
      <c r="B227" s="86" t="s">
        <v>843</v>
      </c>
      <c r="C227" s="83" t="s">
        <v>844</v>
      </c>
      <c r="D227" s="96" t="s">
        <v>128</v>
      </c>
      <c r="E227" s="96" t="s">
        <v>329</v>
      </c>
      <c r="F227" s="83" t="s">
        <v>845</v>
      </c>
      <c r="G227" s="96" t="s">
        <v>399</v>
      </c>
      <c r="H227" s="83" t="s">
        <v>616</v>
      </c>
      <c r="I227" s="83" t="s">
        <v>333</v>
      </c>
      <c r="J227" s="83"/>
      <c r="K227" s="93">
        <v>0.71000000000009811</v>
      </c>
      <c r="L227" s="96" t="s">
        <v>141</v>
      </c>
      <c r="M227" s="97">
        <v>5.0999999999999997E-2</v>
      </c>
      <c r="N227" s="97">
        <v>1.9899999999998884E-2</v>
      </c>
      <c r="O227" s="93">
        <v>21771039.702953</v>
      </c>
      <c r="P227" s="95">
        <v>103.5</v>
      </c>
      <c r="Q227" s="83"/>
      <c r="R227" s="93">
        <v>22533.025366248999</v>
      </c>
      <c r="S227" s="94">
        <v>3.0239655119040209E-2</v>
      </c>
      <c r="T227" s="94">
        <v>3.0416650389242517E-3</v>
      </c>
      <c r="U227" s="94">
        <f>R227/'סכום נכסי הקרן'!$C$42</f>
        <v>2.9242061019969844E-4</v>
      </c>
    </row>
    <row r="228" spans="2:21">
      <c r="B228" s="86" t="s">
        <v>846</v>
      </c>
      <c r="C228" s="83" t="s">
        <v>847</v>
      </c>
      <c r="D228" s="96" t="s">
        <v>128</v>
      </c>
      <c r="E228" s="96" t="s">
        <v>329</v>
      </c>
      <c r="F228" s="83" t="s">
        <v>848</v>
      </c>
      <c r="G228" s="96" t="s">
        <v>849</v>
      </c>
      <c r="H228" s="83" t="s">
        <v>616</v>
      </c>
      <c r="I228" s="83" t="s">
        <v>333</v>
      </c>
      <c r="J228" s="83"/>
      <c r="K228" s="93">
        <v>5.1800000000004918</v>
      </c>
      <c r="L228" s="96" t="s">
        <v>141</v>
      </c>
      <c r="M228" s="97">
        <v>2.6200000000000001E-2</v>
      </c>
      <c r="N228" s="97">
        <v>1.560000000000281E-2</v>
      </c>
      <c r="O228" s="93">
        <v>5332244.3567639999</v>
      </c>
      <c r="P228" s="95">
        <v>105.52</v>
      </c>
      <c r="Q228" s="93">
        <v>69.852401262000015</v>
      </c>
      <c r="R228" s="93">
        <v>5696.4365873899997</v>
      </c>
      <c r="S228" s="94">
        <v>1.1060662486735436E-2</v>
      </c>
      <c r="T228" s="94">
        <v>7.6894477029550547E-4</v>
      </c>
      <c r="U228" s="94">
        <f>R228/'סכום נכסי הקרן'!$C$42</f>
        <v>7.3925069349254645E-5</v>
      </c>
    </row>
    <row r="229" spans="2:21">
      <c r="B229" s="86" t="s">
        <v>850</v>
      </c>
      <c r="C229" s="83" t="s">
        <v>851</v>
      </c>
      <c r="D229" s="96" t="s">
        <v>128</v>
      </c>
      <c r="E229" s="96" t="s">
        <v>329</v>
      </c>
      <c r="F229" s="83" t="s">
        <v>848</v>
      </c>
      <c r="G229" s="96" t="s">
        <v>849</v>
      </c>
      <c r="H229" s="83" t="s">
        <v>616</v>
      </c>
      <c r="I229" s="83" t="s">
        <v>333</v>
      </c>
      <c r="J229" s="83"/>
      <c r="K229" s="93">
        <v>3.0999999999989383</v>
      </c>
      <c r="L229" s="96" t="s">
        <v>141</v>
      </c>
      <c r="M229" s="97">
        <v>3.3500000000000002E-2</v>
      </c>
      <c r="N229" s="97">
        <v>1.2999999999998974E-2</v>
      </c>
      <c r="O229" s="93">
        <v>5438457.3399369987</v>
      </c>
      <c r="P229" s="95">
        <v>107.3</v>
      </c>
      <c r="Q229" s="83"/>
      <c r="R229" s="93">
        <v>5835.4647250119997</v>
      </c>
      <c r="S229" s="94">
        <v>1.3190432041121676E-2</v>
      </c>
      <c r="T229" s="94">
        <v>7.8771175869400928E-4</v>
      </c>
      <c r="U229" s="94">
        <f>R229/'סכום נכסי הקרן'!$C$42</f>
        <v>7.5729296352844113E-5</v>
      </c>
    </row>
    <row r="230" spans="2:21">
      <c r="B230" s="86" t="s">
        <v>852</v>
      </c>
      <c r="C230" s="83" t="s">
        <v>853</v>
      </c>
      <c r="D230" s="96" t="s">
        <v>128</v>
      </c>
      <c r="E230" s="96" t="s">
        <v>329</v>
      </c>
      <c r="F230" s="83" t="s">
        <v>611</v>
      </c>
      <c r="G230" s="96" t="s">
        <v>337</v>
      </c>
      <c r="H230" s="83" t="s">
        <v>641</v>
      </c>
      <c r="I230" s="83" t="s">
        <v>139</v>
      </c>
      <c r="J230" s="83"/>
      <c r="K230" s="93">
        <v>0.68999999999850892</v>
      </c>
      <c r="L230" s="96" t="s">
        <v>141</v>
      </c>
      <c r="M230" s="97">
        <v>2.63E-2</v>
      </c>
      <c r="N230" s="97">
        <v>7.8999999999968592E-3</v>
      </c>
      <c r="O230" s="93">
        <v>1005046.1259269998</v>
      </c>
      <c r="P230" s="95">
        <v>101.43</v>
      </c>
      <c r="Q230" s="83"/>
      <c r="R230" s="93">
        <v>1019.4182426080001</v>
      </c>
      <c r="S230" s="94">
        <v>1.0411964672706364E-2</v>
      </c>
      <c r="T230" s="94">
        <v>1.3760818967641908E-4</v>
      </c>
      <c r="U230" s="94">
        <f>R230/'סכום נכסי הקרן'!$C$42</f>
        <v>1.3229422135149319E-5</v>
      </c>
    </row>
    <row r="231" spans="2:21">
      <c r="B231" s="86" t="s">
        <v>854</v>
      </c>
      <c r="C231" s="83" t="s">
        <v>855</v>
      </c>
      <c r="D231" s="96" t="s">
        <v>128</v>
      </c>
      <c r="E231" s="96" t="s">
        <v>329</v>
      </c>
      <c r="F231" s="83" t="s">
        <v>856</v>
      </c>
      <c r="G231" s="96" t="s">
        <v>459</v>
      </c>
      <c r="H231" s="83" t="s">
        <v>641</v>
      </c>
      <c r="I231" s="83" t="s">
        <v>139</v>
      </c>
      <c r="J231" s="83"/>
      <c r="K231" s="93">
        <v>5.3999999999996229</v>
      </c>
      <c r="L231" s="96" t="s">
        <v>141</v>
      </c>
      <c r="M231" s="97">
        <v>3.27E-2</v>
      </c>
      <c r="N231" s="97">
        <v>1.6399999999997382E-2</v>
      </c>
      <c r="O231" s="93">
        <v>5300566.7449580012</v>
      </c>
      <c r="P231" s="95">
        <v>109.55</v>
      </c>
      <c r="Q231" s="83"/>
      <c r="R231" s="93">
        <v>5806.7708696179998</v>
      </c>
      <c r="S231" s="94">
        <v>2.3769357600708526E-2</v>
      </c>
      <c r="T231" s="94">
        <v>7.8383846181685735E-4</v>
      </c>
      <c r="U231" s="94">
        <f>R231/'סכום נכסי הקרן'!$C$42</f>
        <v>7.5356924043004916E-5</v>
      </c>
    </row>
    <row r="232" spans="2:21">
      <c r="B232" s="86" t="s">
        <v>857</v>
      </c>
      <c r="C232" s="83" t="s">
        <v>858</v>
      </c>
      <c r="D232" s="96" t="s">
        <v>128</v>
      </c>
      <c r="E232" s="96" t="s">
        <v>329</v>
      </c>
      <c r="F232" s="83" t="s">
        <v>655</v>
      </c>
      <c r="G232" s="96" t="s">
        <v>463</v>
      </c>
      <c r="H232" s="83" t="s">
        <v>649</v>
      </c>
      <c r="I232" s="83" t="s">
        <v>333</v>
      </c>
      <c r="J232" s="83"/>
      <c r="K232" s="93">
        <v>1.4599999999995343</v>
      </c>
      <c r="L232" s="96" t="s">
        <v>141</v>
      </c>
      <c r="M232" s="97">
        <v>0.06</v>
      </c>
      <c r="N232" s="97">
        <v>1.4000000000000594E-2</v>
      </c>
      <c r="O232" s="93">
        <v>6313292.3064559996</v>
      </c>
      <c r="P232" s="95">
        <v>106.8</v>
      </c>
      <c r="Q232" s="83"/>
      <c r="R232" s="93">
        <v>6742.5959739090003</v>
      </c>
      <c r="S232" s="94">
        <v>2.3079197450139102E-2</v>
      </c>
      <c r="T232" s="94">
        <v>9.1016266622365421E-4</v>
      </c>
      <c r="U232" s="94">
        <f>R232/'סכום נכסי הקרן'!$C$42</f>
        <v>8.7501522630590201E-5</v>
      </c>
    </row>
    <row r="233" spans="2:21">
      <c r="B233" s="86" t="s">
        <v>859</v>
      </c>
      <c r="C233" s="83" t="s">
        <v>860</v>
      </c>
      <c r="D233" s="96" t="s">
        <v>128</v>
      </c>
      <c r="E233" s="96" t="s">
        <v>329</v>
      </c>
      <c r="F233" s="83" t="s">
        <v>655</v>
      </c>
      <c r="G233" s="96" t="s">
        <v>463</v>
      </c>
      <c r="H233" s="83" t="s">
        <v>649</v>
      </c>
      <c r="I233" s="83" t="s">
        <v>333</v>
      </c>
      <c r="J233" s="83"/>
      <c r="K233" s="93">
        <v>2.7999999999506047</v>
      </c>
      <c r="L233" s="96" t="s">
        <v>141</v>
      </c>
      <c r="M233" s="97">
        <v>5.9000000000000004E-2</v>
      </c>
      <c r="N233" s="97">
        <v>1.6999999999660408E-2</v>
      </c>
      <c r="O233" s="93">
        <v>144463.63428700002</v>
      </c>
      <c r="P233" s="95">
        <v>112.11</v>
      </c>
      <c r="Q233" s="83"/>
      <c r="R233" s="93">
        <v>161.95817971499997</v>
      </c>
      <c r="S233" s="94">
        <v>1.7098684932461837E-4</v>
      </c>
      <c r="T233" s="94">
        <v>2.1862245526284232E-5</v>
      </c>
      <c r="U233" s="94">
        <f>R233/'סכום נכסי הקרן'!$C$42</f>
        <v>2.1017998679409718E-6</v>
      </c>
    </row>
    <row r="234" spans="2:21">
      <c r="B234" s="86" t="s">
        <v>861</v>
      </c>
      <c r="C234" s="83" t="s">
        <v>862</v>
      </c>
      <c r="D234" s="96" t="s">
        <v>128</v>
      </c>
      <c r="E234" s="96" t="s">
        <v>329</v>
      </c>
      <c r="F234" s="83" t="s">
        <v>666</v>
      </c>
      <c r="G234" s="96" t="s">
        <v>165</v>
      </c>
      <c r="H234" s="83" t="s">
        <v>649</v>
      </c>
      <c r="I234" s="83" t="s">
        <v>333</v>
      </c>
      <c r="J234" s="83"/>
      <c r="K234" s="93">
        <v>2.9499999999998336</v>
      </c>
      <c r="L234" s="96" t="s">
        <v>141</v>
      </c>
      <c r="M234" s="97">
        <v>4.1399999999999999E-2</v>
      </c>
      <c r="N234" s="97">
        <v>3.0499999999997113E-2</v>
      </c>
      <c r="O234" s="93">
        <v>6271053.2955750003</v>
      </c>
      <c r="P234" s="95">
        <v>103.21</v>
      </c>
      <c r="Q234" s="93">
        <v>129.810804803</v>
      </c>
      <c r="R234" s="93">
        <v>6602.1649103980008</v>
      </c>
      <c r="S234" s="94">
        <v>9.7496516205530775E-3</v>
      </c>
      <c r="T234" s="94">
        <v>8.9120630109657472E-4</v>
      </c>
      <c r="U234" s="94">
        <f>R234/'סכום נכסי הקרן'!$C$42</f>
        <v>8.5679089263769069E-5</v>
      </c>
    </row>
    <row r="235" spans="2:21">
      <c r="B235" s="86" t="s">
        <v>863</v>
      </c>
      <c r="C235" s="83" t="s">
        <v>864</v>
      </c>
      <c r="D235" s="96" t="s">
        <v>128</v>
      </c>
      <c r="E235" s="96" t="s">
        <v>329</v>
      </c>
      <c r="F235" s="83" t="s">
        <v>666</v>
      </c>
      <c r="G235" s="96" t="s">
        <v>165</v>
      </c>
      <c r="H235" s="83" t="s">
        <v>649</v>
      </c>
      <c r="I235" s="83" t="s">
        <v>333</v>
      </c>
      <c r="J235" s="83"/>
      <c r="K235" s="93">
        <v>5.2900000000001253</v>
      </c>
      <c r="L235" s="96" t="s">
        <v>141</v>
      </c>
      <c r="M235" s="97">
        <v>2.5000000000000001E-2</v>
      </c>
      <c r="N235" s="97">
        <v>4.7100000000000357E-2</v>
      </c>
      <c r="O235" s="93">
        <v>20783617.850561004</v>
      </c>
      <c r="P235" s="95">
        <v>89.22</v>
      </c>
      <c r="Q235" s="93">
        <v>519.590449347</v>
      </c>
      <c r="R235" s="93">
        <v>19062.733832953996</v>
      </c>
      <c r="S235" s="94">
        <v>3.4130055790876475E-2</v>
      </c>
      <c r="T235" s="94">
        <v>2.5732208659767206E-3</v>
      </c>
      <c r="U235" s="94">
        <f>R235/'סכום נכסי הקרן'!$C$42</f>
        <v>2.4738516772170065E-4</v>
      </c>
    </row>
    <row r="236" spans="2:21">
      <c r="B236" s="86" t="s">
        <v>865</v>
      </c>
      <c r="C236" s="83" t="s">
        <v>866</v>
      </c>
      <c r="D236" s="96" t="s">
        <v>128</v>
      </c>
      <c r="E236" s="96" t="s">
        <v>329</v>
      </c>
      <c r="F236" s="83" t="s">
        <v>666</v>
      </c>
      <c r="G236" s="96" t="s">
        <v>165</v>
      </c>
      <c r="H236" s="83" t="s">
        <v>649</v>
      </c>
      <c r="I236" s="83" t="s">
        <v>333</v>
      </c>
      <c r="J236" s="83"/>
      <c r="K236" s="93">
        <v>3.8799999999992751</v>
      </c>
      <c r="L236" s="96" t="s">
        <v>141</v>
      </c>
      <c r="M236" s="97">
        <v>3.5499999999999997E-2</v>
      </c>
      <c r="N236" s="97">
        <v>4.4099999999990216E-2</v>
      </c>
      <c r="O236" s="93">
        <v>8160884.8125189999</v>
      </c>
      <c r="P236" s="95">
        <v>96.92</v>
      </c>
      <c r="Q236" s="93">
        <v>144.85570644900002</v>
      </c>
      <c r="R236" s="93">
        <v>8054.3849037680002</v>
      </c>
      <c r="S236" s="94">
        <v>1.1483949279824776E-2</v>
      </c>
      <c r="T236" s="94">
        <v>1.087237091940869E-3</v>
      </c>
      <c r="U236" s="94">
        <f>R236/'סכום נכסי הקרן'!$C$42</f>
        <v>1.0452516295796244E-4</v>
      </c>
    </row>
    <row r="237" spans="2:21">
      <c r="B237" s="86" t="s">
        <v>867</v>
      </c>
      <c r="C237" s="83" t="s">
        <v>868</v>
      </c>
      <c r="D237" s="96" t="s">
        <v>128</v>
      </c>
      <c r="E237" s="96" t="s">
        <v>329</v>
      </c>
      <c r="F237" s="83" t="s">
        <v>869</v>
      </c>
      <c r="G237" s="96" t="s">
        <v>463</v>
      </c>
      <c r="H237" s="83" t="s">
        <v>672</v>
      </c>
      <c r="I237" s="83" t="s">
        <v>139</v>
      </c>
      <c r="J237" s="83"/>
      <c r="K237" s="93">
        <v>5.4600000000004894</v>
      </c>
      <c r="L237" s="96" t="s">
        <v>141</v>
      </c>
      <c r="M237" s="97">
        <v>4.4500000000000005E-2</v>
      </c>
      <c r="N237" s="97">
        <v>2.0500000000000074E-2</v>
      </c>
      <c r="O237" s="93">
        <v>11392235.802392</v>
      </c>
      <c r="P237" s="95">
        <v>113.46</v>
      </c>
      <c r="Q237" s="83"/>
      <c r="R237" s="93">
        <v>12925.630868258002</v>
      </c>
      <c r="S237" s="94">
        <v>3.9817399488284312E-2</v>
      </c>
      <c r="T237" s="94">
        <v>1.7447918723292682E-3</v>
      </c>
      <c r="U237" s="94">
        <f>R237/'סכום נכסי הקרן'!$C$42</f>
        <v>1.6774138422501856E-4</v>
      </c>
    </row>
    <row r="238" spans="2:21">
      <c r="B238" s="86" t="s">
        <v>870</v>
      </c>
      <c r="C238" s="83" t="s">
        <v>871</v>
      </c>
      <c r="D238" s="96" t="s">
        <v>128</v>
      </c>
      <c r="E238" s="96" t="s">
        <v>329</v>
      </c>
      <c r="F238" s="83" t="s">
        <v>872</v>
      </c>
      <c r="G238" s="96" t="s">
        <v>399</v>
      </c>
      <c r="H238" s="83" t="s">
        <v>672</v>
      </c>
      <c r="I238" s="83" t="s">
        <v>139</v>
      </c>
      <c r="J238" s="83"/>
      <c r="K238" s="93">
        <v>3.5599999999993646</v>
      </c>
      <c r="L238" s="96" t="s">
        <v>141</v>
      </c>
      <c r="M238" s="97">
        <v>4.2000000000000003E-2</v>
      </c>
      <c r="N238" s="97">
        <v>7.1199999999987287E-2</v>
      </c>
      <c r="O238" s="93">
        <v>10051993.717447</v>
      </c>
      <c r="P238" s="95">
        <v>92</v>
      </c>
      <c r="Q238" s="83"/>
      <c r="R238" s="93">
        <v>9247.8342211229992</v>
      </c>
      <c r="S238" s="94">
        <v>1.6899897788417838E-2</v>
      </c>
      <c r="T238" s="94">
        <v>1.2483372107808365E-3</v>
      </c>
      <c r="U238" s="94">
        <f>R238/'סכום נכסי הקרן'!$C$42</f>
        <v>1.2001306003129971E-4</v>
      </c>
    </row>
    <row r="239" spans="2:21">
      <c r="B239" s="86" t="s">
        <v>873</v>
      </c>
      <c r="C239" s="83" t="s">
        <v>874</v>
      </c>
      <c r="D239" s="96" t="s">
        <v>128</v>
      </c>
      <c r="E239" s="96" t="s">
        <v>329</v>
      </c>
      <c r="F239" s="83" t="s">
        <v>872</v>
      </c>
      <c r="G239" s="96" t="s">
        <v>399</v>
      </c>
      <c r="H239" s="83" t="s">
        <v>672</v>
      </c>
      <c r="I239" s="83" t="s">
        <v>139</v>
      </c>
      <c r="J239" s="83"/>
      <c r="K239" s="93">
        <v>4.070000000000249</v>
      </c>
      <c r="L239" s="96" t="s">
        <v>141</v>
      </c>
      <c r="M239" s="97">
        <v>3.2500000000000001E-2</v>
      </c>
      <c r="N239" s="97">
        <v>4.9600000000001809E-2</v>
      </c>
      <c r="O239" s="93">
        <v>16789889.667845998</v>
      </c>
      <c r="P239" s="95">
        <v>94.88</v>
      </c>
      <c r="Q239" s="83"/>
      <c r="R239" s="93">
        <v>15930.246759271999</v>
      </c>
      <c r="S239" s="94">
        <v>2.0469509091674498E-2</v>
      </c>
      <c r="T239" s="94">
        <v>2.1503758967799918E-3</v>
      </c>
      <c r="U239" s="94">
        <f>R239/'סכום נכסי הקרן'!$C$42</f>
        <v>2.0673355673559709E-4</v>
      </c>
    </row>
    <row r="240" spans="2:21">
      <c r="B240" s="86" t="s">
        <v>875</v>
      </c>
      <c r="C240" s="83" t="s">
        <v>876</v>
      </c>
      <c r="D240" s="96" t="s">
        <v>128</v>
      </c>
      <c r="E240" s="96" t="s">
        <v>329</v>
      </c>
      <c r="F240" s="83" t="s">
        <v>877</v>
      </c>
      <c r="G240" s="96" t="s">
        <v>399</v>
      </c>
      <c r="H240" s="83" t="s">
        <v>672</v>
      </c>
      <c r="I240" s="83" t="s">
        <v>139</v>
      </c>
      <c r="J240" s="83"/>
      <c r="K240" s="93">
        <v>3.1200000000004264</v>
      </c>
      <c r="L240" s="96" t="s">
        <v>141</v>
      </c>
      <c r="M240" s="97">
        <v>4.5999999999999999E-2</v>
      </c>
      <c r="N240" s="97">
        <v>5.7200000000004268E-2</v>
      </c>
      <c r="O240" s="93">
        <v>5740202.1094650002</v>
      </c>
      <c r="P240" s="95">
        <v>97.99</v>
      </c>
      <c r="Q240" s="83"/>
      <c r="R240" s="93">
        <v>5624.8240471550007</v>
      </c>
      <c r="S240" s="94">
        <v>2.4023166278203983E-2</v>
      </c>
      <c r="T240" s="94">
        <v>7.5927800977662651E-4</v>
      </c>
      <c r="U240" s="94">
        <f>R240/'סכום נכסי הקרן'!$C$42</f>
        <v>7.2995723095340822E-5</v>
      </c>
    </row>
    <row r="241" spans="2:21">
      <c r="B241" s="86" t="s">
        <v>878</v>
      </c>
      <c r="C241" s="83" t="s">
        <v>879</v>
      </c>
      <c r="D241" s="96" t="s">
        <v>128</v>
      </c>
      <c r="E241" s="96" t="s">
        <v>329</v>
      </c>
      <c r="F241" s="83" t="s">
        <v>880</v>
      </c>
      <c r="G241" s="96" t="s">
        <v>463</v>
      </c>
      <c r="H241" s="83" t="s">
        <v>881</v>
      </c>
      <c r="I241" s="83" t="s">
        <v>333</v>
      </c>
      <c r="J241" s="83"/>
      <c r="K241" s="93">
        <v>0.91000000000410919</v>
      </c>
      <c r="L241" s="96" t="s">
        <v>141</v>
      </c>
      <c r="M241" s="97">
        <v>4.7E-2</v>
      </c>
      <c r="N241" s="97">
        <v>1.190000000005797E-2</v>
      </c>
      <c r="O241" s="93">
        <v>526257.014172</v>
      </c>
      <c r="P241" s="95">
        <v>103.58</v>
      </c>
      <c r="Q241" s="83"/>
      <c r="R241" s="93">
        <v>545.09699883600001</v>
      </c>
      <c r="S241" s="94">
        <v>2.3889499844385532E-2</v>
      </c>
      <c r="T241" s="94">
        <v>7.3580997546180679E-5</v>
      </c>
      <c r="U241" s="94">
        <f>R241/'סכום נכסי הקרן'!$C$42</f>
        <v>7.0739545368106882E-6</v>
      </c>
    </row>
    <row r="242" spans="2:21">
      <c r="B242" s="82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93"/>
      <c r="P242" s="95"/>
      <c r="Q242" s="83"/>
      <c r="R242" s="83"/>
      <c r="S242" s="83"/>
      <c r="T242" s="94"/>
      <c r="U242" s="83"/>
    </row>
    <row r="243" spans="2:21">
      <c r="B243" s="99" t="s">
        <v>51</v>
      </c>
      <c r="C243" s="81"/>
      <c r="D243" s="81"/>
      <c r="E243" s="81"/>
      <c r="F243" s="81"/>
      <c r="G243" s="81"/>
      <c r="H243" s="81"/>
      <c r="I243" s="81"/>
      <c r="J243" s="81"/>
      <c r="K243" s="90">
        <v>3.9922233318586655</v>
      </c>
      <c r="L243" s="81"/>
      <c r="M243" s="81"/>
      <c r="N243" s="101">
        <v>5.7877019273480886E-2</v>
      </c>
      <c r="O243" s="90"/>
      <c r="P243" s="92"/>
      <c r="Q243" s="81"/>
      <c r="R243" s="90">
        <v>148787.124965628</v>
      </c>
      <c r="S243" s="81"/>
      <c r="T243" s="91">
        <v>2.0084324625483731E-2</v>
      </c>
      <c r="U243" s="91">
        <f>R243/'סכום נכסי הקרן'!$C$42</f>
        <v>1.9308735141032876E-3</v>
      </c>
    </row>
    <row r="244" spans="2:21">
      <c r="B244" s="86" t="s">
        <v>882</v>
      </c>
      <c r="C244" s="83" t="s">
        <v>883</v>
      </c>
      <c r="D244" s="96" t="s">
        <v>128</v>
      </c>
      <c r="E244" s="96" t="s">
        <v>329</v>
      </c>
      <c r="F244" s="83" t="s">
        <v>884</v>
      </c>
      <c r="G244" s="96" t="s">
        <v>135</v>
      </c>
      <c r="H244" s="83" t="s">
        <v>429</v>
      </c>
      <c r="I244" s="83" t="s">
        <v>333</v>
      </c>
      <c r="J244" s="83"/>
      <c r="K244" s="93">
        <v>2.8199999999999932</v>
      </c>
      <c r="L244" s="96" t="s">
        <v>141</v>
      </c>
      <c r="M244" s="97">
        <v>3.49E-2</v>
      </c>
      <c r="N244" s="97">
        <v>3.8700000000000075E-2</v>
      </c>
      <c r="O244" s="93">
        <v>66935606.753577992</v>
      </c>
      <c r="P244" s="95">
        <v>95.52</v>
      </c>
      <c r="Q244" s="83"/>
      <c r="R244" s="93">
        <v>63936.892924181004</v>
      </c>
      <c r="S244" s="94">
        <v>3.32190490389941E-2</v>
      </c>
      <c r="T244" s="94">
        <v>8.6306480707298953E-3</v>
      </c>
      <c r="U244" s="94">
        <f>R244/'סכום נכסי הקרן'!$C$42</f>
        <v>8.2973612904932925E-4</v>
      </c>
    </row>
    <row r="245" spans="2:21">
      <c r="B245" s="86" t="s">
        <v>885</v>
      </c>
      <c r="C245" s="83" t="s">
        <v>886</v>
      </c>
      <c r="D245" s="96" t="s">
        <v>128</v>
      </c>
      <c r="E245" s="96" t="s">
        <v>329</v>
      </c>
      <c r="F245" s="83" t="s">
        <v>887</v>
      </c>
      <c r="G245" s="96" t="s">
        <v>135</v>
      </c>
      <c r="H245" s="83" t="s">
        <v>612</v>
      </c>
      <c r="I245" s="83" t="s">
        <v>139</v>
      </c>
      <c r="J245" s="83"/>
      <c r="K245" s="93">
        <v>4.8399999999996357</v>
      </c>
      <c r="L245" s="96" t="s">
        <v>141</v>
      </c>
      <c r="M245" s="97">
        <v>4.6900000000000004E-2</v>
      </c>
      <c r="N245" s="97">
        <v>7.3599999999993906E-2</v>
      </c>
      <c r="O245" s="93">
        <v>30764218.331677005</v>
      </c>
      <c r="P245" s="95">
        <v>88.16</v>
      </c>
      <c r="Q245" s="83"/>
      <c r="R245" s="93">
        <v>27121.734502382002</v>
      </c>
      <c r="S245" s="94">
        <v>1.4911191758465118E-2</v>
      </c>
      <c r="T245" s="94">
        <v>3.6610810261832891E-3</v>
      </c>
      <c r="U245" s="94">
        <f>R245/'סכום נכסי הקרן'!$C$42</f>
        <v>3.5197023142485368E-4</v>
      </c>
    </row>
    <row r="246" spans="2:21">
      <c r="B246" s="86" t="s">
        <v>888</v>
      </c>
      <c r="C246" s="83" t="s">
        <v>889</v>
      </c>
      <c r="D246" s="96" t="s">
        <v>128</v>
      </c>
      <c r="E246" s="96" t="s">
        <v>329</v>
      </c>
      <c r="F246" s="83" t="s">
        <v>887</v>
      </c>
      <c r="G246" s="96" t="s">
        <v>135</v>
      </c>
      <c r="H246" s="83" t="s">
        <v>612</v>
      </c>
      <c r="I246" s="83" t="s">
        <v>139</v>
      </c>
      <c r="J246" s="83"/>
      <c r="K246" s="93">
        <v>5.040000000000048</v>
      </c>
      <c r="L246" s="96" t="s">
        <v>141</v>
      </c>
      <c r="M246" s="97">
        <v>4.6900000000000004E-2</v>
      </c>
      <c r="N246" s="97">
        <v>7.3700000000001237E-2</v>
      </c>
      <c r="O246" s="93">
        <v>61134555.644506998</v>
      </c>
      <c r="P246" s="95">
        <v>89.26</v>
      </c>
      <c r="Q246" s="83"/>
      <c r="R246" s="93">
        <v>54568.709069935991</v>
      </c>
      <c r="S246" s="94">
        <v>3.5951987992229241E-2</v>
      </c>
      <c r="T246" s="94">
        <v>7.3660652264593415E-3</v>
      </c>
      <c r="U246" s="94">
        <f>R246/'סכום נכסי הקרן'!$C$42</f>
        <v>7.08161240875433E-4</v>
      </c>
    </row>
    <row r="247" spans="2:21">
      <c r="B247" s="86" t="s">
        <v>890</v>
      </c>
      <c r="C247" s="83" t="s">
        <v>891</v>
      </c>
      <c r="D247" s="96" t="s">
        <v>128</v>
      </c>
      <c r="E247" s="96" t="s">
        <v>329</v>
      </c>
      <c r="F247" s="83" t="s">
        <v>655</v>
      </c>
      <c r="G247" s="96" t="s">
        <v>463</v>
      </c>
      <c r="H247" s="83" t="s">
        <v>649</v>
      </c>
      <c r="I247" s="83" t="s">
        <v>333</v>
      </c>
      <c r="J247" s="83"/>
      <c r="K247" s="93">
        <v>2.3400000000000443</v>
      </c>
      <c r="L247" s="96" t="s">
        <v>141</v>
      </c>
      <c r="M247" s="97">
        <v>6.7000000000000004E-2</v>
      </c>
      <c r="N247" s="97">
        <v>3.7699999999995792E-2</v>
      </c>
      <c r="O247" s="93">
        <v>3314231.6682599997</v>
      </c>
      <c r="P247" s="95">
        <v>95.34</v>
      </c>
      <c r="Q247" s="83"/>
      <c r="R247" s="93">
        <v>3159.7884691290001</v>
      </c>
      <c r="S247" s="94">
        <v>2.8968476330655099E-3</v>
      </c>
      <c r="T247" s="94">
        <v>4.2653030211120633E-4</v>
      </c>
      <c r="U247" s="94">
        <f>R247/'סכום נכסי הקרן'!$C$42</f>
        <v>4.1005912753671498E-5</v>
      </c>
    </row>
    <row r="248" spans="2:21">
      <c r="B248" s="82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93"/>
      <c r="P248" s="95"/>
      <c r="Q248" s="83"/>
      <c r="R248" s="83"/>
      <c r="S248" s="83"/>
      <c r="T248" s="94"/>
      <c r="U248" s="83"/>
    </row>
    <row r="249" spans="2:21">
      <c r="B249" s="80" t="s">
        <v>209</v>
      </c>
      <c r="C249" s="81"/>
      <c r="D249" s="81"/>
      <c r="E249" s="81"/>
      <c r="F249" s="81"/>
      <c r="G249" s="81"/>
      <c r="H249" s="81"/>
      <c r="I249" s="81"/>
      <c r="J249" s="81"/>
      <c r="K249" s="90">
        <v>6.1540101804968037</v>
      </c>
      <c r="L249" s="81"/>
      <c r="M249" s="81"/>
      <c r="N249" s="101">
        <v>3.5833249242467939E-2</v>
      </c>
      <c r="O249" s="90"/>
      <c r="P249" s="92"/>
      <c r="Q249" s="81"/>
      <c r="R249" s="90">
        <v>1995260.7401705086</v>
      </c>
      <c r="S249" s="81"/>
      <c r="T249" s="91">
        <v>0.26933422113858979</v>
      </c>
      <c r="U249" s="91">
        <f>R249/'סכום נכסי הקרן'!$C$42</f>
        <v>2.5893343377764458E-2</v>
      </c>
    </row>
    <row r="250" spans="2:21">
      <c r="B250" s="99" t="s">
        <v>69</v>
      </c>
      <c r="C250" s="81"/>
      <c r="D250" s="81"/>
      <c r="E250" s="81"/>
      <c r="F250" s="81"/>
      <c r="G250" s="81"/>
      <c r="H250" s="81"/>
      <c r="I250" s="81"/>
      <c r="J250" s="81"/>
      <c r="K250" s="90">
        <v>7.367273955094122</v>
      </c>
      <c r="L250" s="81"/>
      <c r="M250" s="81"/>
      <c r="N250" s="101">
        <v>4.3495896186845739E-2</v>
      </c>
      <c r="O250" s="90"/>
      <c r="P250" s="92"/>
      <c r="Q250" s="81"/>
      <c r="R250" s="90">
        <v>166390.22573730099</v>
      </c>
      <c r="S250" s="81"/>
      <c r="T250" s="91">
        <v>2.2460514032968136E-2</v>
      </c>
      <c r="U250" s="91">
        <f>R250/'סכום נכסי הקרן'!$C$42</f>
        <v>2.1593164056099724E-3</v>
      </c>
    </row>
    <row r="251" spans="2:21">
      <c r="B251" s="86" t="s">
        <v>892</v>
      </c>
      <c r="C251" s="83" t="s">
        <v>893</v>
      </c>
      <c r="D251" s="96" t="s">
        <v>30</v>
      </c>
      <c r="E251" s="96" t="s">
        <v>894</v>
      </c>
      <c r="F251" s="83" t="s">
        <v>895</v>
      </c>
      <c r="G251" s="96" t="s">
        <v>896</v>
      </c>
      <c r="H251" s="83" t="s">
        <v>897</v>
      </c>
      <c r="I251" s="83" t="s">
        <v>898</v>
      </c>
      <c r="J251" s="83"/>
      <c r="K251" s="93">
        <v>3.670000000000047</v>
      </c>
      <c r="L251" s="96" t="s">
        <v>140</v>
      </c>
      <c r="M251" s="97">
        <v>5.0819999999999997E-2</v>
      </c>
      <c r="N251" s="97">
        <v>3.9600000000001231E-2</v>
      </c>
      <c r="O251" s="93">
        <v>7652205.1244099997</v>
      </c>
      <c r="P251" s="95">
        <v>103.6541</v>
      </c>
      <c r="Q251" s="83"/>
      <c r="R251" s="93">
        <v>27412.389367210002</v>
      </c>
      <c r="S251" s="94">
        <v>2.3913141013781249E-2</v>
      </c>
      <c r="T251" s="94">
        <v>3.7003156485374087E-3</v>
      </c>
      <c r="U251" s="94">
        <f>R251/'סכום נכסי הקרן'!$C$42</f>
        <v>3.5574218266304927E-4</v>
      </c>
    </row>
    <row r="252" spans="2:21">
      <c r="B252" s="86" t="s">
        <v>899</v>
      </c>
      <c r="C252" s="83" t="s">
        <v>900</v>
      </c>
      <c r="D252" s="96" t="s">
        <v>30</v>
      </c>
      <c r="E252" s="96" t="s">
        <v>894</v>
      </c>
      <c r="F252" s="83" t="s">
        <v>895</v>
      </c>
      <c r="G252" s="96" t="s">
        <v>896</v>
      </c>
      <c r="H252" s="83" t="s">
        <v>897</v>
      </c>
      <c r="I252" s="83" t="s">
        <v>898</v>
      </c>
      <c r="J252" s="83"/>
      <c r="K252" s="93">
        <v>5.2199999999998274</v>
      </c>
      <c r="L252" s="96" t="s">
        <v>140</v>
      </c>
      <c r="M252" s="97">
        <v>5.4120000000000001E-2</v>
      </c>
      <c r="N252" s="97">
        <v>4.4299999999998445E-2</v>
      </c>
      <c r="O252" s="93">
        <v>10633426.562417001</v>
      </c>
      <c r="P252" s="95">
        <v>104.676</v>
      </c>
      <c r="Q252" s="83"/>
      <c r="R252" s="93">
        <v>38467.511153934996</v>
      </c>
      <c r="S252" s="94">
        <v>3.3229458007553128E-2</v>
      </c>
      <c r="T252" s="94">
        <v>5.1926131493469432E-3</v>
      </c>
      <c r="U252" s="94">
        <f>R252/'סכום נכסי הקרן'!$C$42</f>
        <v>4.9920917860174193E-4</v>
      </c>
    </row>
    <row r="253" spans="2:21">
      <c r="B253" s="86" t="s">
        <v>901</v>
      </c>
      <c r="C253" s="83" t="s">
        <v>902</v>
      </c>
      <c r="D253" s="96" t="s">
        <v>30</v>
      </c>
      <c r="E253" s="96" t="s">
        <v>894</v>
      </c>
      <c r="F253" s="83" t="s">
        <v>903</v>
      </c>
      <c r="G253" s="96" t="s">
        <v>512</v>
      </c>
      <c r="H253" s="83" t="s">
        <v>897</v>
      </c>
      <c r="I253" s="83" t="s">
        <v>904</v>
      </c>
      <c r="J253" s="83"/>
      <c r="K253" s="93">
        <v>11.500000000000068</v>
      </c>
      <c r="L253" s="96" t="s">
        <v>140</v>
      </c>
      <c r="M253" s="97">
        <v>6.3750000000000001E-2</v>
      </c>
      <c r="N253" s="97">
        <v>4.7300000000000245E-2</v>
      </c>
      <c r="O253" s="93">
        <v>16491355.199999999</v>
      </c>
      <c r="P253" s="95">
        <v>119.52630000000001</v>
      </c>
      <c r="Q253" s="83"/>
      <c r="R253" s="93">
        <v>68122.938625021008</v>
      </c>
      <c r="S253" s="94">
        <v>2.7485592E-2</v>
      </c>
      <c r="T253" s="94">
        <v>9.1957097370011093E-3</v>
      </c>
      <c r="U253" s="94">
        <f>R253/'סכום נכסי הקרן'!$C$42</f>
        <v>8.8406021639522779E-4</v>
      </c>
    </row>
    <row r="254" spans="2:21">
      <c r="B254" s="86" t="s">
        <v>905</v>
      </c>
      <c r="C254" s="83" t="s">
        <v>906</v>
      </c>
      <c r="D254" s="96" t="s">
        <v>30</v>
      </c>
      <c r="E254" s="96" t="s">
        <v>894</v>
      </c>
      <c r="F254" s="83" t="s">
        <v>907</v>
      </c>
      <c r="G254" s="96" t="s">
        <v>908</v>
      </c>
      <c r="H254" s="83" t="s">
        <v>909</v>
      </c>
      <c r="I254" s="83" t="s">
        <v>904</v>
      </c>
      <c r="J254" s="83"/>
      <c r="K254" s="93">
        <v>4.259999999999704</v>
      </c>
      <c r="L254" s="96" t="s">
        <v>142</v>
      </c>
      <c r="M254" s="97">
        <v>0.06</v>
      </c>
      <c r="N254" s="97">
        <v>4.5999999999996648E-2</v>
      </c>
      <c r="O254" s="93">
        <v>6651513.2640000014</v>
      </c>
      <c r="P254" s="95">
        <v>106.1413</v>
      </c>
      <c r="Q254" s="83"/>
      <c r="R254" s="93">
        <v>27380.110870661996</v>
      </c>
      <c r="S254" s="94">
        <v>6.6515132640000011E-3</v>
      </c>
      <c r="T254" s="94">
        <v>3.6959584717773733E-3</v>
      </c>
      <c r="U254" s="94">
        <f>R254/'סכום נכסי הקרן'!$C$42</f>
        <v>3.5532329094729078E-4</v>
      </c>
    </row>
    <row r="255" spans="2:21">
      <c r="B255" s="86" t="s">
        <v>910</v>
      </c>
      <c r="C255" s="83" t="s">
        <v>911</v>
      </c>
      <c r="D255" s="96" t="s">
        <v>30</v>
      </c>
      <c r="E255" s="96" t="s">
        <v>894</v>
      </c>
      <c r="F255" s="83" t="s">
        <v>912</v>
      </c>
      <c r="G255" s="96" t="s">
        <v>913</v>
      </c>
      <c r="H255" s="83" t="s">
        <v>914</v>
      </c>
      <c r="I255" s="83"/>
      <c r="J255" s="83"/>
      <c r="K255" s="93">
        <v>4.8699999999983001</v>
      </c>
      <c r="L255" s="96" t="s">
        <v>140</v>
      </c>
      <c r="M255" s="97">
        <v>0</v>
      </c>
      <c r="N255" s="97">
        <v>-6.7999999999987229E-3</v>
      </c>
      <c r="O255" s="93">
        <v>1401765.1920000003</v>
      </c>
      <c r="P255" s="95">
        <v>103.36</v>
      </c>
      <c r="Q255" s="83"/>
      <c r="R255" s="93">
        <v>5007.2757204730005</v>
      </c>
      <c r="S255" s="94">
        <v>2.4378525078260875E-3</v>
      </c>
      <c r="T255" s="94">
        <v>6.7591702630530228E-4</v>
      </c>
      <c r="U255" s="94">
        <f>R255/'סכום נכסי הקרן'!$C$42</f>
        <v>6.498153700266283E-5</v>
      </c>
    </row>
    <row r="256" spans="2:21">
      <c r="B256" s="82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93"/>
      <c r="P256" s="95"/>
      <c r="Q256" s="83"/>
      <c r="R256" s="83"/>
      <c r="S256" s="83"/>
      <c r="T256" s="94"/>
      <c r="U256" s="83"/>
    </row>
    <row r="257" spans="2:21">
      <c r="B257" s="99" t="s">
        <v>68</v>
      </c>
      <c r="C257" s="81"/>
      <c r="D257" s="81"/>
      <c r="E257" s="81"/>
      <c r="F257" s="81"/>
      <c r="G257" s="81"/>
      <c r="H257" s="81"/>
      <c r="I257" s="81"/>
      <c r="J257" s="81"/>
      <c r="K257" s="90">
        <v>6.0436277167078352</v>
      </c>
      <c r="L257" s="81"/>
      <c r="M257" s="81"/>
      <c r="N257" s="101">
        <v>3.513610335665579E-2</v>
      </c>
      <c r="O257" s="90"/>
      <c r="P257" s="92"/>
      <c r="Q257" s="81"/>
      <c r="R257" s="90">
        <v>1828870.5144332075</v>
      </c>
      <c r="S257" s="81"/>
      <c r="T257" s="91">
        <v>0.24687370710562162</v>
      </c>
      <c r="U257" s="91">
        <f>R257/'סכום נכסי הקרן'!$C$42</f>
        <v>2.3734026972154484E-2</v>
      </c>
    </row>
    <row r="258" spans="2:21">
      <c r="B258" s="86" t="s">
        <v>915</v>
      </c>
      <c r="C258" s="83" t="s">
        <v>916</v>
      </c>
      <c r="D258" s="96" t="s">
        <v>30</v>
      </c>
      <c r="E258" s="96" t="s">
        <v>894</v>
      </c>
      <c r="F258" s="83"/>
      <c r="G258" s="96" t="s">
        <v>917</v>
      </c>
      <c r="H258" s="83" t="s">
        <v>918</v>
      </c>
      <c r="I258" s="83" t="s">
        <v>904</v>
      </c>
      <c r="J258" s="83"/>
      <c r="K258" s="93">
        <v>4.2899999997942739</v>
      </c>
      <c r="L258" s="96" t="s">
        <v>140</v>
      </c>
      <c r="M258" s="97">
        <v>4.4999999999999998E-2</v>
      </c>
      <c r="N258" s="97">
        <v>3.339999999713969E-2</v>
      </c>
      <c r="O258" s="93">
        <v>3573.1269600000005</v>
      </c>
      <c r="P258" s="95">
        <v>105.886</v>
      </c>
      <c r="Q258" s="83"/>
      <c r="R258" s="93">
        <v>13.075572261</v>
      </c>
      <c r="S258" s="94">
        <v>7.1462539200000011E-6</v>
      </c>
      <c r="T258" s="94">
        <v>1.7650320080757119E-6</v>
      </c>
      <c r="U258" s="94">
        <f>R258/'סכום נכסי הקרן'!$C$42</f>
        <v>1.6968723716074913E-7</v>
      </c>
    </row>
    <row r="259" spans="2:21">
      <c r="B259" s="86" t="s">
        <v>919</v>
      </c>
      <c r="C259" s="83" t="s">
        <v>920</v>
      </c>
      <c r="D259" s="96" t="s">
        <v>30</v>
      </c>
      <c r="E259" s="96" t="s">
        <v>894</v>
      </c>
      <c r="F259" s="83"/>
      <c r="G259" s="96" t="s">
        <v>917</v>
      </c>
      <c r="H259" s="83" t="s">
        <v>918</v>
      </c>
      <c r="I259" s="83" t="s">
        <v>904</v>
      </c>
      <c r="J259" s="83"/>
      <c r="K259" s="93">
        <v>6.9399999999999729</v>
      </c>
      <c r="L259" s="96" t="s">
        <v>140</v>
      </c>
      <c r="M259" s="97">
        <v>5.1249999999999997E-2</v>
      </c>
      <c r="N259" s="97">
        <v>3.6000000000000469E-2</v>
      </c>
      <c r="O259" s="93">
        <v>3307890.9972000001</v>
      </c>
      <c r="P259" s="95">
        <v>113.5123</v>
      </c>
      <c r="Q259" s="83"/>
      <c r="R259" s="93">
        <v>12976.812451794</v>
      </c>
      <c r="S259" s="94">
        <v>6.6157819944000001E-3</v>
      </c>
      <c r="T259" s="94">
        <v>1.7517007197098513E-3</v>
      </c>
      <c r="U259" s="94">
        <f>R259/'סכום נכסי הקרן'!$C$42</f>
        <v>1.6840558930380042E-4</v>
      </c>
    </row>
    <row r="260" spans="2:21">
      <c r="B260" s="86" t="s">
        <v>921</v>
      </c>
      <c r="C260" s="83" t="s">
        <v>922</v>
      </c>
      <c r="D260" s="96" t="s">
        <v>30</v>
      </c>
      <c r="E260" s="96" t="s">
        <v>894</v>
      </c>
      <c r="F260" s="83"/>
      <c r="G260" s="96" t="s">
        <v>896</v>
      </c>
      <c r="H260" s="83" t="s">
        <v>923</v>
      </c>
      <c r="I260" s="83" t="s">
        <v>904</v>
      </c>
      <c r="J260" s="83"/>
      <c r="K260" s="93">
        <v>4.9199999999999493</v>
      </c>
      <c r="L260" s="96" t="s">
        <v>140</v>
      </c>
      <c r="M260" s="97">
        <v>6.7500000000000004E-2</v>
      </c>
      <c r="N260" s="97">
        <v>3.3899999999998862E-2</v>
      </c>
      <c r="O260" s="93">
        <v>4201722.4490400003</v>
      </c>
      <c r="P260" s="95">
        <v>118.4783</v>
      </c>
      <c r="Q260" s="83"/>
      <c r="R260" s="93">
        <v>17204.407698764</v>
      </c>
      <c r="S260" s="94">
        <v>1.8674321995733336E-3</v>
      </c>
      <c r="T260" s="94">
        <v>2.3223710337233294E-3</v>
      </c>
      <c r="U260" s="94">
        <f>R260/'סכום נכסי הקרן'!$C$42</f>
        <v>2.232688827010556E-4</v>
      </c>
    </row>
    <row r="261" spans="2:21">
      <c r="B261" s="86" t="s">
        <v>924</v>
      </c>
      <c r="C261" s="83" t="s">
        <v>925</v>
      </c>
      <c r="D261" s="96" t="s">
        <v>30</v>
      </c>
      <c r="E261" s="96" t="s">
        <v>894</v>
      </c>
      <c r="F261" s="83"/>
      <c r="G261" s="96" t="s">
        <v>926</v>
      </c>
      <c r="H261" s="83" t="s">
        <v>923</v>
      </c>
      <c r="I261" s="83" t="s">
        <v>898</v>
      </c>
      <c r="J261" s="83"/>
      <c r="K261" s="93">
        <v>7.9800000000003184</v>
      </c>
      <c r="L261" s="96" t="s">
        <v>140</v>
      </c>
      <c r="M261" s="97">
        <v>3.9329999999999997E-2</v>
      </c>
      <c r="N261" s="97">
        <v>3.4600000000001373E-2</v>
      </c>
      <c r="O261" s="93">
        <v>9936041.5080000032</v>
      </c>
      <c r="P261" s="95">
        <v>105.2379</v>
      </c>
      <c r="Q261" s="83"/>
      <c r="R261" s="93">
        <v>36137.599809423999</v>
      </c>
      <c r="S261" s="94">
        <v>6.6240276720000019E-3</v>
      </c>
      <c r="T261" s="94">
        <v>4.8781054538553715E-3</v>
      </c>
      <c r="U261" s="94">
        <f>R261/'סכום נכסי הקרן'!$C$42</f>
        <v>4.689729326472324E-4</v>
      </c>
    </row>
    <row r="262" spans="2:21">
      <c r="B262" s="86" t="s">
        <v>927</v>
      </c>
      <c r="C262" s="83" t="s">
        <v>928</v>
      </c>
      <c r="D262" s="96" t="s">
        <v>30</v>
      </c>
      <c r="E262" s="96" t="s">
        <v>894</v>
      </c>
      <c r="F262" s="83"/>
      <c r="G262" s="96" t="s">
        <v>926</v>
      </c>
      <c r="H262" s="83" t="s">
        <v>923</v>
      </c>
      <c r="I262" s="83" t="s">
        <v>898</v>
      </c>
      <c r="J262" s="83"/>
      <c r="K262" s="93">
        <v>7.9099999999993313</v>
      </c>
      <c r="L262" s="96" t="s">
        <v>140</v>
      </c>
      <c r="M262" s="97">
        <v>4.1100000000000005E-2</v>
      </c>
      <c r="N262" s="97">
        <v>3.4599999999996835E-2</v>
      </c>
      <c r="O262" s="93">
        <v>8795389.4399999995</v>
      </c>
      <c r="P262" s="95">
        <v>106.797</v>
      </c>
      <c r="Q262" s="83"/>
      <c r="R262" s="93">
        <v>32462.940880180999</v>
      </c>
      <c r="S262" s="94">
        <v>7.0363115519999995E-3</v>
      </c>
      <c r="T262" s="94">
        <v>4.3820743433685035E-3</v>
      </c>
      <c r="U262" s="94">
        <f>R262/'סכום נכסי הקרן'!$C$42</f>
        <v>4.2128532794704363E-4</v>
      </c>
    </row>
    <row r="263" spans="2:21">
      <c r="B263" s="86" t="s">
        <v>929</v>
      </c>
      <c r="C263" s="83" t="s">
        <v>930</v>
      </c>
      <c r="D263" s="96" t="s">
        <v>30</v>
      </c>
      <c r="E263" s="96" t="s">
        <v>894</v>
      </c>
      <c r="F263" s="83"/>
      <c r="G263" s="96" t="s">
        <v>931</v>
      </c>
      <c r="H263" s="83" t="s">
        <v>932</v>
      </c>
      <c r="I263" s="83" t="s">
        <v>933</v>
      </c>
      <c r="J263" s="83"/>
      <c r="K263" s="93">
        <v>15.930000000000339</v>
      </c>
      <c r="L263" s="96" t="s">
        <v>140</v>
      </c>
      <c r="M263" s="97">
        <v>4.4500000000000005E-2</v>
      </c>
      <c r="N263" s="97">
        <v>3.9600000000001717E-2</v>
      </c>
      <c r="O263" s="93">
        <v>7105575.2438399997</v>
      </c>
      <c r="P263" s="95">
        <v>107.8646</v>
      </c>
      <c r="Q263" s="83"/>
      <c r="R263" s="93">
        <v>26488.170210412998</v>
      </c>
      <c r="S263" s="94">
        <v>3.5527876219199998E-3</v>
      </c>
      <c r="T263" s="94">
        <v>3.5755580959300174E-3</v>
      </c>
      <c r="U263" s="94">
        <f>R263/'סכום נכסי הקרן'!$C$42</f>
        <v>3.4374819936981428E-4</v>
      </c>
    </row>
    <row r="264" spans="2:21">
      <c r="B264" s="86" t="s">
        <v>934</v>
      </c>
      <c r="C264" s="83" t="s">
        <v>935</v>
      </c>
      <c r="D264" s="96" t="s">
        <v>30</v>
      </c>
      <c r="E264" s="96" t="s">
        <v>894</v>
      </c>
      <c r="F264" s="83"/>
      <c r="G264" s="96" t="s">
        <v>936</v>
      </c>
      <c r="H264" s="83" t="s">
        <v>937</v>
      </c>
      <c r="I264" s="83" t="s">
        <v>904</v>
      </c>
      <c r="J264" s="83"/>
      <c r="K264" s="93">
        <v>16.029999999999927</v>
      </c>
      <c r="L264" s="96" t="s">
        <v>140</v>
      </c>
      <c r="M264" s="97">
        <v>5.5500000000000001E-2</v>
      </c>
      <c r="N264" s="97">
        <v>3.8099999999999079E-2</v>
      </c>
      <c r="O264" s="93">
        <v>6871397.9999999991</v>
      </c>
      <c r="P264" s="95">
        <v>131.7834</v>
      </c>
      <c r="Q264" s="83"/>
      <c r="R264" s="93">
        <v>31295.334728310998</v>
      </c>
      <c r="S264" s="94">
        <v>1.7178494999999998E-3</v>
      </c>
      <c r="T264" s="94">
        <v>4.2244627153846552E-3</v>
      </c>
      <c r="U264" s="94">
        <f>R264/'סכום נכסי הקרן'!$C$42</f>
        <v>4.0613280857367266E-4</v>
      </c>
    </row>
    <row r="265" spans="2:21">
      <c r="B265" s="86" t="s">
        <v>938</v>
      </c>
      <c r="C265" s="83" t="s">
        <v>939</v>
      </c>
      <c r="D265" s="96" t="s">
        <v>30</v>
      </c>
      <c r="E265" s="96" t="s">
        <v>894</v>
      </c>
      <c r="F265" s="83"/>
      <c r="G265" s="96" t="s">
        <v>926</v>
      </c>
      <c r="H265" s="83" t="s">
        <v>937</v>
      </c>
      <c r="I265" s="83" t="s">
        <v>898</v>
      </c>
      <c r="J265" s="83"/>
      <c r="K265" s="93">
        <v>3.0200000000000573</v>
      </c>
      <c r="L265" s="96" t="s">
        <v>140</v>
      </c>
      <c r="M265" s="97">
        <v>4.4000000000000004E-2</v>
      </c>
      <c r="N265" s="97">
        <v>3.0200000000000574E-2</v>
      </c>
      <c r="O265" s="93">
        <v>8850360.6239999998</v>
      </c>
      <c r="P265" s="95">
        <v>105.1437</v>
      </c>
      <c r="Q265" s="83"/>
      <c r="R265" s="93">
        <v>32160.131739308999</v>
      </c>
      <c r="S265" s="94">
        <v>5.9002404160000002E-3</v>
      </c>
      <c r="T265" s="94">
        <v>4.3411990520001E-3</v>
      </c>
      <c r="U265" s="94">
        <f>R265/'סכום נכסי הקרן'!$C$42</f>
        <v>4.1735564552275331E-4</v>
      </c>
    </row>
    <row r="266" spans="2:21">
      <c r="B266" s="86" t="s">
        <v>940</v>
      </c>
      <c r="C266" s="83" t="s">
        <v>941</v>
      </c>
      <c r="D266" s="96" t="s">
        <v>30</v>
      </c>
      <c r="E266" s="96" t="s">
        <v>894</v>
      </c>
      <c r="F266" s="83"/>
      <c r="G266" s="96" t="s">
        <v>942</v>
      </c>
      <c r="H266" s="83" t="s">
        <v>937</v>
      </c>
      <c r="I266" s="83" t="s">
        <v>898</v>
      </c>
      <c r="J266" s="83"/>
      <c r="K266" s="93">
        <v>16.720000000000674</v>
      </c>
      <c r="L266" s="96" t="s">
        <v>140</v>
      </c>
      <c r="M266" s="97">
        <v>4.5499999999999999E-2</v>
      </c>
      <c r="N266" s="97">
        <v>3.920000000000215E-2</v>
      </c>
      <c r="O266" s="93">
        <v>8245677.5999999996</v>
      </c>
      <c r="P266" s="95">
        <v>111.7439</v>
      </c>
      <c r="Q266" s="83"/>
      <c r="R266" s="93">
        <v>31843.732974147999</v>
      </c>
      <c r="S266" s="94">
        <v>3.3055723882912578E-3</v>
      </c>
      <c r="T266" s="94">
        <v>4.2984893382929249E-3</v>
      </c>
      <c r="U266" s="94">
        <f>R266/'סכום נכסי הקרן'!$C$42</f>
        <v>4.1324960479049576E-4</v>
      </c>
    </row>
    <row r="267" spans="2:21">
      <c r="B267" s="86" t="s">
        <v>943</v>
      </c>
      <c r="C267" s="83" t="s">
        <v>944</v>
      </c>
      <c r="D267" s="96" t="s">
        <v>30</v>
      </c>
      <c r="E267" s="96" t="s">
        <v>894</v>
      </c>
      <c r="F267" s="83"/>
      <c r="G267" s="96" t="s">
        <v>926</v>
      </c>
      <c r="H267" s="83" t="s">
        <v>937</v>
      </c>
      <c r="I267" s="83" t="s">
        <v>898</v>
      </c>
      <c r="J267" s="83"/>
      <c r="K267" s="93">
        <v>8.1899999999997277</v>
      </c>
      <c r="L267" s="96" t="s">
        <v>140</v>
      </c>
      <c r="M267" s="97">
        <v>3.61E-2</v>
      </c>
      <c r="N267" s="97">
        <v>3.4599999999999131E-2</v>
      </c>
      <c r="O267" s="93">
        <v>10994236.800000001</v>
      </c>
      <c r="P267" s="95">
        <v>102.033</v>
      </c>
      <c r="Q267" s="83"/>
      <c r="R267" s="93">
        <v>38768.542735602998</v>
      </c>
      <c r="S267" s="94">
        <v>8.7953894400000007E-3</v>
      </c>
      <c r="T267" s="94">
        <v>5.2332484933670636E-3</v>
      </c>
      <c r="U267" s="94">
        <f>R267/'סכום נכסי הקרן'!$C$42</f>
        <v>5.0311579288765966E-4</v>
      </c>
    </row>
    <row r="268" spans="2:21">
      <c r="B268" s="86" t="s">
        <v>945</v>
      </c>
      <c r="C268" s="83" t="s">
        <v>946</v>
      </c>
      <c r="D268" s="96" t="s">
        <v>30</v>
      </c>
      <c r="E268" s="96" t="s">
        <v>894</v>
      </c>
      <c r="F268" s="83"/>
      <c r="G268" s="96" t="s">
        <v>926</v>
      </c>
      <c r="H268" s="83" t="s">
        <v>937</v>
      </c>
      <c r="I268" s="83" t="s">
        <v>904</v>
      </c>
      <c r="J268" s="83"/>
      <c r="K268" s="93">
        <v>3.2100000000074633</v>
      </c>
      <c r="L268" s="96" t="s">
        <v>140</v>
      </c>
      <c r="M268" s="97">
        <v>6.5000000000000002E-2</v>
      </c>
      <c r="N268" s="97">
        <v>3.0100000000546041E-2</v>
      </c>
      <c r="O268" s="93">
        <v>12918.228239999999</v>
      </c>
      <c r="P268" s="95">
        <v>114.03489999999999</v>
      </c>
      <c r="Q268" s="83"/>
      <c r="R268" s="93">
        <v>50.911350422000005</v>
      </c>
      <c r="S268" s="94">
        <v>5.1672912959999994E-6</v>
      </c>
      <c r="T268" s="94">
        <v>6.8723694286950127E-6</v>
      </c>
      <c r="U268" s="94">
        <f>R268/'סכום נכסי הקרן'!$C$42</f>
        <v>6.6069814925035048E-7</v>
      </c>
    </row>
    <row r="269" spans="2:21">
      <c r="B269" s="86" t="s">
        <v>947</v>
      </c>
      <c r="C269" s="83" t="s">
        <v>948</v>
      </c>
      <c r="D269" s="96" t="s">
        <v>30</v>
      </c>
      <c r="E269" s="96" t="s">
        <v>894</v>
      </c>
      <c r="F269" s="83"/>
      <c r="G269" s="96" t="s">
        <v>949</v>
      </c>
      <c r="H269" s="83" t="s">
        <v>937</v>
      </c>
      <c r="I269" s="83" t="s">
        <v>904</v>
      </c>
      <c r="J269" s="83"/>
      <c r="K269" s="93">
        <v>6.9600000000011581</v>
      </c>
      <c r="L269" s="96" t="s">
        <v>142</v>
      </c>
      <c r="M269" s="97">
        <v>0.03</v>
      </c>
      <c r="N269" s="97">
        <v>2.5200000000004451E-2</v>
      </c>
      <c r="O269" s="93">
        <v>2803530.3840000005</v>
      </c>
      <c r="P269" s="95">
        <v>103.2495</v>
      </c>
      <c r="Q269" s="83"/>
      <c r="R269" s="93">
        <v>11225.959242400002</v>
      </c>
      <c r="S269" s="94">
        <v>5.6070607680000009E-3</v>
      </c>
      <c r="T269" s="94">
        <v>1.5153583329800676E-3</v>
      </c>
      <c r="U269" s="94">
        <f>R269/'סכום נכסי הקרן'!$C$42</f>
        <v>1.4568402593007038E-4</v>
      </c>
    </row>
    <row r="270" spans="2:21">
      <c r="B270" s="86" t="s">
        <v>950</v>
      </c>
      <c r="C270" s="83" t="s">
        <v>951</v>
      </c>
      <c r="D270" s="96" t="s">
        <v>30</v>
      </c>
      <c r="E270" s="96" t="s">
        <v>894</v>
      </c>
      <c r="F270" s="83"/>
      <c r="G270" s="96" t="s">
        <v>952</v>
      </c>
      <c r="H270" s="83" t="s">
        <v>932</v>
      </c>
      <c r="I270" s="83" t="s">
        <v>933</v>
      </c>
      <c r="J270" s="83"/>
      <c r="K270" s="93">
        <v>7.7899999999991163</v>
      </c>
      <c r="L270" s="96" t="s">
        <v>140</v>
      </c>
      <c r="M270" s="97">
        <v>4.8750000000000002E-2</v>
      </c>
      <c r="N270" s="97">
        <v>3.299999999999588E-2</v>
      </c>
      <c r="O270" s="93">
        <v>5497118.4000000004</v>
      </c>
      <c r="P270" s="95">
        <v>112.4607</v>
      </c>
      <c r="Q270" s="83"/>
      <c r="R270" s="93">
        <v>21365.323773585998</v>
      </c>
      <c r="S270" s="94">
        <v>4.3976947200000003E-3</v>
      </c>
      <c r="T270" s="94">
        <v>2.8840405276760106E-3</v>
      </c>
      <c r="U270" s="94">
        <f>R270/'סכום נכסי הקרן'!$C$42</f>
        <v>2.77266852250749E-4</v>
      </c>
    </row>
    <row r="271" spans="2:21">
      <c r="B271" s="86" t="s">
        <v>953</v>
      </c>
      <c r="C271" s="83" t="s">
        <v>954</v>
      </c>
      <c r="D271" s="96" t="s">
        <v>30</v>
      </c>
      <c r="E271" s="96" t="s">
        <v>894</v>
      </c>
      <c r="F271" s="83"/>
      <c r="G271" s="96" t="s">
        <v>955</v>
      </c>
      <c r="H271" s="83" t="s">
        <v>937</v>
      </c>
      <c r="I271" s="83" t="s">
        <v>898</v>
      </c>
      <c r="J271" s="83"/>
      <c r="K271" s="93">
        <v>14.330000000000268</v>
      </c>
      <c r="L271" s="96" t="s">
        <v>140</v>
      </c>
      <c r="M271" s="97">
        <v>5.0999999999999997E-2</v>
      </c>
      <c r="N271" s="97">
        <v>4.3700000000001016E-2</v>
      </c>
      <c r="O271" s="93">
        <v>9619957.1999999993</v>
      </c>
      <c r="P271" s="95">
        <v>112.09950000000001</v>
      </c>
      <c r="Q271" s="83"/>
      <c r="R271" s="93">
        <v>37269.241072406003</v>
      </c>
      <c r="S271" s="94">
        <v>1.2826609599999999E-2</v>
      </c>
      <c r="T271" s="94">
        <v>5.0308622901110191E-3</v>
      </c>
      <c r="U271" s="94">
        <f>R271/'סכום נכסי הקרן'!$C$42</f>
        <v>4.8365872043070574E-4</v>
      </c>
    </row>
    <row r="272" spans="2:21">
      <c r="B272" s="86" t="s">
        <v>956</v>
      </c>
      <c r="C272" s="83" t="s">
        <v>957</v>
      </c>
      <c r="D272" s="96" t="s">
        <v>30</v>
      </c>
      <c r="E272" s="96" t="s">
        <v>894</v>
      </c>
      <c r="F272" s="83"/>
      <c r="G272" s="96" t="s">
        <v>917</v>
      </c>
      <c r="H272" s="83" t="s">
        <v>937</v>
      </c>
      <c r="I272" s="83" t="s">
        <v>904</v>
      </c>
      <c r="J272" s="83"/>
      <c r="K272" s="93">
        <v>6.5400000000004006</v>
      </c>
      <c r="L272" s="96" t="s">
        <v>140</v>
      </c>
      <c r="M272" s="97">
        <v>4.4999999999999998E-2</v>
      </c>
      <c r="N272" s="97">
        <v>3.8700000000002725E-2</v>
      </c>
      <c r="O272" s="93">
        <v>4974892.1519999998</v>
      </c>
      <c r="P272" s="95">
        <v>105.065</v>
      </c>
      <c r="Q272" s="83"/>
      <c r="R272" s="93">
        <v>18064.064238906998</v>
      </c>
      <c r="S272" s="94">
        <v>6.6331895359999999E-3</v>
      </c>
      <c r="T272" s="94">
        <v>2.4384134737035412E-3</v>
      </c>
      <c r="U272" s="94">
        <f>R272/'סכום נכסי הקרן'!$C$42</f>
        <v>2.344250095834807E-4</v>
      </c>
    </row>
    <row r="273" spans="2:21">
      <c r="B273" s="86" t="s">
        <v>958</v>
      </c>
      <c r="C273" s="83" t="s">
        <v>959</v>
      </c>
      <c r="D273" s="96" t="s">
        <v>30</v>
      </c>
      <c r="E273" s="96" t="s">
        <v>894</v>
      </c>
      <c r="F273" s="83"/>
      <c r="G273" s="96" t="s">
        <v>917</v>
      </c>
      <c r="H273" s="83" t="s">
        <v>937</v>
      </c>
      <c r="I273" s="83" t="s">
        <v>904</v>
      </c>
      <c r="J273" s="83"/>
      <c r="K273" s="93">
        <v>4.8999999999997224</v>
      </c>
      <c r="L273" s="96" t="s">
        <v>140</v>
      </c>
      <c r="M273" s="97">
        <v>5.7500000000000002E-2</v>
      </c>
      <c r="N273" s="97">
        <v>3.6599999999999223E-2</v>
      </c>
      <c r="O273" s="93">
        <v>2329403.9219999998</v>
      </c>
      <c r="P273" s="95">
        <v>112.2042</v>
      </c>
      <c r="Q273" s="83"/>
      <c r="R273" s="93">
        <v>9032.9110921950014</v>
      </c>
      <c r="S273" s="94">
        <v>3.3277198885714281E-3</v>
      </c>
      <c r="T273" s="94">
        <v>1.2193253867274327E-3</v>
      </c>
      <c r="U273" s="94">
        <f>R273/'סכום נכסי הקרן'!$C$42</f>
        <v>1.172239115931459E-4</v>
      </c>
    </row>
    <row r="274" spans="2:21">
      <c r="B274" s="86" t="s">
        <v>960</v>
      </c>
      <c r="C274" s="83" t="s">
        <v>961</v>
      </c>
      <c r="D274" s="96" t="s">
        <v>30</v>
      </c>
      <c r="E274" s="96" t="s">
        <v>894</v>
      </c>
      <c r="F274" s="83"/>
      <c r="G274" s="96" t="s">
        <v>926</v>
      </c>
      <c r="H274" s="83" t="s">
        <v>897</v>
      </c>
      <c r="I274" s="83" t="s">
        <v>904</v>
      </c>
      <c r="J274" s="83"/>
      <c r="K274" s="93">
        <v>3.4800000000003357</v>
      </c>
      <c r="L274" s="96" t="s">
        <v>140</v>
      </c>
      <c r="M274" s="97">
        <v>7.8750000000000001E-2</v>
      </c>
      <c r="N274" s="97">
        <v>4.0200000000004003E-2</v>
      </c>
      <c r="O274" s="93">
        <v>5359690.4399999995</v>
      </c>
      <c r="P274" s="95">
        <v>114.09399999999999</v>
      </c>
      <c r="Q274" s="83"/>
      <c r="R274" s="93">
        <v>21133.734487878995</v>
      </c>
      <c r="S274" s="94">
        <v>3.062680251428571E-3</v>
      </c>
      <c r="T274" s="94">
        <v>2.8527789894548915E-3</v>
      </c>
      <c r="U274" s="94">
        <f>R274/'סכום נכסי הקרן'!$C$42</f>
        <v>2.7426142003996427E-4</v>
      </c>
    </row>
    <row r="275" spans="2:21">
      <c r="B275" s="86" t="s">
        <v>962</v>
      </c>
      <c r="C275" s="83" t="s">
        <v>963</v>
      </c>
      <c r="D275" s="96" t="s">
        <v>30</v>
      </c>
      <c r="E275" s="96" t="s">
        <v>894</v>
      </c>
      <c r="F275" s="83"/>
      <c r="G275" s="96" t="s">
        <v>964</v>
      </c>
      <c r="H275" s="83" t="s">
        <v>897</v>
      </c>
      <c r="I275" s="83" t="s">
        <v>904</v>
      </c>
      <c r="J275" s="83"/>
      <c r="K275" s="93">
        <v>6.7100000000007203</v>
      </c>
      <c r="L275" s="96" t="s">
        <v>140</v>
      </c>
      <c r="M275" s="97">
        <v>4.2500000000000003E-2</v>
      </c>
      <c r="N275" s="97">
        <v>3.900000000000458E-2</v>
      </c>
      <c r="O275" s="93">
        <v>6046830.2400000002</v>
      </c>
      <c r="P275" s="95">
        <v>102.61109999999999</v>
      </c>
      <c r="Q275" s="83"/>
      <c r="R275" s="93">
        <v>21443.511264798002</v>
      </c>
      <c r="S275" s="94">
        <v>1.00780504E-2</v>
      </c>
      <c r="T275" s="94">
        <v>2.8945948209693098E-3</v>
      </c>
      <c r="U275" s="94">
        <f>R275/'סכום נכסי הקרן'!$C$42</f>
        <v>2.7828152442719114E-4</v>
      </c>
    </row>
    <row r="276" spans="2:21">
      <c r="B276" s="86" t="s">
        <v>965</v>
      </c>
      <c r="C276" s="83" t="s">
        <v>966</v>
      </c>
      <c r="D276" s="96" t="s">
        <v>30</v>
      </c>
      <c r="E276" s="96" t="s">
        <v>894</v>
      </c>
      <c r="F276" s="83"/>
      <c r="G276" s="96" t="s">
        <v>964</v>
      </c>
      <c r="H276" s="83" t="s">
        <v>897</v>
      </c>
      <c r="I276" s="83" t="s">
        <v>904</v>
      </c>
      <c r="J276" s="83"/>
      <c r="K276" s="93">
        <v>1.5100000000000824</v>
      </c>
      <c r="L276" s="96" t="s">
        <v>140</v>
      </c>
      <c r="M276" s="97">
        <v>5.2499999999999998E-2</v>
      </c>
      <c r="N276" s="97">
        <v>2.8400000000002451E-2</v>
      </c>
      <c r="O276" s="93">
        <v>7657211.0752800014</v>
      </c>
      <c r="P276" s="95">
        <v>109.45489999999999</v>
      </c>
      <c r="Q276" s="83"/>
      <c r="R276" s="93">
        <v>28965.406477412995</v>
      </c>
      <c r="S276" s="94">
        <v>1.2762018458800003E-2</v>
      </c>
      <c r="T276" s="94">
        <v>3.9099527377509631E-3</v>
      </c>
      <c r="U276" s="94">
        <f>R276/'סכום נכסי הקרן'!$C$42</f>
        <v>3.7589634321782121E-4</v>
      </c>
    </row>
    <row r="277" spans="2:21">
      <c r="B277" s="86" t="s">
        <v>967</v>
      </c>
      <c r="C277" s="83" t="s">
        <v>968</v>
      </c>
      <c r="D277" s="96" t="s">
        <v>30</v>
      </c>
      <c r="E277" s="96" t="s">
        <v>894</v>
      </c>
      <c r="F277" s="83"/>
      <c r="G277" s="96" t="s">
        <v>969</v>
      </c>
      <c r="H277" s="83" t="s">
        <v>897</v>
      </c>
      <c r="I277" s="83" t="s">
        <v>904</v>
      </c>
      <c r="J277" s="83"/>
      <c r="K277" s="93">
        <v>7.4600000000001128</v>
      </c>
      <c r="L277" s="96" t="s">
        <v>140</v>
      </c>
      <c r="M277" s="97">
        <v>4.7500000000000001E-2</v>
      </c>
      <c r="N277" s="97">
        <v>3.5300000000000532E-2</v>
      </c>
      <c r="O277" s="93">
        <v>16491355.199999999</v>
      </c>
      <c r="P277" s="95">
        <v>110.1046</v>
      </c>
      <c r="Q277" s="83"/>
      <c r="R277" s="93">
        <v>62753.142282554007</v>
      </c>
      <c r="S277" s="94">
        <v>5.4971183999999998E-3</v>
      </c>
      <c r="T277" s="94">
        <v>8.470857146834071E-3</v>
      </c>
      <c r="U277" s="94">
        <f>R277/'סכום נכסי הקרן'!$C$42</f>
        <v>8.1437409579713518E-4</v>
      </c>
    </row>
    <row r="278" spans="2:21">
      <c r="B278" s="86" t="s">
        <v>970</v>
      </c>
      <c r="C278" s="83" t="s">
        <v>971</v>
      </c>
      <c r="D278" s="96" t="s">
        <v>30</v>
      </c>
      <c r="E278" s="96" t="s">
        <v>894</v>
      </c>
      <c r="F278" s="83"/>
      <c r="G278" s="96" t="s">
        <v>896</v>
      </c>
      <c r="H278" s="83" t="s">
        <v>897</v>
      </c>
      <c r="I278" s="83" t="s">
        <v>904</v>
      </c>
      <c r="J278" s="83"/>
      <c r="K278" s="93">
        <v>7.9899999999995259</v>
      </c>
      <c r="L278" s="96" t="s">
        <v>140</v>
      </c>
      <c r="M278" s="97">
        <v>3.7000000000000005E-2</v>
      </c>
      <c r="N278" s="97">
        <v>3.4199999999998315E-2</v>
      </c>
      <c r="O278" s="93">
        <v>4260266.76</v>
      </c>
      <c r="P278" s="95">
        <v>102.51309999999999</v>
      </c>
      <c r="Q278" s="83"/>
      <c r="R278" s="93">
        <v>15093.491202987001</v>
      </c>
      <c r="S278" s="94">
        <v>2.8401778399999998E-3</v>
      </c>
      <c r="T278" s="94">
        <v>2.0374247914441809E-3</v>
      </c>
      <c r="U278" s="94">
        <f>R278/'סכום נכסי הקרן'!$C$42</f>
        <v>1.9587462561650526E-4</v>
      </c>
    </row>
    <row r="279" spans="2:21">
      <c r="B279" s="86" t="s">
        <v>972</v>
      </c>
      <c r="C279" s="83" t="s">
        <v>973</v>
      </c>
      <c r="D279" s="96" t="s">
        <v>30</v>
      </c>
      <c r="E279" s="96" t="s">
        <v>894</v>
      </c>
      <c r="F279" s="83"/>
      <c r="G279" s="96" t="s">
        <v>974</v>
      </c>
      <c r="H279" s="83" t="s">
        <v>897</v>
      </c>
      <c r="I279" s="83" t="s">
        <v>904</v>
      </c>
      <c r="J279" s="83"/>
      <c r="K279" s="93">
        <v>7.6199999999997994</v>
      </c>
      <c r="L279" s="96" t="s">
        <v>140</v>
      </c>
      <c r="M279" s="97">
        <v>5.2999999999999999E-2</v>
      </c>
      <c r="N279" s="97">
        <v>3.7099999999999043E-2</v>
      </c>
      <c r="O279" s="93">
        <v>6514085.3039999995</v>
      </c>
      <c r="P279" s="95">
        <v>113.4543</v>
      </c>
      <c r="Q279" s="83"/>
      <c r="R279" s="93">
        <v>25541.597150825997</v>
      </c>
      <c r="S279" s="94">
        <v>3.722334459428571E-3</v>
      </c>
      <c r="T279" s="94">
        <v>3.4477830574992756E-3</v>
      </c>
      <c r="U279" s="94">
        <f>R279/'סכום נכסי הקרן'!$C$42</f>
        <v>3.3146412001588846E-4</v>
      </c>
    </row>
    <row r="280" spans="2:21">
      <c r="B280" s="86" t="s">
        <v>975</v>
      </c>
      <c r="C280" s="83" t="s">
        <v>976</v>
      </c>
      <c r="D280" s="96" t="s">
        <v>30</v>
      </c>
      <c r="E280" s="96" t="s">
        <v>894</v>
      </c>
      <c r="F280" s="83"/>
      <c r="G280" s="96" t="s">
        <v>896</v>
      </c>
      <c r="H280" s="83" t="s">
        <v>897</v>
      </c>
      <c r="I280" s="83" t="s">
        <v>898</v>
      </c>
      <c r="J280" s="83"/>
      <c r="K280" s="93">
        <v>3.3600000000006314</v>
      </c>
      <c r="L280" s="96" t="s">
        <v>140</v>
      </c>
      <c r="M280" s="97">
        <v>5.8749999999999997E-2</v>
      </c>
      <c r="N280" s="97">
        <v>2.7400000000005437E-2</v>
      </c>
      <c r="O280" s="93">
        <v>2803530.3840000005</v>
      </c>
      <c r="P280" s="95">
        <v>112.3496</v>
      </c>
      <c r="Q280" s="83"/>
      <c r="R280" s="93">
        <v>10885.552260642002</v>
      </c>
      <c r="S280" s="94">
        <v>1.5575168800000003E-3</v>
      </c>
      <c r="T280" s="94">
        <v>1.4694078226251683E-3</v>
      </c>
      <c r="U280" s="94">
        <f>R280/'סכום נכסי הקרן'!$C$42</f>
        <v>1.412664204064459E-4</v>
      </c>
    </row>
    <row r="281" spans="2:21">
      <c r="B281" s="86" t="s">
        <v>977</v>
      </c>
      <c r="C281" s="83" t="s">
        <v>978</v>
      </c>
      <c r="D281" s="96" t="s">
        <v>30</v>
      </c>
      <c r="E281" s="96" t="s">
        <v>894</v>
      </c>
      <c r="F281" s="83"/>
      <c r="G281" s="96" t="s">
        <v>896</v>
      </c>
      <c r="H281" s="83" t="s">
        <v>897</v>
      </c>
      <c r="I281" s="83" t="s">
        <v>904</v>
      </c>
      <c r="J281" s="83"/>
      <c r="K281" s="93">
        <v>7.3500000000004091</v>
      </c>
      <c r="L281" s="96" t="s">
        <v>140</v>
      </c>
      <c r="M281" s="97">
        <v>5.2499999999999998E-2</v>
      </c>
      <c r="N281" s="97">
        <v>3.6200000000002126E-2</v>
      </c>
      <c r="O281" s="93">
        <v>8245677.5999999996</v>
      </c>
      <c r="P281" s="95">
        <v>113.2067</v>
      </c>
      <c r="Q281" s="83"/>
      <c r="R281" s="93">
        <v>32260.597492968001</v>
      </c>
      <c r="S281" s="94">
        <v>5.4971183999999998E-3</v>
      </c>
      <c r="T281" s="94">
        <v>4.3547606206553006E-3</v>
      </c>
      <c r="U281" s="94">
        <f>R281/'סכום נכסי הקרן'!$C$42</f>
        <v>4.1865943214313062E-4</v>
      </c>
    </row>
    <row r="282" spans="2:21">
      <c r="B282" s="86" t="s">
        <v>979</v>
      </c>
      <c r="C282" s="83" t="s">
        <v>980</v>
      </c>
      <c r="D282" s="96" t="s">
        <v>30</v>
      </c>
      <c r="E282" s="96" t="s">
        <v>894</v>
      </c>
      <c r="F282" s="83"/>
      <c r="G282" s="143" t="s">
        <v>952</v>
      </c>
      <c r="H282" s="83" t="s">
        <v>897</v>
      </c>
      <c r="I282" s="83" t="s">
        <v>904</v>
      </c>
      <c r="J282" s="83"/>
      <c r="K282" s="93">
        <v>4.5500000000000691</v>
      </c>
      <c r="L282" s="96" t="s">
        <v>140</v>
      </c>
      <c r="M282" s="97">
        <v>4.1250000000000002E-2</v>
      </c>
      <c r="N282" s="97">
        <v>3.7500000000000935E-2</v>
      </c>
      <c r="O282" s="93">
        <v>6871397.9999999991</v>
      </c>
      <c r="P282" s="95">
        <v>101.78530000000001</v>
      </c>
      <c r="Q282" s="83"/>
      <c r="R282" s="93">
        <v>24171.524437816995</v>
      </c>
      <c r="S282" s="94">
        <v>1.6167995294117644E-2</v>
      </c>
      <c r="T282" s="94">
        <v>3.2628410799259685E-3</v>
      </c>
      <c r="U282" s="94">
        <f>R282/'סכום נכסי הקרן'!$C$42</f>
        <v>3.1368410635841741E-4</v>
      </c>
    </row>
    <row r="283" spans="2:21">
      <c r="B283" s="86" t="s">
        <v>981</v>
      </c>
      <c r="C283" s="83" t="s">
        <v>982</v>
      </c>
      <c r="D283" s="96" t="s">
        <v>30</v>
      </c>
      <c r="E283" s="96" t="s">
        <v>894</v>
      </c>
      <c r="F283" s="83"/>
      <c r="G283" s="96" t="s">
        <v>983</v>
      </c>
      <c r="H283" s="83" t="s">
        <v>984</v>
      </c>
      <c r="I283" s="83" t="s">
        <v>933</v>
      </c>
      <c r="J283" s="83"/>
      <c r="K283" s="93">
        <v>5.1199999999996821</v>
      </c>
      <c r="L283" s="96" t="s">
        <v>140</v>
      </c>
      <c r="M283" s="97">
        <v>5.2499999999999998E-2</v>
      </c>
      <c r="N283" s="97">
        <v>3.1999999999998092E-2</v>
      </c>
      <c r="O283" s="93">
        <v>4301495.148</v>
      </c>
      <c r="P283" s="95">
        <v>112.44</v>
      </c>
      <c r="Q283" s="83"/>
      <c r="R283" s="93">
        <v>16715.293555085998</v>
      </c>
      <c r="S283" s="94">
        <v>3.4411961184E-3</v>
      </c>
      <c r="T283" s="94">
        <v>2.2563469927129676E-3</v>
      </c>
      <c r="U283" s="94">
        <f>R283/'סכום נכסי הקרן'!$C$42</f>
        <v>2.1692144137762566E-4</v>
      </c>
    </row>
    <row r="284" spans="2:21">
      <c r="B284" s="86" t="s">
        <v>985</v>
      </c>
      <c r="C284" s="83" t="s">
        <v>986</v>
      </c>
      <c r="D284" s="96" t="s">
        <v>30</v>
      </c>
      <c r="E284" s="96" t="s">
        <v>894</v>
      </c>
      <c r="F284" s="83"/>
      <c r="G284" s="96" t="s">
        <v>987</v>
      </c>
      <c r="H284" s="83" t="s">
        <v>897</v>
      </c>
      <c r="I284" s="83" t="s">
        <v>898</v>
      </c>
      <c r="J284" s="83"/>
      <c r="K284" s="93">
        <v>7.9999999999975896E-2</v>
      </c>
      <c r="L284" s="96" t="s">
        <v>140</v>
      </c>
      <c r="M284" s="97">
        <v>5.2499999999999998E-2</v>
      </c>
      <c r="N284" s="97">
        <v>9.9999999999986601E-4</v>
      </c>
      <c r="O284" s="93">
        <v>8190981.2719200002</v>
      </c>
      <c r="P284" s="95">
        <v>105.44580000000001</v>
      </c>
      <c r="Q284" s="83"/>
      <c r="R284" s="93">
        <v>29849.639476783996</v>
      </c>
      <c r="S284" s="94">
        <v>1.2601509649107693E-2</v>
      </c>
      <c r="T284" s="94">
        <v>4.0293126797354252E-3</v>
      </c>
      <c r="U284" s="94">
        <f>R284/'סכום נכסי הקרן'!$C$42</f>
        <v>3.8737140921681805E-4</v>
      </c>
    </row>
    <row r="285" spans="2:21">
      <c r="B285" s="86" t="s">
        <v>988</v>
      </c>
      <c r="C285" s="83" t="s">
        <v>989</v>
      </c>
      <c r="D285" s="96" t="s">
        <v>30</v>
      </c>
      <c r="E285" s="96" t="s">
        <v>894</v>
      </c>
      <c r="F285" s="83"/>
      <c r="G285" s="96" t="s">
        <v>926</v>
      </c>
      <c r="H285" s="83" t="s">
        <v>897</v>
      </c>
      <c r="I285" s="83" t="s">
        <v>898</v>
      </c>
      <c r="J285" s="83"/>
      <c r="K285" s="93">
        <v>4.8500000000002217</v>
      </c>
      <c r="L285" s="96" t="s">
        <v>140</v>
      </c>
      <c r="M285" s="97">
        <v>4.8750000000000002E-2</v>
      </c>
      <c r="N285" s="97">
        <v>3.3800000000002287E-2</v>
      </c>
      <c r="O285" s="93">
        <v>6232907.6978400005</v>
      </c>
      <c r="P285" s="95">
        <v>107.4684</v>
      </c>
      <c r="Q285" s="83"/>
      <c r="R285" s="93">
        <v>23149.686361293996</v>
      </c>
      <c r="S285" s="94">
        <v>8.3105435971200011E-3</v>
      </c>
      <c r="T285" s="94">
        <v>3.1249062441778561E-3</v>
      </c>
      <c r="U285" s="94">
        <f>R285/'סכום נכסי הקרן'!$C$42</f>
        <v>3.0042328101404495E-4</v>
      </c>
    </row>
    <row r="286" spans="2:21">
      <c r="B286" s="86" t="s">
        <v>990</v>
      </c>
      <c r="C286" s="83" t="s">
        <v>991</v>
      </c>
      <c r="D286" s="96" t="s">
        <v>30</v>
      </c>
      <c r="E286" s="96" t="s">
        <v>894</v>
      </c>
      <c r="F286" s="83"/>
      <c r="G286" s="96" t="s">
        <v>992</v>
      </c>
      <c r="H286" s="83" t="s">
        <v>984</v>
      </c>
      <c r="I286" s="83" t="s">
        <v>933</v>
      </c>
      <c r="J286" s="83"/>
      <c r="K286" s="93">
        <v>8.3600000000006585</v>
      </c>
      <c r="L286" s="96" t="s">
        <v>142</v>
      </c>
      <c r="M286" s="97">
        <v>2.8750000000000001E-2</v>
      </c>
      <c r="N286" s="97">
        <v>1.9900000000001326E-2</v>
      </c>
      <c r="O286" s="93">
        <v>7036311.5520000001</v>
      </c>
      <c r="P286" s="95">
        <v>108.71259999999999</v>
      </c>
      <c r="Q286" s="83"/>
      <c r="R286" s="93">
        <v>29665.745713493001</v>
      </c>
      <c r="S286" s="94">
        <v>7.0363115520000004E-3</v>
      </c>
      <c r="T286" s="94">
        <v>4.0044894160330621E-3</v>
      </c>
      <c r="U286" s="94">
        <f>R286/'סכום נכסי הקרן'!$C$42</f>
        <v>3.8498494199373415E-4</v>
      </c>
    </row>
    <row r="287" spans="2:21">
      <c r="B287" s="86" t="s">
        <v>993</v>
      </c>
      <c r="C287" s="83" t="s">
        <v>994</v>
      </c>
      <c r="D287" s="96" t="s">
        <v>30</v>
      </c>
      <c r="E287" s="96" t="s">
        <v>894</v>
      </c>
      <c r="F287" s="83"/>
      <c r="G287" s="96" t="s">
        <v>936</v>
      </c>
      <c r="H287" s="83" t="s">
        <v>897</v>
      </c>
      <c r="I287" s="83" t="s">
        <v>904</v>
      </c>
      <c r="J287" s="83"/>
      <c r="K287" s="93">
        <v>15.910000000000423</v>
      </c>
      <c r="L287" s="96" t="s">
        <v>140</v>
      </c>
      <c r="M287" s="97">
        <v>4.2000000000000003E-2</v>
      </c>
      <c r="N287" s="97">
        <v>4.2200000000001382E-2</v>
      </c>
      <c r="O287" s="93">
        <v>8245677.5999999996</v>
      </c>
      <c r="P287" s="95">
        <v>100.79300000000001</v>
      </c>
      <c r="Q287" s="83"/>
      <c r="R287" s="93">
        <v>28723.04348555901</v>
      </c>
      <c r="S287" s="94">
        <v>4.5809319999999994E-3</v>
      </c>
      <c r="T287" s="94">
        <v>3.8772368894762991E-3</v>
      </c>
      <c r="U287" s="94">
        <f>R287/'סכום נכסי הקרן'!$C$42</f>
        <v>3.7275109606100035E-4</v>
      </c>
    </row>
    <row r="288" spans="2:21">
      <c r="B288" s="86" t="s">
        <v>995</v>
      </c>
      <c r="C288" s="83" t="s">
        <v>996</v>
      </c>
      <c r="D288" s="96" t="s">
        <v>30</v>
      </c>
      <c r="E288" s="96" t="s">
        <v>894</v>
      </c>
      <c r="F288" s="83"/>
      <c r="G288" s="96" t="s">
        <v>974</v>
      </c>
      <c r="H288" s="83" t="s">
        <v>897</v>
      </c>
      <c r="I288" s="83" t="s">
        <v>904</v>
      </c>
      <c r="J288" s="83"/>
      <c r="K288" s="93">
        <v>7.6099999999997499</v>
      </c>
      <c r="L288" s="96" t="s">
        <v>140</v>
      </c>
      <c r="M288" s="97">
        <v>4.5999999999999999E-2</v>
      </c>
      <c r="N288" s="97">
        <v>3.3499999999998635E-2</v>
      </c>
      <c r="O288" s="93">
        <v>10840042.628880002</v>
      </c>
      <c r="P288" s="95">
        <v>109.8048</v>
      </c>
      <c r="Q288" s="83"/>
      <c r="R288" s="93">
        <v>41136.369593975993</v>
      </c>
      <c r="S288" s="94">
        <v>1.3550053286100002E-2</v>
      </c>
      <c r="T288" s="94">
        <v>5.5528742895607107E-3</v>
      </c>
      <c r="U288" s="94">
        <f>R288/'סכום נכסי הקרן'!$C$42</f>
        <v>5.3384408451820906E-4</v>
      </c>
    </row>
    <row r="289" spans="2:21">
      <c r="B289" s="86" t="s">
        <v>997</v>
      </c>
      <c r="C289" s="83" t="s">
        <v>998</v>
      </c>
      <c r="D289" s="96" t="s">
        <v>30</v>
      </c>
      <c r="E289" s="96" t="s">
        <v>894</v>
      </c>
      <c r="F289" s="83"/>
      <c r="G289" s="96" t="s">
        <v>969</v>
      </c>
      <c r="H289" s="83" t="s">
        <v>897</v>
      </c>
      <c r="I289" s="83" t="s">
        <v>904</v>
      </c>
      <c r="J289" s="83"/>
      <c r="K289" s="93">
        <v>7.7600000000001863</v>
      </c>
      <c r="L289" s="96" t="s">
        <v>140</v>
      </c>
      <c r="M289" s="97">
        <v>4.2999999999999997E-2</v>
      </c>
      <c r="N289" s="97">
        <v>3.2500000000001153E-2</v>
      </c>
      <c r="O289" s="93">
        <v>10994236.800000001</v>
      </c>
      <c r="P289" s="95">
        <v>108.0483</v>
      </c>
      <c r="Q289" s="83"/>
      <c r="R289" s="93">
        <v>41054.133741664999</v>
      </c>
      <c r="S289" s="94">
        <v>1.0994236800000001E-2</v>
      </c>
      <c r="T289" s="94">
        <v>5.541773520229702E-3</v>
      </c>
      <c r="U289" s="94">
        <f>R289/'סכום נכסי הקרן'!$C$42</f>
        <v>5.3277687504579212E-4</v>
      </c>
    </row>
    <row r="290" spans="2:21">
      <c r="B290" s="86" t="s">
        <v>999</v>
      </c>
      <c r="C290" s="83" t="s">
        <v>1000</v>
      </c>
      <c r="D290" s="96" t="s">
        <v>30</v>
      </c>
      <c r="E290" s="96" t="s">
        <v>894</v>
      </c>
      <c r="F290" s="83"/>
      <c r="G290" s="96" t="s">
        <v>969</v>
      </c>
      <c r="H290" s="83" t="s">
        <v>897</v>
      </c>
      <c r="I290" s="83" t="s">
        <v>904</v>
      </c>
      <c r="J290" s="83"/>
      <c r="K290" s="93">
        <v>7.1100000000010848</v>
      </c>
      <c r="L290" s="96" t="s">
        <v>140</v>
      </c>
      <c r="M290" s="97">
        <v>5.5500000000000001E-2</v>
      </c>
      <c r="N290" s="97">
        <v>3.27000000000051E-2</v>
      </c>
      <c r="O290" s="93">
        <v>1374279.6</v>
      </c>
      <c r="P290" s="95">
        <v>117.2621</v>
      </c>
      <c r="Q290" s="83"/>
      <c r="R290" s="93">
        <v>5569.3747258450012</v>
      </c>
      <c r="S290" s="94">
        <v>2.7485592000000003E-3</v>
      </c>
      <c r="T290" s="94">
        <v>7.5179307336354609E-4</v>
      </c>
      <c r="U290" s="94">
        <f>R290/'סכום נכסי הקרן'!$C$42</f>
        <v>7.2276133776592882E-5</v>
      </c>
    </row>
    <row r="291" spans="2:21">
      <c r="B291" s="86" t="s">
        <v>1001</v>
      </c>
      <c r="C291" s="83" t="s">
        <v>1002</v>
      </c>
      <c r="D291" s="96" t="s">
        <v>30</v>
      </c>
      <c r="E291" s="96" t="s">
        <v>894</v>
      </c>
      <c r="F291" s="83"/>
      <c r="G291" s="96" t="s">
        <v>949</v>
      </c>
      <c r="H291" s="83" t="s">
        <v>897</v>
      </c>
      <c r="I291" s="83" t="s">
        <v>904</v>
      </c>
      <c r="J291" s="83"/>
      <c r="K291" s="93">
        <v>2.5399999999999396</v>
      </c>
      <c r="L291" s="96" t="s">
        <v>140</v>
      </c>
      <c r="M291" s="97">
        <v>4.7500000000000001E-2</v>
      </c>
      <c r="N291" s="97">
        <v>3.5399999999999154E-2</v>
      </c>
      <c r="O291" s="93">
        <v>11075594.152319999</v>
      </c>
      <c r="P291" s="95">
        <v>103.9772</v>
      </c>
      <c r="Q291" s="83"/>
      <c r="R291" s="93">
        <v>39799.624821396988</v>
      </c>
      <c r="S291" s="94">
        <v>1.23062157248E-2</v>
      </c>
      <c r="T291" s="94">
        <v>5.3724311500074912E-3</v>
      </c>
      <c r="U291" s="94">
        <f>R291/'סכום נכסי הקרן'!$C$42</f>
        <v>5.1649658165406614E-4</v>
      </c>
    </row>
    <row r="292" spans="2:21">
      <c r="B292" s="86" t="s">
        <v>1003</v>
      </c>
      <c r="C292" s="83" t="s">
        <v>1004</v>
      </c>
      <c r="D292" s="96" t="s">
        <v>30</v>
      </c>
      <c r="E292" s="96" t="s">
        <v>894</v>
      </c>
      <c r="F292" s="83"/>
      <c r="G292" s="96" t="s">
        <v>926</v>
      </c>
      <c r="H292" s="83" t="s">
        <v>897</v>
      </c>
      <c r="I292" s="83" t="s">
        <v>898</v>
      </c>
      <c r="J292" s="83"/>
      <c r="K292" s="93">
        <v>4.7100000000003259</v>
      </c>
      <c r="L292" s="96" t="s">
        <v>140</v>
      </c>
      <c r="M292" s="97">
        <v>3.5159999999999997E-2</v>
      </c>
      <c r="N292" s="97">
        <v>3.2600000000002072E-2</v>
      </c>
      <c r="O292" s="93">
        <v>7357068.4106399985</v>
      </c>
      <c r="P292" s="95">
        <v>101.39279999999999</v>
      </c>
      <c r="Q292" s="83"/>
      <c r="R292" s="93">
        <v>25780.162156090999</v>
      </c>
      <c r="S292" s="94">
        <v>7.3570684106399982E-3</v>
      </c>
      <c r="T292" s="94">
        <v>3.4799862270351437E-3</v>
      </c>
      <c r="U292" s="94">
        <f>R292/'סכום נכסי הקרן'!$C$42</f>
        <v>3.3456007909275423E-4</v>
      </c>
    </row>
    <row r="293" spans="2:21">
      <c r="B293" s="86" t="s">
        <v>1005</v>
      </c>
      <c r="C293" s="83" t="s">
        <v>1006</v>
      </c>
      <c r="D293" s="96" t="s">
        <v>30</v>
      </c>
      <c r="E293" s="96" t="s">
        <v>894</v>
      </c>
      <c r="F293" s="83"/>
      <c r="G293" s="96" t="s">
        <v>926</v>
      </c>
      <c r="H293" s="83" t="s">
        <v>897</v>
      </c>
      <c r="I293" s="83" t="s">
        <v>898</v>
      </c>
      <c r="J293" s="83"/>
      <c r="K293" s="93">
        <v>6.1500000000003858</v>
      </c>
      <c r="L293" s="96" t="s">
        <v>140</v>
      </c>
      <c r="M293" s="97">
        <v>4.2999999999999997E-2</v>
      </c>
      <c r="N293" s="97">
        <v>3.4400000000002547E-2</v>
      </c>
      <c r="O293" s="93">
        <v>3600612.5519999997</v>
      </c>
      <c r="P293" s="95">
        <v>106.57769999999999</v>
      </c>
      <c r="Q293" s="83"/>
      <c r="R293" s="93">
        <v>13262.230117305995</v>
      </c>
      <c r="S293" s="94">
        <v>2.8804900415999998E-3</v>
      </c>
      <c r="T293" s="94">
        <v>1.7902283883459308E-3</v>
      </c>
      <c r="U293" s="94">
        <f>R293/'סכום נכסי הקרן'!$C$42</f>
        <v>1.7210957518914915E-4</v>
      </c>
    </row>
    <row r="294" spans="2:21">
      <c r="B294" s="86" t="s">
        <v>1007</v>
      </c>
      <c r="C294" s="83" t="s">
        <v>1008</v>
      </c>
      <c r="D294" s="96" t="s">
        <v>30</v>
      </c>
      <c r="E294" s="96" t="s">
        <v>894</v>
      </c>
      <c r="F294" s="83"/>
      <c r="G294" s="96" t="s">
        <v>926</v>
      </c>
      <c r="H294" s="83" t="s">
        <v>984</v>
      </c>
      <c r="I294" s="83" t="s">
        <v>933</v>
      </c>
      <c r="J294" s="83"/>
      <c r="K294" s="93">
        <v>3.6300000000000754</v>
      </c>
      <c r="L294" s="96" t="s">
        <v>140</v>
      </c>
      <c r="M294" s="97">
        <v>6.25E-2</v>
      </c>
      <c r="N294" s="97">
        <v>4.1600000000000505E-2</v>
      </c>
      <c r="O294" s="93">
        <v>5112320.1119999988</v>
      </c>
      <c r="P294" s="95">
        <v>112.8502</v>
      </c>
      <c r="Q294" s="83"/>
      <c r="R294" s="93">
        <v>19938.57847995</v>
      </c>
      <c r="S294" s="94">
        <v>1.0224640223999997E-2</v>
      </c>
      <c r="T294" s="94">
        <v>2.6914484896089648E-3</v>
      </c>
      <c r="U294" s="94">
        <f>R294/'סכום נכסי הקרן'!$C$42</f>
        <v>2.587513745204704E-4</v>
      </c>
    </row>
    <row r="295" spans="2:21">
      <c r="B295" s="86" t="s">
        <v>1009</v>
      </c>
      <c r="C295" s="83" t="s">
        <v>1010</v>
      </c>
      <c r="D295" s="96" t="s">
        <v>30</v>
      </c>
      <c r="E295" s="96" t="s">
        <v>894</v>
      </c>
      <c r="F295" s="83"/>
      <c r="G295" s="96" t="s">
        <v>949</v>
      </c>
      <c r="H295" s="83" t="s">
        <v>897</v>
      </c>
      <c r="I295" s="83" t="s">
        <v>898</v>
      </c>
      <c r="J295" s="83"/>
      <c r="K295" s="93">
        <v>5.9999999999997353</v>
      </c>
      <c r="L295" s="96" t="s">
        <v>140</v>
      </c>
      <c r="M295" s="97">
        <v>5.2999999999999999E-2</v>
      </c>
      <c r="N295" s="97">
        <v>4.9099999999997548E-2</v>
      </c>
      <c r="O295" s="93">
        <v>8506790.7239999995</v>
      </c>
      <c r="P295" s="95">
        <v>103.4688</v>
      </c>
      <c r="Q295" s="83"/>
      <c r="R295" s="93">
        <v>30419.287314795001</v>
      </c>
      <c r="S295" s="94">
        <v>5.6711938159999999E-3</v>
      </c>
      <c r="T295" s="94">
        <v>4.106207720912281E-3</v>
      </c>
      <c r="U295" s="94">
        <f>R295/'סכום נכסי הקרן'!$C$42</f>
        <v>3.9476397038792574E-4</v>
      </c>
    </row>
    <row r="296" spans="2:21">
      <c r="B296" s="86" t="s">
        <v>1011</v>
      </c>
      <c r="C296" s="83" t="s">
        <v>1012</v>
      </c>
      <c r="D296" s="96" t="s">
        <v>30</v>
      </c>
      <c r="E296" s="96" t="s">
        <v>894</v>
      </c>
      <c r="F296" s="83"/>
      <c r="G296" s="96" t="s">
        <v>949</v>
      </c>
      <c r="H296" s="83" t="s">
        <v>897</v>
      </c>
      <c r="I296" s="83" t="s">
        <v>898</v>
      </c>
      <c r="J296" s="83"/>
      <c r="K296" s="93">
        <v>5.5099999999995708</v>
      </c>
      <c r="L296" s="96" t="s">
        <v>140</v>
      </c>
      <c r="M296" s="97">
        <v>5.8749999999999997E-2</v>
      </c>
      <c r="N296" s="97">
        <v>4.3899999999995588E-2</v>
      </c>
      <c r="O296" s="93">
        <v>1923991.44</v>
      </c>
      <c r="P296" s="95">
        <v>110.19410000000001</v>
      </c>
      <c r="Q296" s="83"/>
      <c r="R296" s="93">
        <v>7327.153839915999</v>
      </c>
      <c r="S296" s="94">
        <v>1.6033262E-3</v>
      </c>
      <c r="T296" s="94">
        <v>9.8907036704774624E-4</v>
      </c>
      <c r="U296" s="94">
        <f>R296/'סכום נכסי הקרן'!$C$42</f>
        <v>9.5087577547602671E-5</v>
      </c>
    </row>
    <row r="297" spans="2:21">
      <c r="B297" s="86" t="s">
        <v>1013</v>
      </c>
      <c r="C297" s="83" t="s">
        <v>1014</v>
      </c>
      <c r="D297" s="96" t="s">
        <v>30</v>
      </c>
      <c r="E297" s="96" t="s">
        <v>894</v>
      </c>
      <c r="F297" s="83"/>
      <c r="G297" s="96" t="s">
        <v>987</v>
      </c>
      <c r="H297" s="83" t="s">
        <v>897</v>
      </c>
      <c r="I297" s="83" t="s">
        <v>904</v>
      </c>
      <c r="J297" s="83"/>
      <c r="K297" s="93">
        <v>7.1499999999998023</v>
      </c>
      <c r="L297" s="96" t="s">
        <v>142</v>
      </c>
      <c r="M297" s="97">
        <v>4.6249999999999999E-2</v>
      </c>
      <c r="N297" s="97">
        <v>2.8299999999999607E-2</v>
      </c>
      <c r="O297" s="93">
        <v>6211743.7920000004</v>
      </c>
      <c r="P297" s="95">
        <v>115.33710000000001</v>
      </c>
      <c r="Q297" s="83"/>
      <c r="R297" s="93">
        <v>27785.138279516999</v>
      </c>
      <c r="S297" s="94">
        <v>4.1411625279999999E-3</v>
      </c>
      <c r="T297" s="94">
        <v>3.7506318984165512E-3</v>
      </c>
      <c r="U297" s="94">
        <f>R297/'סכום נכסי הקרן'!$C$42</f>
        <v>3.6057950311231969E-4</v>
      </c>
    </row>
    <row r="298" spans="2:21">
      <c r="B298" s="86" t="s">
        <v>1015</v>
      </c>
      <c r="C298" s="83" t="s">
        <v>1016</v>
      </c>
      <c r="D298" s="96" t="s">
        <v>30</v>
      </c>
      <c r="E298" s="96" t="s">
        <v>894</v>
      </c>
      <c r="F298" s="83"/>
      <c r="G298" s="96" t="s">
        <v>992</v>
      </c>
      <c r="H298" s="83" t="s">
        <v>1017</v>
      </c>
      <c r="I298" s="83" t="s">
        <v>898</v>
      </c>
      <c r="J298" s="83"/>
      <c r="K298" s="93">
        <v>7.069999999999748</v>
      </c>
      <c r="L298" s="96" t="s">
        <v>142</v>
      </c>
      <c r="M298" s="97">
        <v>3.125E-2</v>
      </c>
      <c r="N298" s="97">
        <v>2.7499999999998481E-2</v>
      </c>
      <c r="O298" s="93">
        <v>6184258.2000000002</v>
      </c>
      <c r="P298" s="95">
        <v>102.7824</v>
      </c>
      <c r="Q298" s="83"/>
      <c r="R298" s="93">
        <v>24651.108966689</v>
      </c>
      <c r="S298" s="94">
        <v>8.2456776000000009E-3</v>
      </c>
      <c r="T298" s="94">
        <v>3.3275787470154442E-3</v>
      </c>
      <c r="U298" s="94">
        <f>R298/'סכום נכסי הקרן'!$C$42</f>
        <v>3.1990787783586598E-4</v>
      </c>
    </row>
    <row r="299" spans="2:21">
      <c r="B299" s="86" t="s">
        <v>1018</v>
      </c>
      <c r="C299" s="83" t="s">
        <v>1019</v>
      </c>
      <c r="D299" s="96" t="s">
        <v>30</v>
      </c>
      <c r="E299" s="96" t="s">
        <v>894</v>
      </c>
      <c r="F299" s="83"/>
      <c r="G299" s="96" t="s">
        <v>926</v>
      </c>
      <c r="H299" s="83" t="s">
        <v>1020</v>
      </c>
      <c r="I299" s="83" t="s">
        <v>933</v>
      </c>
      <c r="J299" s="83"/>
      <c r="K299" s="93">
        <v>6.6300000000005239</v>
      </c>
      <c r="L299" s="96" t="s">
        <v>140</v>
      </c>
      <c r="M299" s="97">
        <v>7.0000000000000007E-2</v>
      </c>
      <c r="N299" s="97">
        <v>4.670000000000403E-2</v>
      </c>
      <c r="O299" s="93">
        <v>3050900.7119999994</v>
      </c>
      <c r="P299" s="95">
        <v>118.5286</v>
      </c>
      <c r="Q299" s="83"/>
      <c r="R299" s="93">
        <v>12497.547616088001</v>
      </c>
      <c r="S299" s="94">
        <v>4.0678676159999995E-3</v>
      </c>
      <c r="T299" s="94">
        <v>1.6870062070353032E-3</v>
      </c>
      <c r="U299" s="94">
        <f>R299/'סכום נכסי הקרן'!$C$42</f>
        <v>1.6218596661991862E-4</v>
      </c>
    </row>
    <row r="300" spans="2:21">
      <c r="B300" s="86" t="s">
        <v>1021</v>
      </c>
      <c r="C300" s="83" t="s">
        <v>1022</v>
      </c>
      <c r="D300" s="96" t="s">
        <v>30</v>
      </c>
      <c r="E300" s="96" t="s">
        <v>894</v>
      </c>
      <c r="F300" s="83"/>
      <c r="G300" s="96" t="s">
        <v>896</v>
      </c>
      <c r="H300" s="83" t="s">
        <v>1020</v>
      </c>
      <c r="I300" s="83" t="s">
        <v>933</v>
      </c>
      <c r="J300" s="83"/>
      <c r="K300" s="93">
        <v>3.5899999999999137</v>
      </c>
      <c r="L300" s="96" t="s">
        <v>140</v>
      </c>
      <c r="M300" s="97">
        <v>7.0000000000000007E-2</v>
      </c>
      <c r="N300" s="97">
        <v>2.8699999999999309E-2</v>
      </c>
      <c r="O300" s="93">
        <v>7940037.8169600014</v>
      </c>
      <c r="P300" s="95">
        <v>115.316</v>
      </c>
      <c r="Q300" s="83"/>
      <c r="R300" s="93">
        <v>31643.599137191006</v>
      </c>
      <c r="S300" s="94">
        <v>6.3523859871832834E-3</v>
      </c>
      <c r="T300" s="94">
        <v>4.2714738760953963E-3</v>
      </c>
      <c r="U300" s="94">
        <f>R300/'סכום נכסי הקרן'!$C$42</f>
        <v>4.1065238325573331E-4</v>
      </c>
    </row>
    <row r="301" spans="2:21">
      <c r="B301" s="86" t="s">
        <v>1023</v>
      </c>
      <c r="C301" s="83" t="s">
        <v>1024</v>
      </c>
      <c r="D301" s="96" t="s">
        <v>30</v>
      </c>
      <c r="E301" s="96" t="s">
        <v>894</v>
      </c>
      <c r="F301" s="83"/>
      <c r="G301" s="96" t="s">
        <v>896</v>
      </c>
      <c r="H301" s="83" t="s">
        <v>1020</v>
      </c>
      <c r="I301" s="83" t="s">
        <v>933</v>
      </c>
      <c r="J301" s="83"/>
      <c r="K301" s="93">
        <v>6.0199999999993823</v>
      </c>
      <c r="L301" s="96" t="s">
        <v>140</v>
      </c>
      <c r="M301" s="97">
        <v>5.1249999999999997E-2</v>
      </c>
      <c r="N301" s="97">
        <v>3.3999999999996047E-2</v>
      </c>
      <c r="O301" s="93">
        <v>3710554.92</v>
      </c>
      <c r="P301" s="95">
        <v>110.384</v>
      </c>
      <c r="Q301" s="83"/>
      <c r="R301" s="93">
        <v>14155.288506638999</v>
      </c>
      <c r="S301" s="94">
        <v>2.47370328E-3</v>
      </c>
      <c r="T301" s="94">
        <v>1.9107796430665209E-3</v>
      </c>
      <c r="U301" s="94">
        <f>R301/'סכום נכסי הקרן'!$C$42</f>
        <v>1.8369917201017244E-4</v>
      </c>
    </row>
    <row r="302" spans="2:21">
      <c r="B302" s="86" t="s">
        <v>1025</v>
      </c>
      <c r="C302" s="83" t="s">
        <v>1026</v>
      </c>
      <c r="D302" s="96" t="s">
        <v>30</v>
      </c>
      <c r="E302" s="96" t="s">
        <v>894</v>
      </c>
      <c r="F302" s="83"/>
      <c r="G302" s="96" t="s">
        <v>931</v>
      </c>
      <c r="H302" s="83" t="s">
        <v>1017</v>
      </c>
      <c r="I302" s="83" t="s">
        <v>904</v>
      </c>
      <c r="J302" s="83"/>
      <c r="K302" s="93">
        <v>6.7600000000031679</v>
      </c>
      <c r="L302" s="96" t="s">
        <v>140</v>
      </c>
      <c r="M302" s="97">
        <v>4.6249999999999999E-2</v>
      </c>
      <c r="N302" s="97">
        <v>3.8400000000029119E-2</v>
      </c>
      <c r="O302" s="93">
        <v>687139.8</v>
      </c>
      <c r="P302" s="95">
        <v>105.3143</v>
      </c>
      <c r="Q302" s="83"/>
      <c r="R302" s="93">
        <v>2500.9575505079997</v>
      </c>
      <c r="S302" s="94">
        <v>1.9632565714285715E-4</v>
      </c>
      <c r="T302" s="94">
        <v>3.3759670623759392E-4</v>
      </c>
      <c r="U302" s="94">
        <f>R302/'סכום נכסי הקרן'!$C$42</f>
        <v>3.2455984987196366E-5</v>
      </c>
    </row>
    <row r="303" spans="2:21">
      <c r="B303" s="86" t="s">
        <v>1027</v>
      </c>
      <c r="C303" s="83" t="s">
        <v>1028</v>
      </c>
      <c r="D303" s="96" t="s">
        <v>30</v>
      </c>
      <c r="E303" s="96" t="s">
        <v>894</v>
      </c>
      <c r="F303" s="83"/>
      <c r="G303" s="96" t="s">
        <v>896</v>
      </c>
      <c r="H303" s="83" t="s">
        <v>1020</v>
      </c>
      <c r="I303" s="83" t="s">
        <v>933</v>
      </c>
      <c r="J303" s="83"/>
      <c r="K303" s="93">
        <v>0.20000000000008863</v>
      </c>
      <c r="L303" s="96" t="s">
        <v>140</v>
      </c>
      <c r="M303" s="97">
        <v>0.05</v>
      </c>
      <c r="N303" s="97">
        <v>1.3100000000000748E-2</v>
      </c>
      <c r="O303" s="93">
        <v>3195200.07</v>
      </c>
      <c r="P303" s="95">
        <v>102.1332</v>
      </c>
      <c r="Q303" s="83"/>
      <c r="R303" s="93">
        <v>11278.174880365003</v>
      </c>
      <c r="S303" s="94">
        <v>2.9073704003639671E-3</v>
      </c>
      <c r="T303" s="94">
        <v>1.5224067642449239E-3</v>
      </c>
      <c r="U303" s="94">
        <f>R303/'סכום נכסי הקרן'!$C$42</f>
        <v>1.4636165037097489E-4</v>
      </c>
    </row>
    <row r="304" spans="2:21">
      <c r="B304" s="86" t="s">
        <v>1029</v>
      </c>
      <c r="C304" s="83" t="s">
        <v>1030</v>
      </c>
      <c r="D304" s="96" t="s">
        <v>30</v>
      </c>
      <c r="E304" s="96" t="s">
        <v>894</v>
      </c>
      <c r="F304" s="83"/>
      <c r="G304" s="96" t="s">
        <v>913</v>
      </c>
      <c r="H304" s="83" t="s">
        <v>1020</v>
      </c>
      <c r="I304" s="83" t="s">
        <v>933</v>
      </c>
      <c r="J304" s="83"/>
      <c r="K304" s="93">
        <v>6.5899999999998702</v>
      </c>
      <c r="L304" s="96" t="s">
        <v>140</v>
      </c>
      <c r="M304" s="97">
        <v>4.4999999999999998E-2</v>
      </c>
      <c r="N304" s="97">
        <v>3.2199999999999604E-2</v>
      </c>
      <c r="O304" s="93">
        <v>6871397.9999999991</v>
      </c>
      <c r="P304" s="95">
        <v>108.527</v>
      </c>
      <c r="Q304" s="83"/>
      <c r="R304" s="93">
        <v>25772.505203381996</v>
      </c>
      <c r="S304" s="94">
        <v>9.1618639999999987E-3</v>
      </c>
      <c r="T304" s="94">
        <v>3.4789526381148314E-3</v>
      </c>
      <c r="U304" s="94">
        <f>R304/'סכום נכסי הקרן'!$C$42</f>
        <v>3.3446071157565242E-4</v>
      </c>
    </row>
    <row r="305" spans="2:21">
      <c r="B305" s="86" t="s">
        <v>1031</v>
      </c>
      <c r="C305" s="83" t="s">
        <v>1032</v>
      </c>
      <c r="D305" s="96" t="s">
        <v>30</v>
      </c>
      <c r="E305" s="96" t="s">
        <v>894</v>
      </c>
      <c r="F305" s="83"/>
      <c r="G305" s="96" t="s">
        <v>949</v>
      </c>
      <c r="H305" s="83" t="s">
        <v>1020</v>
      </c>
      <c r="I305" s="83" t="s">
        <v>933</v>
      </c>
      <c r="J305" s="83"/>
      <c r="K305" s="93">
        <v>5.7300000000001532</v>
      </c>
      <c r="L305" s="96" t="s">
        <v>140</v>
      </c>
      <c r="M305" s="97">
        <v>0.06</v>
      </c>
      <c r="N305" s="97">
        <v>5.0200000000001389E-2</v>
      </c>
      <c r="O305" s="93">
        <v>8660710.0392000005</v>
      </c>
      <c r="P305" s="95">
        <v>108.1367</v>
      </c>
      <c r="Q305" s="83"/>
      <c r="R305" s="93">
        <v>32366.833263974</v>
      </c>
      <c r="S305" s="94">
        <v>1.15476133856E-2</v>
      </c>
      <c r="T305" s="94">
        <v>4.3691010665253046E-3</v>
      </c>
      <c r="U305" s="94">
        <f>R305/'סכום נכסי הקרן'!$C$42</f>
        <v>4.2003809872152717E-4</v>
      </c>
    </row>
    <row r="306" spans="2:21">
      <c r="B306" s="86" t="s">
        <v>1033</v>
      </c>
      <c r="C306" s="83" t="s">
        <v>1034</v>
      </c>
      <c r="D306" s="96" t="s">
        <v>30</v>
      </c>
      <c r="E306" s="96" t="s">
        <v>894</v>
      </c>
      <c r="F306" s="83"/>
      <c r="G306" s="96" t="s">
        <v>983</v>
      </c>
      <c r="H306" s="83" t="s">
        <v>1020</v>
      </c>
      <c r="I306" s="83" t="s">
        <v>933</v>
      </c>
      <c r="J306" s="83"/>
      <c r="K306" s="93">
        <v>3.9500000000001405</v>
      </c>
      <c r="L306" s="96" t="s">
        <v>140</v>
      </c>
      <c r="M306" s="97">
        <v>5.2499999999999998E-2</v>
      </c>
      <c r="N306" s="97">
        <v>3.1600000000001939E-2</v>
      </c>
      <c r="O306" s="93">
        <v>4563982.5515999999</v>
      </c>
      <c r="P306" s="95">
        <v>108.795</v>
      </c>
      <c r="Q306" s="83"/>
      <c r="R306" s="93">
        <v>17160.369925947998</v>
      </c>
      <c r="S306" s="94">
        <v>7.6066375859999997E-3</v>
      </c>
      <c r="T306" s="94">
        <v>2.3164265077757771E-3</v>
      </c>
      <c r="U306" s="94">
        <f>R306/'סכום נכסי הקרן'!$C$42</f>
        <v>2.2269738587853041E-4</v>
      </c>
    </row>
    <row r="307" spans="2:21">
      <c r="B307" s="86" t="s">
        <v>1035</v>
      </c>
      <c r="C307" s="83" t="s">
        <v>1036</v>
      </c>
      <c r="D307" s="96" t="s">
        <v>30</v>
      </c>
      <c r="E307" s="96" t="s">
        <v>894</v>
      </c>
      <c r="F307" s="83"/>
      <c r="G307" s="96" t="s">
        <v>987</v>
      </c>
      <c r="H307" s="83" t="s">
        <v>1020</v>
      </c>
      <c r="I307" s="83" t="s">
        <v>933</v>
      </c>
      <c r="J307" s="83"/>
      <c r="K307" s="93">
        <v>1.880000000000003</v>
      </c>
      <c r="L307" s="96" t="s">
        <v>140</v>
      </c>
      <c r="M307" s="97">
        <v>5.5960000000000003E-2</v>
      </c>
      <c r="N307" s="97">
        <v>2.869999999999908E-2</v>
      </c>
      <c r="O307" s="93">
        <v>6871397.9999999991</v>
      </c>
      <c r="P307" s="95">
        <v>107.8712</v>
      </c>
      <c r="Q307" s="83"/>
      <c r="R307" s="93">
        <v>25616.766119359003</v>
      </c>
      <c r="S307" s="94">
        <v>4.9081414285714279E-3</v>
      </c>
      <c r="T307" s="94">
        <v>3.4579298895328161E-3</v>
      </c>
      <c r="U307" s="94">
        <f>R307/'סכום נכסי הקרן'!$C$42</f>
        <v>3.324396195455445E-4</v>
      </c>
    </row>
    <row r="308" spans="2:21">
      <c r="B308" s="86" t="s">
        <v>1037</v>
      </c>
      <c r="C308" s="83" t="s">
        <v>1038</v>
      </c>
      <c r="D308" s="96" t="s">
        <v>30</v>
      </c>
      <c r="E308" s="96" t="s">
        <v>894</v>
      </c>
      <c r="F308" s="83"/>
      <c r="G308" s="96" t="s">
        <v>896</v>
      </c>
      <c r="H308" s="83" t="s">
        <v>1017</v>
      </c>
      <c r="I308" s="83" t="s">
        <v>904</v>
      </c>
      <c r="J308" s="83"/>
      <c r="K308" s="93">
        <v>5.5599999999999357</v>
      </c>
      <c r="L308" s="96" t="s">
        <v>140</v>
      </c>
      <c r="M308" s="97">
        <v>5.1249999999999997E-2</v>
      </c>
      <c r="N308" s="97">
        <v>4.8999999999999898E-2</v>
      </c>
      <c r="O308" s="93">
        <v>6596542.0799999991</v>
      </c>
      <c r="P308" s="95">
        <v>101.16670000000001</v>
      </c>
      <c r="Q308" s="83"/>
      <c r="R308" s="93">
        <v>23063.634667758004</v>
      </c>
      <c r="S308" s="94">
        <v>1.1993712872727271E-2</v>
      </c>
      <c r="T308" s="94">
        <v>3.113290385964662E-3</v>
      </c>
      <c r="U308" s="94">
        <f>R308/'סכום נכסי הקרן'!$C$42</f>
        <v>2.9930655175450211E-4</v>
      </c>
    </row>
    <row r="309" spans="2:21">
      <c r="B309" s="86" t="s">
        <v>1039</v>
      </c>
      <c r="C309" s="83" t="s">
        <v>1040</v>
      </c>
      <c r="D309" s="96" t="s">
        <v>30</v>
      </c>
      <c r="E309" s="96" t="s">
        <v>894</v>
      </c>
      <c r="F309" s="83"/>
      <c r="G309" s="96" t="s">
        <v>983</v>
      </c>
      <c r="H309" s="83" t="s">
        <v>1017</v>
      </c>
      <c r="I309" s="83" t="s">
        <v>898</v>
      </c>
      <c r="J309" s="83"/>
      <c r="K309" s="93">
        <v>4.2299999999997153</v>
      </c>
      <c r="L309" s="96" t="s">
        <v>142</v>
      </c>
      <c r="M309" s="97">
        <v>0.03</v>
      </c>
      <c r="N309" s="97">
        <v>1.6199999999998257E-2</v>
      </c>
      <c r="O309" s="93">
        <v>5414661.6239999998</v>
      </c>
      <c r="P309" s="95">
        <v>106.84820000000001</v>
      </c>
      <c r="Q309" s="83"/>
      <c r="R309" s="93">
        <v>22437.206615545005</v>
      </c>
      <c r="S309" s="94">
        <v>1.0829323247999999E-2</v>
      </c>
      <c r="T309" s="94">
        <v>3.0287307551628583E-3</v>
      </c>
      <c r="U309" s="94">
        <f>R309/'סכום נכסי הקרן'!$C$42</f>
        <v>2.911771297041142E-4</v>
      </c>
    </row>
    <row r="310" spans="2:21">
      <c r="B310" s="86" t="s">
        <v>1041</v>
      </c>
      <c r="C310" s="83" t="s">
        <v>1042</v>
      </c>
      <c r="D310" s="96" t="s">
        <v>30</v>
      </c>
      <c r="E310" s="96" t="s">
        <v>894</v>
      </c>
      <c r="F310" s="83"/>
      <c r="G310" s="96" t="s">
        <v>1043</v>
      </c>
      <c r="H310" s="83" t="s">
        <v>1017</v>
      </c>
      <c r="I310" s="83" t="s">
        <v>898</v>
      </c>
      <c r="J310" s="83"/>
      <c r="K310" s="93">
        <v>1.7099999999998374</v>
      </c>
      <c r="L310" s="96" t="s">
        <v>140</v>
      </c>
      <c r="M310" s="97">
        <v>4.1250000000000002E-2</v>
      </c>
      <c r="N310" s="97">
        <v>2.4399999999996508E-2</v>
      </c>
      <c r="O310" s="93">
        <v>5545218.1860000007</v>
      </c>
      <c r="P310" s="95">
        <v>104.5321</v>
      </c>
      <c r="Q310" s="83"/>
      <c r="R310" s="93">
        <v>20032.814929275002</v>
      </c>
      <c r="S310" s="94">
        <v>9.2420303100000014E-3</v>
      </c>
      <c r="T310" s="94">
        <v>2.7041691832861464E-3</v>
      </c>
      <c r="U310" s="94">
        <f>R310/'סכום נכסי הקרן'!$C$42</f>
        <v>2.5997432082114542E-4</v>
      </c>
    </row>
    <row r="311" spans="2:21">
      <c r="B311" s="86" t="s">
        <v>1044</v>
      </c>
      <c r="C311" s="83" t="s">
        <v>1045</v>
      </c>
      <c r="D311" s="96" t="s">
        <v>30</v>
      </c>
      <c r="E311" s="96" t="s">
        <v>894</v>
      </c>
      <c r="F311" s="83"/>
      <c r="G311" s="96" t="s">
        <v>896</v>
      </c>
      <c r="H311" s="83" t="s">
        <v>1017</v>
      </c>
      <c r="I311" s="83" t="s">
        <v>904</v>
      </c>
      <c r="J311" s="83"/>
      <c r="K311" s="93">
        <v>5.6099999999999577</v>
      </c>
      <c r="L311" s="96" t="s">
        <v>140</v>
      </c>
      <c r="M311" s="97">
        <v>6.4899999999999999E-2</v>
      </c>
      <c r="N311" s="97">
        <v>5.3599999999999835E-2</v>
      </c>
      <c r="O311" s="93">
        <v>7961201.7227999996</v>
      </c>
      <c r="P311" s="95">
        <v>107.8847</v>
      </c>
      <c r="Q311" s="83"/>
      <c r="R311" s="93">
        <v>29683.301140406995</v>
      </c>
      <c r="S311" s="94">
        <v>3.3727760292828002E-3</v>
      </c>
      <c r="T311" s="94">
        <v>4.0068591700904857E-3</v>
      </c>
      <c r="U311" s="94">
        <f>R311/'סכום נכסי הקרן'!$C$42</f>
        <v>3.8521276620140561E-4</v>
      </c>
    </row>
    <row r="312" spans="2:21">
      <c r="B312" s="86" t="s">
        <v>1046</v>
      </c>
      <c r="C312" s="83" t="s">
        <v>1047</v>
      </c>
      <c r="D312" s="96" t="s">
        <v>30</v>
      </c>
      <c r="E312" s="96" t="s">
        <v>894</v>
      </c>
      <c r="F312" s="83"/>
      <c r="G312" s="96" t="s">
        <v>926</v>
      </c>
      <c r="H312" s="83" t="s">
        <v>1017</v>
      </c>
      <c r="I312" s="83" t="s">
        <v>898</v>
      </c>
      <c r="J312" s="83"/>
      <c r="K312" s="93">
        <v>4.4399999999997801</v>
      </c>
      <c r="L312" s="96" t="s">
        <v>140</v>
      </c>
      <c r="M312" s="97">
        <v>3.7539999999999997E-2</v>
      </c>
      <c r="N312" s="97">
        <v>3.2599999999998824E-2</v>
      </c>
      <c r="O312" s="93">
        <v>9427558.055999998</v>
      </c>
      <c r="P312" s="95">
        <v>102.6082</v>
      </c>
      <c r="Q312" s="83"/>
      <c r="R312" s="93">
        <v>33431.447662069004</v>
      </c>
      <c r="S312" s="94">
        <v>1.2570077407999997E-2</v>
      </c>
      <c r="T312" s="94">
        <v>4.5128101487274339E-3</v>
      </c>
      <c r="U312" s="94">
        <f>R312/'סכום נכסי הקרן'!$C$42</f>
        <v>4.3385405050155884E-4</v>
      </c>
    </row>
    <row r="313" spans="2:21">
      <c r="B313" s="86" t="s">
        <v>1048</v>
      </c>
      <c r="C313" s="83" t="s">
        <v>1049</v>
      </c>
      <c r="D313" s="96" t="s">
        <v>30</v>
      </c>
      <c r="E313" s="96" t="s">
        <v>894</v>
      </c>
      <c r="F313" s="83"/>
      <c r="G313" s="96" t="s">
        <v>896</v>
      </c>
      <c r="H313" s="83" t="s">
        <v>1017</v>
      </c>
      <c r="I313" s="83" t="s">
        <v>904</v>
      </c>
      <c r="J313" s="83"/>
      <c r="K313" s="93">
        <v>4.6699999999999537</v>
      </c>
      <c r="L313" s="96" t="s">
        <v>142</v>
      </c>
      <c r="M313" s="97">
        <v>4.4999999999999998E-2</v>
      </c>
      <c r="N313" s="97">
        <v>1.389999999999967E-2</v>
      </c>
      <c r="O313" s="93">
        <v>6372809.3611199996</v>
      </c>
      <c r="P313" s="95">
        <v>118.5042</v>
      </c>
      <c r="Q313" s="83"/>
      <c r="R313" s="93">
        <v>29288.350947305</v>
      </c>
      <c r="S313" s="94">
        <v>6.3728093611199995E-3</v>
      </c>
      <c r="T313" s="94">
        <v>3.9535460363701418E-3</v>
      </c>
      <c r="U313" s="94">
        <f>R313/'סכום נכסי הקרן'!$C$42</f>
        <v>3.8008733033169042E-4</v>
      </c>
    </row>
    <row r="314" spans="2:21">
      <c r="B314" s="86" t="s">
        <v>1050</v>
      </c>
      <c r="C314" s="83" t="s">
        <v>1051</v>
      </c>
      <c r="D314" s="96" t="s">
        <v>30</v>
      </c>
      <c r="E314" s="96" t="s">
        <v>894</v>
      </c>
      <c r="F314" s="83"/>
      <c r="G314" s="96" t="s">
        <v>983</v>
      </c>
      <c r="H314" s="83" t="s">
        <v>1017</v>
      </c>
      <c r="I314" s="83" t="s">
        <v>898</v>
      </c>
      <c r="J314" s="83"/>
      <c r="K314" s="93">
        <v>3.8000000000002747</v>
      </c>
      <c r="L314" s="96" t="s">
        <v>142</v>
      </c>
      <c r="M314" s="97">
        <v>4.2500000000000003E-2</v>
      </c>
      <c r="N314" s="97">
        <v>1.4100000000001103E-2</v>
      </c>
      <c r="O314" s="93">
        <v>3270785.4480000003</v>
      </c>
      <c r="P314" s="95">
        <v>114.4438</v>
      </c>
      <c r="Q314" s="83"/>
      <c r="R314" s="93">
        <v>14516.925387140001</v>
      </c>
      <c r="S314" s="94">
        <v>1.090261816E-2</v>
      </c>
      <c r="T314" s="94">
        <v>1.9595959133332343E-3</v>
      </c>
      <c r="U314" s="94">
        <f>R314/'סכום נכסי הקרן'!$C$42</f>
        <v>1.8839228691808961E-4</v>
      </c>
    </row>
    <row r="315" spans="2:21">
      <c r="B315" s="86" t="s">
        <v>1052</v>
      </c>
      <c r="C315" s="83" t="s">
        <v>1053</v>
      </c>
      <c r="D315" s="96" t="s">
        <v>30</v>
      </c>
      <c r="E315" s="96" t="s">
        <v>894</v>
      </c>
      <c r="F315" s="83"/>
      <c r="G315" s="96" t="s">
        <v>964</v>
      </c>
      <c r="H315" s="83" t="s">
        <v>1017</v>
      </c>
      <c r="I315" s="83" t="s">
        <v>898</v>
      </c>
      <c r="J315" s="83"/>
      <c r="K315" s="93">
        <v>8.2000000000007631</v>
      </c>
      <c r="L315" s="96" t="s">
        <v>140</v>
      </c>
      <c r="M315" s="97">
        <v>3.7999999999999999E-2</v>
      </c>
      <c r="N315" s="97">
        <v>3.8100000000003284E-2</v>
      </c>
      <c r="O315" s="93">
        <v>5497118.4000000004</v>
      </c>
      <c r="P315" s="95">
        <v>100.774</v>
      </c>
      <c r="Q315" s="83"/>
      <c r="R315" s="93">
        <v>19145.086029212001</v>
      </c>
      <c r="S315" s="94">
        <v>1.3742796000000002E-2</v>
      </c>
      <c r="T315" s="94">
        <v>2.5843373402257485E-3</v>
      </c>
      <c r="U315" s="94">
        <f>R315/'סכום נכסי הקרן'!$C$42</f>
        <v>2.4845388703877564E-4</v>
      </c>
    </row>
    <row r="316" spans="2:21">
      <c r="B316" s="86" t="s">
        <v>1054</v>
      </c>
      <c r="C316" s="83" t="s">
        <v>1055</v>
      </c>
      <c r="D316" s="96" t="s">
        <v>30</v>
      </c>
      <c r="E316" s="96" t="s">
        <v>894</v>
      </c>
      <c r="F316" s="83"/>
      <c r="G316" s="96" t="s">
        <v>913</v>
      </c>
      <c r="H316" s="83" t="s">
        <v>1020</v>
      </c>
      <c r="I316" s="83" t="s">
        <v>933</v>
      </c>
      <c r="J316" s="83"/>
      <c r="K316" s="93">
        <v>7.9999999999928781E-2</v>
      </c>
      <c r="L316" s="96" t="s">
        <v>140</v>
      </c>
      <c r="M316" s="97">
        <v>4.6249999999999999E-2</v>
      </c>
      <c r="N316" s="97">
        <v>4.0999999999997792E-3</v>
      </c>
      <c r="O316" s="93">
        <v>5878068.705120001</v>
      </c>
      <c r="P316" s="95">
        <v>102.3168</v>
      </c>
      <c r="Q316" s="83"/>
      <c r="R316" s="93">
        <v>20785.260990605999</v>
      </c>
      <c r="S316" s="94">
        <v>7.837424940160001E-3</v>
      </c>
      <c r="T316" s="94">
        <v>2.8057396045334791E-3</v>
      </c>
      <c r="U316" s="94">
        <f>R316/'סכום נכסי הקרן'!$C$42</f>
        <v>2.6973913192930408E-4</v>
      </c>
    </row>
    <row r="317" spans="2:21">
      <c r="B317" s="86" t="s">
        <v>1056</v>
      </c>
      <c r="C317" s="83" t="s">
        <v>1057</v>
      </c>
      <c r="D317" s="96" t="s">
        <v>30</v>
      </c>
      <c r="E317" s="96" t="s">
        <v>894</v>
      </c>
      <c r="F317" s="83"/>
      <c r="G317" s="96" t="s">
        <v>942</v>
      </c>
      <c r="H317" s="83" t="s">
        <v>1017</v>
      </c>
      <c r="I317" s="83" t="s">
        <v>904</v>
      </c>
      <c r="J317" s="83"/>
      <c r="K317" s="93">
        <v>4.2200000000001943</v>
      </c>
      <c r="L317" s="96" t="s">
        <v>140</v>
      </c>
      <c r="M317" s="97">
        <v>6.2539999999999998E-2</v>
      </c>
      <c r="N317" s="97">
        <v>4.0600000000001489E-2</v>
      </c>
      <c r="O317" s="93">
        <v>9070245.3600000013</v>
      </c>
      <c r="P317" s="95">
        <v>110.30840000000001</v>
      </c>
      <c r="Q317" s="83"/>
      <c r="R317" s="93">
        <v>34578.112967415</v>
      </c>
      <c r="S317" s="94">
        <v>6.977111815384616E-3</v>
      </c>
      <c r="T317" s="94">
        <v>4.6675950350855023E-3</v>
      </c>
      <c r="U317" s="94">
        <f>R317/'סכום נכסי הקרן'!$C$42</f>
        <v>4.4873481164366184E-4</v>
      </c>
    </row>
    <row r="318" spans="2:21">
      <c r="B318" s="86" t="s">
        <v>1058</v>
      </c>
      <c r="C318" s="83" t="s">
        <v>1059</v>
      </c>
      <c r="D318" s="96" t="s">
        <v>30</v>
      </c>
      <c r="E318" s="96" t="s">
        <v>894</v>
      </c>
      <c r="F318" s="83"/>
      <c r="G318" s="96" t="s">
        <v>896</v>
      </c>
      <c r="H318" s="83" t="s">
        <v>1060</v>
      </c>
      <c r="I318" s="83" t="s">
        <v>904</v>
      </c>
      <c r="J318" s="83"/>
      <c r="K318" s="93">
        <v>6.5599999999996692</v>
      </c>
      <c r="L318" s="96" t="s">
        <v>140</v>
      </c>
      <c r="M318" s="97">
        <v>4.4999999999999998E-2</v>
      </c>
      <c r="N318" s="97">
        <v>4.0699999999998369E-2</v>
      </c>
      <c r="O318" s="93">
        <v>7448595.432</v>
      </c>
      <c r="P318" s="95">
        <v>103.90600000000001</v>
      </c>
      <c r="Q318" s="83"/>
      <c r="R318" s="93">
        <v>26747.841841548001</v>
      </c>
      <c r="S318" s="94">
        <v>4.9657302880000004E-3</v>
      </c>
      <c r="T318" s="94">
        <v>3.6106103851448875E-3</v>
      </c>
      <c r="U318" s="94">
        <f>R318/'סכום נכסי הקרן'!$C$42</f>
        <v>3.4711806806670862E-4</v>
      </c>
    </row>
    <row r="319" spans="2:21">
      <c r="B319" s="86" t="s">
        <v>1061</v>
      </c>
      <c r="C319" s="83" t="s">
        <v>1062</v>
      </c>
      <c r="D319" s="96" t="s">
        <v>30</v>
      </c>
      <c r="E319" s="96" t="s">
        <v>894</v>
      </c>
      <c r="F319" s="83"/>
      <c r="G319" s="96" t="s">
        <v>949</v>
      </c>
      <c r="H319" s="83" t="s">
        <v>1060</v>
      </c>
      <c r="I319" s="83" t="s">
        <v>898</v>
      </c>
      <c r="J319" s="83"/>
      <c r="K319" s="93">
        <v>5.1200000000004966</v>
      </c>
      <c r="L319" s="96" t="s">
        <v>143</v>
      </c>
      <c r="M319" s="97">
        <v>0.06</v>
      </c>
      <c r="N319" s="97">
        <v>3.8800000000003942E-2</v>
      </c>
      <c r="O319" s="93">
        <v>6514085.3039999995</v>
      </c>
      <c r="P319" s="95">
        <v>113.3723</v>
      </c>
      <c r="Q319" s="83"/>
      <c r="R319" s="93">
        <v>33674.161950018999</v>
      </c>
      <c r="S319" s="94">
        <v>5.2112682431999999E-3</v>
      </c>
      <c r="T319" s="94">
        <v>4.5455734174010979E-3</v>
      </c>
      <c r="U319" s="94">
        <f>R319/'סכום נכסי הקרן'!$C$42</f>
        <v>4.3700385657654916E-4</v>
      </c>
    </row>
    <row r="320" spans="2:21">
      <c r="B320" s="86" t="s">
        <v>1063</v>
      </c>
      <c r="C320" s="83" t="s">
        <v>1064</v>
      </c>
      <c r="D320" s="96" t="s">
        <v>30</v>
      </c>
      <c r="E320" s="96" t="s">
        <v>894</v>
      </c>
      <c r="F320" s="83"/>
      <c r="G320" s="96" t="s">
        <v>949</v>
      </c>
      <c r="H320" s="83" t="s">
        <v>1060</v>
      </c>
      <c r="I320" s="83" t="s">
        <v>898</v>
      </c>
      <c r="J320" s="83"/>
      <c r="K320" s="93">
        <v>5.2099999999996847</v>
      </c>
      <c r="L320" s="96" t="s">
        <v>142</v>
      </c>
      <c r="M320" s="97">
        <v>0.05</v>
      </c>
      <c r="N320" s="97">
        <v>2.3600000000000416E-2</v>
      </c>
      <c r="O320" s="93">
        <v>2748559.2</v>
      </c>
      <c r="P320" s="95">
        <v>119.05159999999999</v>
      </c>
      <c r="Q320" s="83"/>
      <c r="R320" s="93">
        <v>12690.263616742997</v>
      </c>
      <c r="S320" s="94">
        <v>2.7485592000000003E-3</v>
      </c>
      <c r="T320" s="94">
        <v>1.7130203579141109E-3</v>
      </c>
      <c r="U320" s="94">
        <f>R320/'סכום נכסי הקרן'!$C$42</f>
        <v>1.6468692375242995E-4</v>
      </c>
    </row>
    <row r="321" spans="2:21">
      <c r="B321" s="86" t="s">
        <v>1065</v>
      </c>
      <c r="C321" s="83" t="s">
        <v>1066</v>
      </c>
      <c r="D321" s="96" t="s">
        <v>30</v>
      </c>
      <c r="E321" s="96" t="s">
        <v>894</v>
      </c>
      <c r="F321" s="83"/>
      <c r="G321" s="96" t="s">
        <v>1067</v>
      </c>
      <c r="H321" s="83" t="s">
        <v>1068</v>
      </c>
      <c r="I321" s="83" t="s">
        <v>933</v>
      </c>
      <c r="J321" s="83"/>
      <c r="K321" s="93">
        <v>4.440000000000154</v>
      </c>
      <c r="L321" s="96" t="s">
        <v>140</v>
      </c>
      <c r="M321" s="97">
        <v>4.8750000000000002E-2</v>
      </c>
      <c r="N321" s="97">
        <v>3.9300000000001445E-2</v>
      </c>
      <c r="O321" s="93">
        <v>6871398</v>
      </c>
      <c r="P321" s="95">
        <v>108.63590000000001</v>
      </c>
      <c r="Q321" s="83"/>
      <c r="R321" s="93">
        <v>25798.370247625004</v>
      </c>
      <c r="S321" s="94">
        <v>6.8713979999999999E-3</v>
      </c>
      <c r="T321" s="94">
        <v>3.482444082318415E-3</v>
      </c>
      <c r="U321" s="94">
        <f>R321/'סכום נכסי הקרן'!$C$42</f>
        <v>3.3479637320552442E-4</v>
      </c>
    </row>
    <row r="322" spans="2:21">
      <c r="B322" s="86" t="s">
        <v>1069</v>
      </c>
      <c r="C322" s="83" t="s">
        <v>1070</v>
      </c>
      <c r="D322" s="96" t="s">
        <v>30</v>
      </c>
      <c r="E322" s="96" t="s">
        <v>894</v>
      </c>
      <c r="F322" s="83"/>
      <c r="G322" s="96" t="s">
        <v>926</v>
      </c>
      <c r="H322" s="83" t="s">
        <v>1060</v>
      </c>
      <c r="I322" s="83" t="s">
        <v>898</v>
      </c>
      <c r="J322" s="83"/>
      <c r="K322" s="93">
        <v>3.5400000000000693</v>
      </c>
      <c r="L322" s="96" t="s">
        <v>140</v>
      </c>
      <c r="M322" s="97">
        <v>7.0000000000000007E-2</v>
      </c>
      <c r="N322" s="97">
        <v>4.4100000000001451E-2</v>
      </c>
      <c r="O322" s="93">
        <v>5222262.4799999995</v>
      </c>
      <c r="P322" s="95">
        <v>112.1427</v>
      </c>
      <c r="Q322" s="83"/>
      <c r="R322" s="93">
        <v>20239.664507827005</v>
      </c>
      <c r="S322" s="94">
        <v>2.0889049919999999E-3</v>
      </c>
      <c r="T322" s="94">
        <v>2.732091183158398E-3</v>
      </c>
      <c r="U322" s="94">
        <f>R322/'סכום נכסי הקרן'!$C$42</f>
        <v>2.6265869537789386E-4</v>
      </c>
    </row>
    <row r="323" spans="2:21">
      <c r="B323" s="86" t="s">
        <v>1071</v>
      </c>
      <c r="C323" s="83" t="s">
        <v>1072</v>
      </c>
      <c r="D323" s="96" t="s">
        <v>30</v>
      </c>
      <c r="E323" s="96" t="s">
        <v>894</v>
      </c>
      <c r="F323" s="83"/>
      <c r="G323" s="96" t="s">
        <v>987</v>
      </c>
      <c r="H323" s="83" t="s">
        <v>1073</v>
      </c>
      <c r="I323" s="83" t="s">
        <v>933</v>
      </c>
      <c r="J323" s="83"/>
      <c r="K323" s="93">
        <v>0.73000000000000753</v>
      </c>
      <c r="L323" s="96" t="s">
        <v>140</v>
      </c>
      <c r="M323" s="97">
        <v>0.05</v>
      </c>
      <c r="N323" s="97">
        <v>3.2800000000001307E-2</v>
      </c>
      <c r="O323" s="93">
        <v>5881916.6880000019</v>
      </c>
      <c r="P323" s="95">
        <v>103.70610000000001</v>
      </c>
      <c r="Q323" s="83"/>
      <c r="R323" s="93">
        <v>21081.278788008</v>
      </c>
      <c r="S323" s="94">
        <v>5.8819166880000016E-3</v>
      </c>
      <c r="T323" s="94">
        <v>2.845698152958391E-3</v>
      </c>
      <c r="U323" s="94">
        <f>R323/'סכום נכסי הקרן'!$C$42</f>
        <v>2.7358068021406833E-4</v>
      </c>
    </row>
    <row r="324" spans="2:21">
      <c r="B324" s="86" t="s">
        <v>1074</v>
      </c>
      <c r="C324" s="83" t="s">
        <v>1075</v>
      </c>
      <c r="D324" s="96" t="s">
        <v>30</v>
      </c>
      <c r="E324" s="96" t="s">
        <v>894</v>
      </c>
      <c r="F324" s="83"/>
      <c r="G324" s="96" t="s">
        <v>926</v>
      </c>
      <c r="H324" s="83" t="s">
        <v>909</v>
      </c>
      <c r="I324" s="83" t="s">
        <v>898</v>
      </c>
      <c r="J324" s="83"/>
      <c r="K324" s="93">
        <v>4.7300000000003841</v>
      </c>
      <c r="L324" s="96" t="s">
        <v>140</v>
      </c>
      <c r="M324" s="97">
        <v>7.2499999999999995E-2</v>
      </c>
      <c r="N324" s="97">
        <v>4.8500000000004422E-2</v>
      </c>
      <c r="O324" s="93">
        <v>2748559.2</v>
      </c>
      <c r="P324" s="95">
        <v>113.667</v>
      </c>
      <c r="Q324" s="83"/>
      <c r="R324" s="93">
        <v>10797.251739945001</v>
      </c>
      <c r="S324" s="94">
        <v>1.8323728000000001E-3</v>
      </c>
      <c r="T324" s="94">
        <v>1.4574884020255197E-3</v>
      </c>
      <c r="U324" s="94">
        <f>R324/'סכום נכסי הקרן'!$C$42</f>
        <v>1.4012050716472719E-4</v>
      </c>
    </row>
    <row r="325" spans="2:21">
      <c r="B325" s="86" t="s">
        <v>1076</v>
      </c>
      <c r="C325" s="83" t="s">
        <v>1077</v>
      </c>
      <c r="D325" s="96" t="s">
        <v>30</v>
      </c>
      <c r="E325" s="96" t="s">
        <v>894</v>
      </c>
      <c r="F325" s="83"/>
      <c r="G325" s="96" t="s">
        <v>952</v>
      </c>
      <c r="H325" s="83" t="s">
        <v>909</v>
      </c>
      <c r="I325" s="83" t="s">
        <v>898</v>
      </c>
      <c r="J325" s="83"/>
      <c r="K325" s="93">
        <v>3.0999999999995564</v>
      </c>
      <c r="L325" s="96" t="s">
        <v>140</v>
      </c>
      <c r="M325" s="97">
        <v>7.4999999999999997E-2</v>
      </c>
      <c r="N325" s="97">
        <v>4.4799999999994122E-2</v>
      </c>
      <c r="O325" s="93">
        <v>2198847.36</v>
      </c>
      <c r="P325" s="95">
        <v>112.75579999999999</v>
      </c>
      <c r="Q325" s="83"/>
      <c r="R325" s="93">
        <v>8568.5598672479991</v>
      </c>
      <c r="S325" s="94">
        <v>1.0994236799999999E-3</v>
      </c>
      <c r="T325" s="94">
        <v>1.1566440173264776E-3</v>
      </c>
      <c r="U325" s="94">
        <f>R325/'סכום נכסי הקרן'!$C$42</f>
        <v>1.1119782915020123E-4</v>
      </c>
    </row>
    <row r="326" spans="2:21">
      <c r="B326" s="86" t="s">
        <v>1078</v>
      </c>
      <c r="C326" s="83" t="s">
        <v>1079</v>
      </c>
      <c r="D326" s="96" t="s">
        <v>30</v>
      </c>
      <c r="E326" s="96" t="s">
        <v>894</v>
      </c>
      <c r="F326" s="83"/>
      <c r="G326" s="96" t="s">
        <v>931</v>
      </c>
      <c r="H326" s="83" t="s">
        <v>909</v>
      </c>
      <c r="I326" s="83" t="s">
        <v>898</v>
      </c>
      <c r="J326" s="83"/>
      <c r="K326" s="93">
        <v>6.8499999999996959</v>
      </c>
      <c r="L326" s="96" t="s">
        <v>140</v>
      </c>
      <c r="M326" s="97">
        <v>5.8749999999999997E-2</v>
      </c>
      <c r="N326" s="97">
        <v>3.7399999999998962E-2</v>
      </c>
      <c r="O326" s="93">
        <v>5497118.4000000004</v>
      </c>
      <c r="P326" s="95">
        <v>117.6726</v>
      </c>
      <c r="Q326" s="83"/>
      <c r="R326" s="93">
        <v>22355.488484595004</v>
      </c>
      <c r="S326" s="94">
        <v>5.4971184000000006E-3</v>
      </c>
      <c r="T326" s="94">
        <v>3.0176998714747248E-3</v>
      </c>
      <c r="U326" s="94">
        <f>R326/'סכום נכסי הקרן'!$C$42</f>
        <v>2.9011663892099146E-4</v>
      </c>
    </row>
    <row r="327" spans="2:21">
      <c r="B327" s="86" t="s">
        <v>1080</v>
      </c>
      <c r="C327" s="83" t="s">
        <v>1081</v>
      </c>
      <c r="D327" s="96" t="s">
        <v>30</v>
      </c>
      <c r="E327" s="96" t="s">
        <v>894</v>
      </c>
      <c r="F327" s="83"/>
      <c r="G327" s="96" t="s">
        <v>926</v>
      </c>
      <c r="H327" s="83" t="s">
        <v>909</v>
      </c>
      <c r="I327" s="83" t="s">
        <v>898</v>
      </c>
      <c r="J327" s="83"/>
      <c r="K327" s="93">
        <v>4.7800000000002454</v>
      </c>
      <c r="L327" s="96" t="s">
        <v>140</v>
      </c>
      <c r="M327" s="97">
        <v>7.4999999999999997E-2</v>
      </c>
      <c r="N327" s="97">
        <v>4.9900000000001797E-2</v>
      </c>
      <c r="O327" s="93">
        <v>6459114.1199999992</v>
      </c>
      <c r="P327" s="95">
        <v>112.14449999999999</v>
      </c>
      <c r="Q327" s="83"/>
      <c r="R327" s="93">
        <v>25033.678516745997</v>
      </c>
      <c r="S327" s="94">
        <v>4.3060760799999995E-3</v>
      </c>
      <c r="T327" s="94">
        <v>3.3792206551237231E-3</v>
      </c>
      <c r="U327" s="94">
        <f>R327/'סכום נכסי הקרן'!$C$42</f>
        <v>3.2487264485907529E-4</v>
      </c>
    </row>
    <row r="328" spans="2:21">
      <c r="B328" s="86" t="s">
        <v>1082</v>
      </c>
      <c r="C328" s="83" t="s">
        <v>1083</v>
      </c>
      <c r="D328" s="96" t="s">
        <v>30</v>
      </c>
      <c r="E328" s="96" t="s">
        <v>894</v>
      </c>
      <c r="F328" s="83"/>
      <c r="G328" s="96" t="s">
        <v>952</v>
      </c>
      <c r="H328" s="83" t="s">
        <v>1073</v>
      </c>
      <c r="I328" s="83" t="s">
        <v>933</v>
      </c>
      <c r="J328" s="83"/>
      <c r="K328" s="93">
        <v>2.3199999999986858</v>
      </c>
      <c r="L328" s="96" t="s">
        <v>140</v>
      </c>
      <c r="M328" s="97">
        <v>6.5000000000000002E-2</v>
      </c>
      <c r="N328" s="97">
        <v>4.3599999999965257E-2</v>
      </c>
      <c r="O328" s="93">
        <v>549711.84</v>
      </c>
      <c r="P328" s="95">
        <v>112.1112</v>
      </c>
      <c r="Q328" s="83"/>
      <c r="R328" s="93">
        <v>2129.8925594899997</v>
      </c>
      <c r="S328" s="94">
        <v>7.3294911999999995E-4</v>
      </c>
      <c r="T328" s="94">
        <v>2.8750776380739791E-4</v>
      </c>
      <c r="U328" s="94">
        <f>R328/'סכום נכסי הקרן'!$C$42</f>
        <v>2.7640517497431053E-5</v>
      </c>
    </row>
    <row r="329" spans="2:21">
      <c r="B329" s="86" t="s">
        <v>1084</v>
      </c>
      <c r="C329" s="83" t="s">
        <v>1085</v>
      </c>
      <c r="D329" s="96" t="s">
        <v>30</v>
      </c>
      <c r="E329" s="96" t="s">
        <v>894</v>
      </c>
      <c r="F329" s="83"/>
      <c r="G329" s="96" t="s">
        <v>952</v>
      </c>
      <c r="H329" s="83" t="s">
        <v>1073</v>
      </c>
      <c r="I329" s="83" t="s">
        <v>933</v>
      </c>
      <c r="J329" s="83"/>
      <c r="K329" s="93">
        <v>3.5199999999998091</v>
      </c>
      <c r="L329" s="96" t="s">
        <v>140</v>
      </c>
      <c r="M329" s="97">
        <v>6.8750000000000006E-2</v>
      </c>
      <c r="N329" s="97">
        <v>4.6299999999997024E-2</v>
      </c>
      <c r="O329" s="93">
        <v>6321686.1599999992</v>
      </c>
      <c r="P329" s="95">
        <v>113.53</v>
      </c>
      <c r="Q329" s="83"/>
      <c r="R329" s="93">
        <v>24803.756688460995</v>
      </c>
      <c r="S329" s="94">
        <v>8.4289148799999991E-3</v>
      </c>
      <c r="T329" s="94">
        <v>3.3481842019438698E-3</v>
      </c>
      <c r="U329" s="94">
        <f>R329/'סכום נכסי הקרן'!$C$42</f>
        <v>3.2188885194922324E-4</v>
      </c>
    </row>
    <row r="330" spans="2:21">
      <c r="B330" s="86" t="s">
        <v>1086</v>
      </c>
      <c r="C330" s="83" t="s">
        <v>1087</v>
      </c>
      <c r="D330" s="96" t="s">
        <v>30</v>
      </c>
      <c r="E330" s="96" t="s">
        <v>894</v>
      </c>
      <c r="F330" s="83"/>
      <c r="G330" s="96" t="s">
        <v>1088</v>
      </c>
      <c r="H330" s="83" t="s">
        <v>1073</v>
      </c>
      <c r="I330" s="83" t="s">
        <v>933</v>
      </c>
      <c r="J330" s="83"/>
      <c r="K330" s="93">
        <v>1.4699999999999513</v>
      </c>
      <c r="L330" s="96" t="s">
        <v>140</v>
      </c>
      <c r="M330" s="97">
        <v>4.6249999999999999E-2</v>
      </c>
      <c r="N330" s="97">
        <v>2.8899999999998295E-2</v>
      </c>
      <c r="O330" s="93">
        <v>5723874.534</v>
      </c>
      <c r="P330" s="95">
        <v>106.73480000000001</v>
      </c>
      <c r="Q330" s="83"/>
      <c r="R330" s="93">
        <v>21113.970123648996</v>
      </c>
      <c r="S330" s="94">
        <v>3.8159163559999998E-3</v>
      </c>
      <c r="T330" s="94">
        <v>2.850111057620714E-3</v>
      </c>
      <c r="U330" s="94">
        <f>R330/'סכום נכסי הקרן'!$C$42</f>
        <v>2.740049295175242E-4</v>
      </c>
    </row>
    <row r="331" spans="2:21">
      <c r="B331" s="86" t="s">
        <v>1089</v>
      </c>
      <c r="C331" s="83" t="s">
        <v>1090</v>
      </c>
      <c r="D331" s="96" t="s">
        <v>30</v>
      </c>
      <c r="E331" s="96" t="s">
        <v>894</v>
      </c>
      <c r="F331" s="83"/>
      <c r="G331" s="96" t="s">
        <v>1088</v>
      </c>
      <c r="H331" s="83" t="s">
        <v>1073</v>
      </c>
      <c r="I331" s="83" t="s">
        <v>933</v>
      </c>
      <c r="J331" s="83"/>
      <c r="K331" s="93">
        <v>7.9999999999748994E-2</v>
      </c>
      <c r="L331" s="96" t="s">
        <v>140</v>
      </c>
      <c r="M331" s="97">
        <v>4.6249999999999999E-2</v>
      </c>
      <c r="N331" s="97">
        <v>2.9000000000013594E-3</v>
      </c>
      <c r="O331" s="93">
        <v>1082107.7570399998</v>
      </c>
      <c r="P331" s="95">
        <v>102.26300000000001</v>
      </c>
      <c r="Q331" s="83"/>
      <c r="R331" s="93">
        <v>3824.3942337120002</v>
      </c>
      <c r="S331" s="94">
        <v>2.1642155140799996E-3</v>
      </c>
      <c r="T331" s="94">
        <v>5.1624342699977722E-4</v>
      </c>
      <c r="U331" s="94">
        <f>R331/'סכום נכסי הקרן'!$C$42</f>
        <v>4.9630783141147117E-5</v>
      </c>
    </row>
    <row r="332" spans="2:21">
      <c r="B332" s="86" t="s">
        <v>1091</v>
      </c>
      <c r="C332" s="83" t="s">
        <v>1092</v>
      </c>
      <c r="D332" s="96" t="s">
        <v>30</v>
      </c>
      <c r="E332" s="96" t="s">
        <v>894</v>
      </c>
      <c r="F332" s="83"/>
      <c r="G332" s="96" t="s">
        <v>955</v>
      </c>
      <c r="H332" s="83" t="s">
        <v>1073</v>
      </c>
      <c r="I332" s="83" t="s">
        <v>933</v>
      </c>
      <c r="J332" s="83"/>
      <c r="K332" s="93">
        <v>4.4100000000002364</v>
      </c>
      <c r="L332" s="96" t="s">
        <v>140</v>
      </c>
      <c r="M332" s="97">
        <v>4.8750000000000002E-2</v>
      </c>
      <c r="N332" s="97">
        <v>3.4600000000001969E-2</v>
      </c>
      <c r="O332" s="93">
        <v>6306019.37256</v>
      </c>
      <c r="P332" s="95">
        <v>109.1601</v>
      </c>
      <c r="Q332" s="83"/>
      <c r="R332" s="93">
        <v>23789.924224878996</v>
      </c>
      <c r="S332" s="94">
        <v>1.8017198207314285E-2</v>
      </c>
      <c r="T332" s="94">
        <v>3.2113300197077472E-3</v>
      </c>
      <c r="U332" s="94">
        <f>R332/'סכום נכסי הקרן'!$C$42</f>
        <v>3.0873191883339887E-4</v>
      </c>
    </row>
    <row r="333" spans="2:21">
      <c r="B333" s="86" t="s">
        <v>1093</v>
      </c>
      <c r="C333" s="83" t="s">
        <v>1094</v>
      </c>
      <c r="D333" s="96" t="s">
        <v>30</v>
      </c>
      <c r="E333" s="96" t="s">
        <v>894</v>
      </c>
      <c r="F333" s="83"/>
      <c r="G333" s="96" t="s">
        <v>955</v>
      </c>
      <c r="H333" s="83" t="s">
        <v>1095</v>
      </c>
      <c r="I333" s="83" t="s">
        <v>933</v>
      </c>
      <c r="J333" s="83"/>
      <c r="K333" s="93">
        <v>2.3000000000001148</v>
      </c>
      <c r="L333" s="96" t="s">
        <v>140</v>
      </c>
      <c r="M333" s="97">
        <v>0.05</v>
      </c>
      <c r="N333" s="97">
        <v>2.7300000000002763E-2</v>
      </c>
      <c r="O333" s="93">
        <v>5497118.4000000004</v>
      </c>
      <c r="P333" s="95">
        <v>105.6628</v>
      </c>
      <c r="Q333" s="83"/>
      <c r="R333" s="93">
        <v>20073.858050638995</v>
      </c>
      <c r="S333" s="94">
        <v>7.3294912000000005E-3</v>
      </c>
      <c r="T333" s="94">
        <v>2.7097094702787741E-3</v>
      </c>
      <c r="U333" s="94">
        <f>R333/'סכום נכסי הקרן'!$C$42</f>
        <v>2.6050695478390372E-4</v>
      </c>
    </row>
    <row r="334" spans="2:21">
      <c r="B334" s="86" t="s">
        <v>1096</v>
      </c>
      <c r="C334" s="83" t="s">
        <v>1097</v>
      </c>
      <c r="D334" s="96" t="s">
        <v>30</v>
      </c>
      <c r="E334" s="96" t="s">
        <v>894</v>
      </c>
      <c r="F334" s="83"/>
      <c r="G334" s="96" t="s">
        <v>926</v>
      </c>
      <c r="H334" s="83" t="s">
        <v>1098</v>
      </c>
      <c r="I334" s="83" t="s">
        <v>898</v>
      </c>
      <c r="J334" s="83"/>
      <c r="K334" s="93">
        <v>3.8200000000003422</v>
      </c>
      <c r="L334" s="96" t="s">
        <v>140</v>
      </c>
      <c r="M334" s="97">
        <v>0.08</v>
      </c>
      <c r="N334" s="97">
        <v>4.9200000000004331E-2</v>
      </c>
      <c r="O334" s="93">
        <v>2226332.9519999996</v>
      </c>
      <c r="P334" s="95">
        <v>112.22929999999999</v>
      </c>
      <c r="Q334" s="83"/>
      <c r="R334" s="93">
        <v>8635.1568657220032</v>
      </c>
      <c r="S334" s="94">
        <v>1.1131664759999997E-3</v>
      </c>
      <c r="T334" s="94">
        <v>1.1656337450112065E-3</v>
      </c>
      <c r="U334" s="94">
        <f>R334/'סכום נכסי הקרן'!$C$42</f>
        <v>1.1206208659520488E-4</v>
      </c>
    </row>
    <row r="335" spans="2:21">
      <c r="B335" s="86" t="s">
        <v>1099</v>
      </c>
      <c r="C335" s="83" t="s">
        <v>1100</v>
      </c>
      <c r="D335" s="96" t="s">
        <v>30</v>
      </c>
      <c r="E335" s="96" t="s">
        <v>894</v>
      </c>
      <c r="F335" s="83"/>
      <c r="G335" s="96" t="s">
        <v>926</v>
      </c>
      <c r="H335" s="83" t="s">
        <v>1098</v>
      </c>
      <c r="I335" s="83" t="s">
        <v>898</v>
      </c>
      <c r="J335" s="83"/>
      <c r="K335" s="93">
        <v>3.2700000000001594</v>
      </c>
      <c r="L335" s="96" t="s">
        <v>140</v>
      </c>
      <c r="M335" s="97">
        <v>7.7499999999999999E-2</v>
      </c>
      <c r="N335" s="97">
        <v>4.9700000000001306E-2</v>
      </c>
      <c r="O335" s="93">
        <v>5552089.5839999998</v>
      </c>
      <c r="P335" s="95">
        <v>109.3349</v>
      </c>
      <c r="Q335" s="83"/>
      <c r="R335" s="93">
        <v>20979.207433258001</v>
      </c>
      <c r="S335" s="94">
        <v>2.2208358335999998E-3</v>
      </c>
      <c r="T335" s="94">
        <v>2.8319198490612263E-3</v>
      </c>
      <c r="U335" s="94">
        <f>R335/'סכום נכסי הקרן'!$C$42</f>
        <v>2.7225605702855453E-4</v>
      </c>
    </row>
    <row r="336" spans="2:21">
      <c r="B336" s="86" t="s">
        <v>1101</v>
      </c>
      <c r="C336" s="83" t="s">
        <v>1102</v>
      </c>
      <c r="D336" s="96" t="s">
        <v>30</v>
      </c>
      <c r="E336" s="96" t="s">
        <v>894</v>
      </c>
      <c r="F336" s="83"/>
      <c r="G336" s="96" t="s">
        <v>1103</v>
      </c>
      <c r="H336" s="83" t="s">
        <v>1095</v>
      </c>
      <c r="I336" s="83" t="s">
        <v>933</v>
      </c>
      <c r="J336" s="83"/>
      <c r="K336" s="93">
        <v>6.4500000000000819</v>
      </c>
      <c r="L336" s="96" t="s">
        <v>140</v>
      </c>
      <c r="M336" s="97">
        <v>4.7500000000000001E-2</v>
      </c>
      <c r="N336" s="97">
        <v>4.3799999999999992E-2</v>
      </c>
      <c r="O336" s="93">
        <v>8245677.5999999996</v>
      </c>
      <c r="P336" s="95">
        <v>103.2903</v>
      </c>
      <c r="Q336" s="83"/>
      <c r="R336" s="93">
        <v>29434.702195450005</v>
      </c>
      <c r="S336" s="94">
        <v>2.7035008524590163E-3</v>
      </c>
      <c r="T336" s="94">
        <v>3.9733015493405559E-3</v>
      </c>
      <c r="U336" s="94">
        <f>R336/'סכום נכסי הקרן'!$C$42</f>
        <v>3.8198659244099211E-4</v>
      </c>
    </row>
    <row r="337" spans="2:21">
      <c r="B337" s="86" t="s">
        <v>1104</v>
      </c>
      <c r="C337" s="83" t="s">
        <v>1105</v>
      </c>
      <c r="D337" s="96" t="s">
        <v>30</v>
      </c>
      <c r="E337" s="96" t="s">
        <v>894</v>
      </c>
      <c r="F337" s="83"/>
      <c r="G337" s="96" t="s">
        <v>926</v>
      </c>
      <c r="H337" s="83" t="s">
        <v>1098</v>
      </c>
      <c r="I337" s="83" t="s">
        <v>898</v>
      </c>
      <c r="J337" s="83"/>
      <c r="K337" s="93">
        <v>4.5799999999999512</v>
      </c>
      <c r="L337" s="96" t="s">
        <v>140</v>
      </c>
      <c r="M337" s="97">
        <v>0.08</v>
      </c>
      <c r="N337" s="97">
        <v>4.8500000000000897E-2</v>
      </c>
      <c r="O337" s="93">
        <v>6871397.9999999991</v>
      </c>
      <c r="P337" s="95">
        <v>115.015</v>
      </c>
      <c r="Q337" s="83"/>
      <c r="R337" s="93">
        <v>27313.246343923001</v>
      </c>
      <c r="S337" s="94">
        <v>5.9751286956521727E-3</v>
      </c>
      <c r="T337" s="94">
        <v>3.6869326312601544E-3</v>
      </c>
      <c r="U337" s="94">
        <f>R337/'סכום נכסי הקרן'!$C$42</f>
        <v>3.5445556167472636E-4</v>
      </c>
    </row>
    <row r="338" spans="2:21">
      <c r="B338" s="86" t="s">
        <v>1106</v>
      </c>
      <c r="C338" s="83" t="s">
        <v>1107</v>
      </c>
      <c r="D338" s="96" t="s">
        <v>30</v>
      </c>
      <c r="E338" s="96" t="s">
        <v>894</v>
      </c>
      <c r="F338" s="83"/>
      <c r="G338" s="96" t="s">
        <v>896</v>
      </c>
      <c r="H338" s="83" t="s">
        <v>1108</v>
      </c>
      <c r="I338" s="83" t="s">
        <v>898</v>
      </c>
      <c r="J338" s="83"/>
      <c r="K338" s="93">
        <v>2.8100000000001817</v>
      </c>
      <c r="L338" s="96" t="s">
        <v>140</v>
      </c>
      <c r="M338" s="97">
        <v>7.7499999999999999E-2</v>
      </c>
      <c r="N338" s="97">
        <v>5.6300000000003861E-2</v>
      </c>
      <c r="O338" s="93">
        <v>4433838.273484</v>
      </c>
      <c r="P338" s="95">
        <v>107.0091</v>
      </c>
      <c r="Q338" s="83"/>
      <c r="R338" s="93">
        <v>16397.375356162996</v>
      </c>
      <c r="S338" s="94">
        <v>1.0556757794009523E-2</v>
      </c>
      <c r="T338" s="94">
        <v>2.2134321752313221E-3</v>
      </c>
      <c r="U338" s="94">
        <f>R338/'סכום נכסי הקרן'!$C$42</f>
        <v>2.1279568231014144E-4</v>
      </c>
    </row>
    <row r="339" spans="2:21">
      <c r="B339" s="122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</row>
    <row r="340" spans="2:21">
      <c r="B340" s="122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</row>
    <row r="341" spans="2:21">
      <c r="B341" s="122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</row>
    <row r="342" spans="2:21">
      <c r="B342" s="123" t="s">
        <v>232</v>
      </c>
      <c r="C342" s="142"/>
      <c r="D342" s="142"/>
      <c r="E342" s="142"/>
      <c r="F342" s="142"/>
      <c r="G342" s="142"/>
      <c r="H342" s="142"/>
      <c r="I342" s="142"/>
      <c r="J342" s="142"/>
      <c r="K342" s="142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</row>
    <row r="343" spans="2:21">
      <c r="B343" s="123" t="s">
        <v>120</v>
      </c>
      <c r="C343" s="142"/>
      <c r="D343" s="142"/>
      <c r="E343" s="142"/>
      <c r="F343" s="142"/>
      <c r="G343" s="142"/>
      <c r="H343" s="142"/>
      <c r="I343" s="142"/>
      <c r="J343" s="142"/>
      <c r="K343" s="142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</row>
    <row r="344" spans="2:21">
      <c r="B344" s="123" t="s">
        <v>214</v>
      </c>
      <c r="C344" s="142"/>
      <c r="D344" s="142"/>
      <c r="E344" s="142"/>
      <c r="F344" s="142"/>
      <c r="G344" s="142"/>
      <c r="H344" s="142"/>
      <c r="I344" s="142"/>
      <c r="J344" s="142"/>
      <c r="K344" s="142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</row>
    <row r="345" spans="2:21">
      <c r="B345" s="123" t="s">
        <v>222</v>
      </c>
      <c r="C345" s="142"/>
      <c r="D345" s="142"/>
      <c r="E345" s="142"/>
      <c r="F345" s="142"/>
      <c r="G345" s="142"/>
      <c r="H345" s="142"/>
      <c r="I345" s="142"/>
      <c r="J345" s="142"/>
      <c r="K345" s="142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</row>
    <row r="346" spans="2:21">
      <c r="B346" s="175" t="s">
        <v>228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</row>
    <row r="347" spans="2:21">
      <c r="B347" s="122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</row>
    <row r="348" spans="2:21">
      <c r="B348" s="122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</row>
    <row r="349" spans="2:21">
      <c r="B349" s="122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</row>
    <row r="350" spans="2:21">
      <c r="B350" s="122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</row>
    <row r="351" spans="2:21">
      <c r="B351" s="122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</row>
    <row r="352" spans="2:21">
      <c r="B352" s="122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</row>
    <row r="353" spans="2:21">
      <c r="B353" s="122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</row>
    <row r="354" spans="2:21">
      <c r="B354" s="122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</row>
    <row r="355" spans="2:21">
      <c r="B355" s="122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</row>
    <row r="356" spans="2:21">
      <c r="B356" s="122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</row>
    <row r="357" spans="2:21">
      <c r="B357" s="122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</row>
    <row r="358" spans="2:21">
      <c r="B358" s="122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</row>
    <row r="359" spans="2:21">
      <c r="B359" s="122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</row>
    <row r="360" spans="2:21">
      <c r="B360" s="122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</row>
    <row r="361" spans="2:21">
      <c r="B361" s="122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</row>
    <row r="362" spans="2:21">
      <c r="B362" s="122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</row>
    <row r="363" spans="2:21">
      <c r="B363" s="122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</row>
    <row r="364" spans="2:21">
      <c r="B364" s="122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</row>
    <row r="365" spans="2:21">
      <c r="B365" s="122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</row>
    <row r="366" spans="2:21">
      <c r="B366" s="122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</row>
    <row r="367" spans="2:21">
      <c r="B367" s="122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</row>
    <row r="368" spans="2:21">
      <c r="B368" s="122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</row>
    <row r="369" spans="2:21">
      <c r="B369" s="122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</row>
    <row r="370" spans="2:21">
      <c r="B370" s="122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</row>
    <row r="371" spans="2:21">
      <c r="B371" s="122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</row>
    <row r="372" spans="2:21">
      <c r="B372" s="122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</row>
    <row r="373" spans="2:21">
      <c r="B373" s="122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</row>
    <row r="374" spans="2:21">
      <c r="B374" s="122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</row>
    <row r="375" spans="2:21">
      <c r="B375" s="122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</row>
    <row r="376" spans="2:21">
      <c r="B376" s="122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</row>
    <row r="377" spans="2:21">
      <c r="B377" s="122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</row>
    <row r="378" spans="2:21">
      <c r="B378" s="122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</row>
    <row r="379" spans="2:21">
      <c r="B379" s="122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</row>
    <row r="380" spans="2:21">
      <c r="B380" s="122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</row>
    <row r="381" spans="2:21">
      <c r="B381" s="122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</row>
    <row r="382" spans="2:21">
      <c r="B382" s="122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</row>
    <row r="383" spans="2:21">
      <c r="B383" s="122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</row>
    <row r="384" spans="2:21">
      <c r="B384" s="122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</row>
    <row r="385" spans="2:21">
      <c r="B385" s="122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</row>
    <row r="386" spans="2:21">
      <c r="B386" s="122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</row>
    <row r="387" spans="2:21">
      <c r="B387" s="122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</row>
    <row r="388" spans="2:21">
      <c r="B388" s="122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</row>
    <row r="389" spans="2:21">
      <c r="B389" s="122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</row>
    <row r="390" spans="2:21">
      <c r="B390" s="122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</row>
    <row r="391" spans="2:21">
      <c r="B391" s="122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</row>
    <row r="392" spans="2:21">
      <c r="B392" s="122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</row>
    <row r="393" spans="2:21">
      <c r="B393" s="122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</row>
    <row r="394" spans="2:21">
      <c r="B394" s="122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</row>
    <row r="395" spans="2:21">
      <c r="B395" s="122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</row>
    <row r="396" spans="2:21">
      <c r="B396" s="122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</row>
    <row r="397" spans="2:21">
      <c r="B397" s="122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</row>
    <row r="398" spans="2:21">
      <c r="B398" s="122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</row>
    <row r="399" spans="2:21">
      <c r="B399" s="122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</row>
    <row r="400" spans="2:21">
      <c r="B400" s="122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</row>
    <row r="401" spans="2:21">
      <c r="B401" s="122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</row>
    <row r="402" spans="2:21">
      <c r="B402" s="122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</row>
    <row r="403" spans="2:21">
      <c r="B403" s="122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</row>
    <row r="404" spans="2:21">
      <c r="B404" s="122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</row>
    <row r="405" spans="2:21">
      <c r="B405" s="122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</row>
    <row r="406" spans="2:21">
      <c r="B406" s="122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</row>
    <row r="407" spans="2:21">
      <c r="B407" s="122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</row>
    <row r="408" spans="2:21">
      <c r="B408" s="122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</row>
    <row r="409" spans="2:21">
      <c r="B409" s="122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</row>
    <row r="410" spans="2:21">
      <c r="B410" s="122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</row>
    <row r="411" spans="2:21">
      <c r="B411" s="122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</row>
    <row r="412" spans="2:21">
      <c r="B412" s="122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</row>
    <row r="413" spans="2:21">
      <c r="B413" s="122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</row>
    <row r="414" spans="2:21">
      <c r="B414" s="122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</row>
    <row r="415" spans="2:21">
      <c r="B415" s="122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</row>
    <row r="416" spans="2:21">
      <c r="B416" s="122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</row>
    <row r="417" spans="2:21">
      <c r="B417" s="122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</row>
    <row r="418" spans="2:21">
      <c r="B418" s="122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</row>
    <row r="419" spans="2:21">
      <c r="B419" s="122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</row>
    <row r="420" spans="2:21">
      <c r="B420" s="122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</row>
    <row r="421" spans="2:21">
      <c r="B421" s="122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</row>
    <row r="422" spans="2:21">
      <c r="B422" s="122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</row>
    <row r="423" spans="2:21">
      <c r="B423" s="122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</row>
    <row r="424" spans="2:21">
      <c r="B424" s="122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</row>
    <row r="425" spans="2:21">
      <c r="B425" s="122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</row>
    <row r="426" spans="2:21">
      <c r="B426" s="122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</row>
    <row r="427" spans="2:21">
      <c r="B427" s="122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</row>
    <row r="428" spans="2:21">
      <c r="B428" s="122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</row>
    <row r="429" spans="2:21">
      <c r="B429" s="122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</row>
    <row r="430" spans="2:21">
      <c r="B430" s="122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</row>
    <row r="431" spans="2:21">
      <c r="B431" s="122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</row>
    <row r="432" spans="2:21">
      <c r="B432" s="122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</row>
    <row r="433" spans="2:21">
      <c r="B433" s="122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</row>
    <row r="434" spans="2:21">
      <c r="B434" s="122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</row>
    <row r="435" spans="2:21">
      <c r="B435" s="122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</row>
    <row r="436" spans="2:21">
      <c r="B436" s="122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</row>
    <row r="437" spans="2:21">
      <c r="B437" s="122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</row>
    <row r="438" spans="2:21">
      <c r="B438" s="122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</row>
    <row r="439" spans="2:21">
      <c r="B439" s="122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</row>
    <row r="440" spans="2:21">
      <c r="B440" s="122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</row>
    <row r="441" spans="2:21">
      <c r="B441" s="122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</row>
    <row r="442" spans="2:21">
      <c r="B442" s="122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</row>
    <row r="443" spans="2:21">
      <c r="B443" s="122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</row>
    <row r="444" spans="2:21">
      <c r="B444" s="122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</row>
    <row r="445" spans="2:21">
      <c r="B445" s="122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</row>
    <row r="446" spans="2:21">
      <c r="B446" s="122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</row>
    <row r="447" spans="2:21">
      <c r="B447" s="122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</row>
    <row r="448" spans="2:21">
      <c r="B448" s="122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</row>
    <row r="449" spans="2:21">
      <c r="B449" s="122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</row>
    <row r="450" spans="2:21">
      <c r="B450" s="122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</row>
    <row r="451" spans="2:21">
      <c r="B451" s="122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</row>
    <row r="452" spans="2:21">
      <c r="B452" s="122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</row>
    <row r="453" spans="2:21">
      <c r="B453" s="122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</row>
    <row r="454" spans="2:21">
      <c r="B454" s="122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</row>
    <row r="455" spans="2:21">
      <c r="B455" s="122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</row>
    <row r="456" spans="2:21">
      <c r="B456" s="122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</row>
    <row r="457" spans="2:21">
      <c r="B457" s="122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</row>
    <row r="458" spans="2:21">
      <c r="B458" s="122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</row>
    <row r="459" spans="2:21">
      <c r="B459" s="122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</row>
    <row r="460" spans="2:21">
      <c r="B460" s="122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</row>
    <row r="461" spans="2:21">
      <c r="B461" s="122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</row>
    <row r="462" spans="2:21">
      <c r="B462" s="122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</row>
    <row r="463" spans="2:21">
      <c r="B463" s="122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</row>
    <row r="464" spans="2:21">
      <c r="B464" s="122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</row>
    <row r="465" spans="2:21">
      <c r="B465" s="122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</row>
    <row r="466" spans="2:21">
      <c r="B466" s="122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</row>
    <row r="467" spans="2:21">
      <c r="B467" s="122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</row>
    <row r="468" spans="2:21">
      <c r="B468" s="122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</row>
    <row r="469" spans="2:21">
      <c r="B469" s="122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</row>
    <row r="470" spans="2:21">
      <c r="B470" s="122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</row>
    <row r="471" spans="2:21">
      <c r="B471" s="122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</row>
    <row r="472" spans="2:21">
      <c r="B472" s="122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</row>
    <row r="473" spans="2:21">
      <c r="B473" s="122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</row>
    <row r="474" spans="2:21">
      <c r="B474" s="122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</row>
    <row r="475" spans="2:21">
      <c r="B475" s="122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</row>
    <row r="476" spans="2:21">
      <c r="B476" s="122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</row>
    <row r="477" spans="2:21">
      <c r="B477" s="122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</row>
    <row r="478" spans="2:21">
      <c r="B478" s="122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</row>
    <row r="479" spans="2:21">
      <c r="B479" s="122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</row>
    <row r="480" spans="2:21">
      <c r="B480" s="122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</row>
    <row r="481" spans="2:21">
      <c r="B481" s="122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</row>
    <row r="482" spans="2:21">
      <c r="B482" s="122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</row>
    <row r="483" spans="2:21">
      <c r="B483" s="122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</row>
    <row r="484" spans="2:21">
      <c r="B484" s="122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</row>
    <row r="485" spans="2:21">
      <c r="B485" s="122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</row>
    <row r="486" spans="2:21">
      <c r="B486" s="122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</row>
    <row r="487" spans="2:21">
      <c r="B487" s="122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</row>
    <row r="488" spans="2:21">
      <c r="B488" s="122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</row>
    <row r="489" spans="2:21">
      <c r="B489" s="122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</row>
    <row r="490" spans="2:21">
      <c r="B490" s="122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</row>
    <row r="491" spans="2:21">
      <c r="B491" s="122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</row>
    <row r="492" spans="2:21">
      <c r="B492" s="122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</row>
    <row r="493" spans="2:21">
      <c r="B493" s="122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</row>
    <row r="494" spans="2:21">
      <c r="B494" s="122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</row>
    <row r="495" spans="2:21">
      <c r="B495" s="122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</row>
    <row r="496" spans="2:21">
      <c r="B496" s="122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</row>
    <row r="497" spans="2:21">
      <c r="B497" s="122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</row>
    <row r="498" spans="2:21">
      <c r="B498" s="122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</row>
    <row r="499" spans="2:21">
      <c r="B499" s="122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</row>
    <row r="500" spans="2:21">
      <c r="B500" s="122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</row>
    <row r="501" spans="2:21">
      <c r="B501" s="122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</row>
    <row r="502" spans="2:21">
      <c r="B502" s="122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</row>
    <row r="503" spans="2:21">
      <c r="B503" s="122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</row>
    <row r="504" spans="2:21">
      <c r="B504" s="122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</row>
    <row r="505" spans="2:21">
      <c r="B505" s="122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</row>
    <row r="506" spans="2:21">
      <c r="B506" s="122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</row>
    <row r="507" spans="2:21">
      <c r="B507" s="122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</row>
    <row r="508" spans="2:21">
      <c r="B508" s="122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</row>
    <row r="509" spans="2:21">
      <c r="B509" s="122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</row>
    <row r="510" spans="2:21">
      <c r="B510" s="122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</row>
    <row r="511" spans="2:21">
      <c r="B511" s="122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</row>
    <row r="512" spans="2:21">
      <c r="B512" s="122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</row>
    <row r="513" spans="2:21">
      <c r="B513" s="122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</row>
    <row r="514" spans="2:21">
      <c r="B514" s="122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</row>
    <row r="515" spans="2:21">
      <c r="B515" s="122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</row>
    <row r="516" spans="2:21">
      <c r="B516" s="122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</row>
    <row r="517" spans="2:21">
      <c r="B517" s="122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</row>
    <row r="518" spans="2:21">
      <c r="B518" s="122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</row>
    <row r="519" spans="2:21">
      <c r="B519" s="122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</row>
    <row r="520" spans="2:21">
      <c r="B520" s="122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</row>
    <row r="521" spans="2:21">
      <c r="B521" s="122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</row>
    <row r="522" spans="2:21">
      <c r="B522" s="122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</row>
    <row r="523" spans="2:21">
      <c r="B523" s="122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</row>
    <row r="524" spans="2:21">
      <c r="B524" s="122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</row>
    <row r="525" spans="2:21">
      <c r="B525" s="122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</row>
    <row r="526" spans="2:21">
      <c r="B526" s="122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</row>
    <row r="527" spans="2:21">
      <c r="B527" s="122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</row>
    <row r="528" spans="2:21">
      <c r="B528" s="122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</row>
    <row r="529" spans="2:21">
      <c r="B529" s="122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</row>
    <row r="530" spans="2:21">
      <c r="B530" s="122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</row>
    <row r="531" spans="2:21">
      <c r="B531" s="122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</row>
    <row r="532" spans="2:21">
      <c r="B532" s="122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</row>
    <row r="533" spans="2:21">
      <c r="B533" s="122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</row>
    <row r="534" spans="2:21">
      <c r="B534" s="122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</row>
    <row r="535" spans="2:21">
      <c r="B535" s="122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</row>
    <row r="536" spans="2:21">
      <c r="B536" s="122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</row>
    <row r="537" spans="2:21">
      <c r="B537" s="122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</row>
    <row r="538" spans="2:21">
      <c r="B538" s="122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</row>
    <row r="539" spans="2:21">
      <c r="B539" s="122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</row>
    <row r="540" spans="2:21">
      <c r="B540" s="122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</row>
    <row r="541" spans="2:21">
      <c r="B541" s="122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</row>
    <row r="542" spans="2:21">
      <c r="B542" s="122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</row>
    <row r="543" spans="2:21">
      <c r="B543" s="122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</row>
    <row r="544" spans="2:21">
      <c r="B544" s="122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</row>
    <row r="545" spans="2:21">
      <c r="B545" s="122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</row>
    <row r="546" spans="2:21">
      <c r="B546" s="122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</row>
    <row r="547" spans="2:21">
      <c r="B547" s="122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</row>
    <row r="548" spans="2:21">
      <c r="B548" s="122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</row>
    <row r="549" spans="2:21">
      <c r="B549" s="122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</row>
    <row r="550" spans="2:21">
      <c r="B550" s="122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</row>
    <row r="551" spans="2:21">
      <c r="B551" s="122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</row>
    <row r="552" spans="2:21">
      <c r="B552" s="122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</row>
    <row r="553" spans="2:21">
      <c r="B553" s="122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</row>
    <row r="554" spans="2:21">
      <c r="B554" s="122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</row>
    <row r="555" spans="2:21">
      <c r="B555" s="122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</row>
    <row r="556" spans="2:21">
      <c r="B556" s="122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</row>
    <row r="557" spans="2:21">
      <c r="B557" s="122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</row>
    <row r="558" spans="2:21">
      <c r="B558" s="122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</row>
    <row r="559" spans="2:21">
      <c r="B559" s="122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</row>
    <row r="560" spans="2:21">
      <c r="B560" s="122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</row>
    <row r="561" spans="2:21">
      <c r="B561" s="122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</row>
    <row r="562" spans="2:21">
      <c r="B562" s="122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</row>
    <row r="563" spans="2:21">
      <c r="B563" s="122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</row>
    <row r="564" spans="2:21">
      <c r="B564" s="122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</row>
    <row r="565" spans="2:21">
      <c r="B565" s="122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</row>
    <row r="566" spans="2:21">
      <c r="B566" s="122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</row>
    <row r="567" spans="2:21">
      <c r="B567" s="122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</row>
    <row r="568" spans="2:21">
      <c r="B568" s="122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</row>
    <row r="569" spans="2:21">
      <c r="B569" s="122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</row>
    <row r="570" spans="2:21">
      <c r="B570" s="122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</row>
    <row r="571" spans="2:21">
      <c r="B571" s="122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</row>
    <row r="572" spans="2:21">
      <c r="B572" s="122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</row>
    <row r="573" spans="2:21">
      <c r="B573" s="122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</row>
    <row r="574" spans="2:21">
      <c r="B574" s="122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</row>
    <row r="575" spans="2:21">
      <c r="B575" s="122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</row>
    <row r="576" spans="2:21">
      <c r="B576" s="122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</row>
    <row r="577" spans="2:21">
      <c r="B577" s="122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</row>
    <row r="578" spans="2:21">
      <c r="B578" s="122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</row>
    <row r="579" spans="2:21">
      <c r="B579" s="122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</row>
    <row r="580" spans="2:21">
      <c r="B580" s="122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</row>
    <row r="581" spans="2:21">
      <c r="B581" s="122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</row>
    <row r="582" spans="2:21">
      <c r="B582" s="122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</row>
    <row r="583" spans="2:21">
      <c r="B583" s="122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</row>
    <row r="584" spans="2:21">
      <c r="B584" s="122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</row>
    <row r="585" spans="2:21">
      <c r="B585" s="122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</row>
    <row r="586" spans="2:21">
      <c r="B586" s="122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</row>
    <row r="587" spans="2:21">
      <c r="B587" s="122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</row>
    <row r="588" spans="2:21">
      <c r="B588" s="122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</row>
    <row r="589" spans="2:21">
      <c r="B589" s="122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</row>
    <row r="590" spans="2:21">
      <c r="B590" s="122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</row>
    <row r="591" spans="2:21">
      <c r="B591" s="122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</row>
    <row r="592" spans="2:21">
      <c r="B592" s="122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</row>
    <row r="593" spans="2:21">
      <c r="B593" s="122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</row>
    <row r="594" spans="2:21">
      <c r="B594" s="122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</row>
    <row r="595" spans="2:21">
      <c r="B595" s="122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</row>
    <row r="596" spans="2:21">
      <c r="B596" s="122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</row>
    <row r="597" spans="2:21">
      <c r="B597" s="122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</row>
    <row r="598" spans="2:21">
      <c r="B598" s="122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</row>
    <row r="599" spans="2:21">
      <c r="B599" s="122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</row>
    <row r="600" spans="2:21">
      <c r="B600" s="122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</row>
    <row r="601" spans="2:21">
      <c r="B601" s="122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</row>
    <row r="602" spans="2:21">
      <c r="B602" s="122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</row>
    <row r="603" spans="2:21">
      <c r="B603" s="122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</row>
    <row r="604" spans="2:21">
      <c r="B604" s="122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</row>
    <row r="605" spans="2:21">
      <c r="B605" s="122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</row>
    <row r="606" spans="2:21">
      <c r="B606" s="122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</row>
    <row r="607" spans="2:21">
      <c r="B607" s="122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</row>
    <row r="608" spans="2:21">
      <c r="B608" s="122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</row>
    <row r="609" spans="2:21">
      <c r="B609" s="122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</row>
    <row r="610" spans="2:21">
      <c r="B610" s="122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</row>
    <row r="611" spans="2:21">
      <c r="B611" s="122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</row>
    <row r="612" spans="2:21">
      <c r="B612" s="122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</row>
    <row r="613" spans="2:21">
      <c r="B613" s="122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</row>
    <row r="614" spans="2:21">
      <c r="B614" s="122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</row>
    <row r="615" spans="2:21">
      <c r="B615" s="122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</row>
    <row r="616" spans="2:21">
      <c r="B616" s="122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</row>
    <row r="617" spans="2:21">
      <c r="B617" s="122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</row>
    <row r="618" spans="2:21">
      <c r="B618" s="122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</row>
    <row r="619" spans="2:21">
      <c r="B619" s="122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</row>
    <row r="620" spans="2:21">
      <c r="B620" s="122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</row>
    <row r="621" spans="2:21">
      <c r="B621" s="122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</row>
    <row r="622" spans="2:21">
      <c r="B622" s="122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</row>
    <row r="623" spans="2:21">
      <c r="B623" s="122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</row>
    <row r="624" spans="2:21">
      <c r="B624" s="122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</row>
    <row r="625" spans="2:21">
      <c r="B625" s="122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</row>
    <row r="626" spans="2:21">
      <c r="B626" s="122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</row>
    <row r="627" spans="2:21">
      <c r="B627" s="122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</row>
    <row r="628" spans="2:21">
      <c r="B628" s="122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</row>
    <row r="629" spans="2:21">
      <c r="B629" s="122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</row>
    <row r="630" spans="2:21">
      <c r="B630" s="122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</row>
    <row r="631" spans="2:21">
      <c r="B631" s="122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</row>
    <row r="632" spans="2:21">
      <c r="B632" s="122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</row>
    <row r="633" spans="2:21">
      <c r="B633" s="122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</row>
    <row r="634" spans="2:21">
      <c r="B634" s="122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</row>
    <row r="635" spans="2:21">
      <c r="B635" s="122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</row>
    <row r="636" spans="2:21">
      <c r="B636" s="122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</row>
    <row r="637" spans="2:21">
      <c r="B637" s="122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</row>
    <row r="638" spans="2:21">
      <c r="B638" s="122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</row>
    <row r="639" spans="2:21">
      <c r="B639" s="122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</row>
    <row r="640" spans="2:21">
      <c r="B640" s="122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</row>
    <row r="641" spans="2:21">
      <c r="B641" s="122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</row>
    <row r="642" spans="2:21">
      <c r="B642" s="122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</row>
    <row r="643" spans="2:21">
      <c r="B643" s="122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</row>
    <row r="644" spans="2:21">
      <c r="B644" s="122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</row>
    <row r="645" spans="2:21">
      <c r="B645" s="122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</row>
    <row r="646" spans="2:21">
      <c r="B646" s="122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</row>
    <row r="647" spans="2:21">
      <c r="B647" s="122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</row>
    <row r="648" spans="2:21">
      <c r="B648" s="122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</row>
    <row r="649" spans="2:21">
      <c r="B649" s="122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</row>
    <row r="650" spans="2:21">
      <c r="B650" s="122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</row>
    <row r="651" spans="2:21">
      <c r="B651" s="122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</row>
    <row r="652" spans="2:21">
      <c r="B652" s="122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</row>
    <row r="653" spans="2:21">
      <c r="B653" s="122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</row>
    <row r="654" spans="2:21">
      <c r="B654" s="122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</row>
    <row r="655" spans="2:21">
      <c r="B655" s="122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</row>
    <row r="656" spans="2:21">
      <c r="B656" s="122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</row>
    <row r="657" spans="2:21">
      <c r="B657" s="122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</row>
    <row r="658" spans="2:21">
      <c r="B658" s="122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</row>
    <row r="659" spans="2:21">
      <c r="B659" s="122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</row>
    <row r="660" spans="2:21">
      <c r="B660" s="122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</row>
    <row r="661" spans="2:21">
      <c r="B661" s="122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</row>
    <row r="662" spans="2:21">
      <c r="B662" s="122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</row>
    <row r="663" spans="2:21">
      <c r="B663" s="122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</row>
    <row r="664" spans="2:21">
      <c r="B664" s="122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</row>
    <row r="665" spans="2:21">
      <c r="B665" s="122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</row>
    <row r="666" spans="2:21">
      <c r="B666" s="122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</row>
    <row r="667" spans="2:21">
      <c r="B667" s="122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</row>
    <row r="668" spans="2:21">
      <c r="B668" s="122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</row>
    <row r="669" spans="2:21">
      <c r="B669" s="122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</row>
    <row r="670" spans="2:21">
      <c r="B670" s="122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</row>
    <row r="671" spans="2:21">
      <c r="B671" s="122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</row>
    <row r="672" spans="2:21">
      <c r="B672" s="122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</row>
    <row r="673" spans="2:21">
      <c r="B673" s="122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</row>
    <row r="674" spans="2:21">
      <c r="B674" s="122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</row>
    <row r="675" spans="2:21">
      <c r="B675" s="122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</row>
    <row r="676" spans="2:21">
      <c r="B676" s="122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</row>
    <row r="677" spans="2:21">
      <c r="B677" s="122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</row>
    <row r="678" spans="2:21">
      <c r="B678" s="122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</row>
    <row r="679" spans="2:21">
      <c r="B679" s="122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</row>
    <row r="680" spans="2:21">
      <c r="B680" s="122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</row>
    <row r="681" spans="2:21">
      <c r="B681" s="122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</row>
    <row r="682" spans="2:21">
      <c r="B682" s="122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</row>
    <row r="683" spans="2:21">
      <c r="B683" s="122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</row>
    <row r="684" spans="2:21">
      <c r="B684" s="122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</row>
    <row r="685" spans="2:21">
      <c r="B685" s="122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</row>
    <row r="686" spans="2:21">
      <c r="B686" s="122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</row>
    <row r="687" spans="2:21">
      <c r="B687" s="122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</row>
    <row r="688" spans="2:21">
      <c r="B688" s="122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</row>
    <row r="689" spans="2:21">
      <c r="B689" s="122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</row>
    <row r="690" spans="2:21">
      <c r="B690" s="122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</row>
    <row r="691" spans="2:21">
      <c r="B691" s="122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</row>
    <row r="692" spans="2:21">
      <c r="B692" s="122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</row>
    <row r="693" spans="2:21">
      <c r="B693" s="122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</row>
    <row r="694" spans="2:21">
      <c r="B694" s="122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</row>
    <row r="695" spans="2:21">
      <c r="B695" s="122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</row>
    <row r="696" spans="2:21">
      <c r="B696" s="122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</row>
    <row r="697" spans="2:21">
      <c r="B697" s="122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</row>
    <row r="698" spans="2:21">
      <c r="B698" s="122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</row>
    <row r="699" spans="2:21">
      <c r="B699" s="122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</row>
    <row r="700" spans="2:21">
      <c r="B700" s="122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</row>
    <row r="701" spans="2:21">
      <c r="B701" s="122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</row>
    <row r="702" spans="2:21">
      <c r="B702" s="122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</row>
    <row r="703" spans="2:21">
      <c r="B703" s="122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</row>
    <row r="704" spans="2:21">
      <c r="B704" s="122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</row>
    <row r="705" spans="2:21">
      <c r="B705" s="122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</row>
    <row r="706" spans="2:21">
      <c r="B706" s="122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</row>
    <row r="707" spans="2:21">
      <c r="B707" s="122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</row>
    <row r="708" spans="2:21">
      <c r="B708" s="122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</row>
    <row r="709" spans="2:21">
      <c r="B709" s="122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</row>
    <row r="710" spans="2:21">
      <c r="B710" s="122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</row>
    <row r="711" spans="2:21">
      <c r="B711" s="122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</row>
    <row r="712" spans="2:21">
      <c r="B712" s="122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</row>
    <row r="713" spans="2:21">
      <c r="B713" s="122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</row>
    <row r="714" spans="2:21">
      <c r="B714" s="122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</row>
    <row r="715" spans="2:21">
      <c r="B715" s="122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</row>
    <row r="716" spans="2:21">
      <c r="B716" s="122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</row>
    <row r="717" spans="2:21">
      <c r="B717" s="122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</row>
    <row r="718" spans="2:21">
      <c r="B718" s="122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</row>
    <row r="719" spans="2:21">
      <c r="B719" s="122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</row>
    <row r="720" spans="2:21">
      <c r="B720" s="122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</row>
    <row r="721" spans="2:21">
      <c r="B721" s="122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</row>
    <row r="722" spans="2:21">
      <c r="B722" s="122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</row>
    <row r="723" spans="2:21">
      <c r="B723" s="122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</row>
    <row r="724" spans="2:21">
      <c r="B724" s="122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</row>
    <row r="725" spans="2:21">
      <c r="B725" s="122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</row>
    <row r="726" spans="2:21">
      <c r="B726" s="122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</row>
    <row r="727" spans="2:21">
      <c r="B727" s="122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</row>
    <row r="728" spans="2:21">
      <c r="B728" s="122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</row>
    <row r="729" spans="2:21">
      <c r="B729" s="122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</row>
    <row r="730" spans="2:21">
      <c r="B730" s="122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</row>
    <row r="731" spans="2:21">
      <c r="B731" s="122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</row>
    <row r="732" spans="2:21">
      <c r="B732" s="122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</row>
    <row r="733" spans="2:21">
      <c r="B733" s="122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3:6">
      <c r="C769" s="1"/>
      <c r="D769" s="1"/>
      <c r="E769" s="1"/>
      <c r="F769" s="1"/>
    </row>
    <row r="770" spans="3:6">
      <c r="C770" s="1"/>
      <c r="D770" s="1"/>
      <c r="E770" s="1"/>
      <c r="F770" s="1"/>
    </row>
    <row r="771" spans="3:6">
      <c r="C771" s="1"/>
      <c r="D771" s="1"/>
      <c r="E771" s="1"/>
      <c r="F771" s="1"/>
    </row>
    <row r="772" spans="3:6">
      <c r="C772" s="1"/>
      <c r="D772" s="1"/>
      <c r="E772" s="1"/>
      <c r="F772" s="1"/>
    </row>
    <row r="773" spans="3:6">
      <c r="C773" s="1"/>
      <c r="D773" s="1"/>
      <c r="E773" s="1"/>
      <c r="F773" s="1"/>
    </row>
    <row r="774" spans="3:6">
      <c r="C774" s="1"/>
      <c r="D774" s="1"/>
      <c r="E774" s="1"/>
      <c r="F774" s="1"/>
    </row>
    <row r="775" spans="3:6">
      <c r="C775" s="1"/>
      <c r="D775" s="1"/>
      <c r="E775" s="1"/>
      <c r="F775" s="1"/>
    </row>
    <row r="776" spans="3:6">
      <c r="C776" s="1"/>
      <c r="D776" s="1"/>
      <c r="E776" s="1"/>
      <c r="F776" s="1"/>
    </row>
    <row r="777" spans="3:6">
      <c r="C777" s="1"/>
      <c r="D777" s="1"/>
      <c r="E777" s="1"/>
      <c r="F777" s="1"/>
    </row>
    <row r="778" spans="3:6">
      <c r="C778" s="1"/>
      <c r="D778" s="1"/>
      <c r="E778" s="1"/>
      <c r="F778" s="1"/>
    </row>
    <row r="779" spans="3:6">
      <c r="C779" s="1"/>
      <c r="D779" s="1"/>
      <c r="E779" s="1"/>
      <c r="F779" s="1"/>
    </row>
    <row r="780" spans="3:6">
      <c r="C780" s="1"/>
      <c r="D780" s="1"/>
      <c r="E780" s="1"/>
      <c r="F780" s="1"/>
    </row>
    <row r="781" spans="3:6">
      <c r="C781" s="1"/>
      <c r="D781" s="1"/>
      <c r="E781" s="1"/>
      <c r="F781" s="1"/>
    </row>
    <row r="782" spans="3:6">
      <c r="C782" s="1"/>
      <c r="D782" s="1"/>
      <c r="E782" s="1"/>
      <c r="F782" s="1"/>
    </row>
    <row r="783" spans="3:6">
      <c r="C783" s="1"/>
      <c r="D783" s="1"/>
      <c r="E783" s="1"/>
      <c r="F783" s="1"/>
    </row>
    <row r="784" spans="3:6">
      <c r="C784" s="1"/>
      <c r="D784" s="1"/>
      <c r="E784" s="1"/>
      <c r="F784" s="1"/>
    </row>
    <row r="785" spans="2:6">
      <c r="C785" s="1"/>
      <c r="D785" s="1"/>
      <c r="E785" s="1"/>
      <c r="F785" s="1"/>
    </row>
    <row r="786" spans="2:6">
      <c r="C786" s="1"/>
      <c r="D786" s="1"/>
      <c r="E786" s="1"/>
      <c r="F786" s="1"/>
    </row>
    <row r="787" spans="2:6">
      <c r="C787" s="1"/>
      <c r="D787" s="1"/>
      <c r="E787" s="1"/>
      <c r="F787" s="1"/>
    </row>
    <row r="788" spans="2:6">
      <c r="C788" s="1"/>
      <c r="D788" s="1"/>
      <c r="E788" s="1"/>
      <c r="F788" s="1"/>
    </row>
    <row r="789" spans="2:6">
      <c r="C789" s="1"/>
      <c r="D789" s="1"/>
      <c r="E789" s="1"/>
      <c r="F789" s="1"/>
    </row>
    <row r="790" spans="2:6">
      <c r="C790" s="1"/>
      <c r="D790" s="1"/>
      <c r="E790" s="1"/>
      <c r="F790" s="1"/>
    </row>
    <row r="791" spans="2:6">
      <c r="C791" s="1"/>
      <c r="D791" s="1"/>
      <c r="E791" s="1"/>
      <c r="F791" s="1"/>
    </row>
    <row r="792" spans="2:6">
      <c r="C792" s="1"/>
      <c r="D792" s="1"/>
      <c r="E792" s="1"/>
      <c r="F792" s="1"/>
    </row>
    <row r="793" spans="2:6">
      <c r="C793" s="1"/>
      <c r="D793" s="1"/>
      <c r="E793" s="1"/>
      <c r="F793" s="1"/>
    </row>
    <row r="794" spans="2:6">
      <c r="C794" s="1"/>
      <c r="D794" s="1"/>
      <c r="E794" s="1"/>
      <c r="F794" s="1"/>
    </row>
    <row r="795" spans="2:6">
      <c r="B795" s="43"/>
      <c r="C795" s="1"/>
      <c r="D795" s="1"/>
      <c r="E795" s="1"/>
      <c r="F795" s="1"/>
    </row>
    <row r="796" spans="2:6">
      <c r="B796" s="43"/>
      <c r="C796" s="1"/>
      <c r="D796" s="1"/>
      <c r="E796" s="1"/>
      <c r="F796" s="1"/>
    </row>
    <row r="797" spans="2:6">
      <c r="B797" s="3"/>
      <c r="C797" s="1"/>
      <c r="D797" s="1"/>
      <c r="E797" s="1"/>
      <c r="F797" s="1"/>
    </row>
    <row r="798" spans="2:6">
      <c r="C798" s="1"/>
      <c r="D798" s="1"/>
      <c r="E798" s="1"/>
      <c r="F798" s="1"/>
    </row>
    <row r="799" spans="2:6">
      <c r="C799" s="1"/>
      <c r="D799" s="1"/>
      <c r="E799" s="1"/>
      <c r="F799" s="1"/>
    </row>
    <row r="800" spans="2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  <row r="804" spans="3:6">
      <c r="C804" s="1"/>
      <c r="D804" s="1"/>
      <c r="E804" s="1"/>
      <c r="F804" s="1"/>
    </row>
    <row r="805" spans="3:6">
      <c r="C805" s="1"/>
      <c r="D805" s="1"/>
      <c r="E805" s="1"/>
      <c r="F805" s="1"/>
    </row>
    <row r="806" spans="3:6">
      <c r="C806" s="1"/>
      <c r="D806" s="1"/>
      <c r="E806" s="1"/>
      <c r="F806" s="1"/>
    </row>
    <row r="807" spans="3:6">
      <c r="C807" s="1"/>
      <c r="D807" s="1"/>
      <c r="E807" s="1"/>
      <c r="F807" s="1"/>
    </row>
    <row r="808" spans="3:6">
      <c r="C808" s="1"/>
      <c r="D808" s="1"/>
      <c r="E808" s="1"/>
      <c r="F808" s="1"/>
    </row>
    <row r="809" spans="3:6">
      <c r="C809" s="1"/>
      <c r="D809" s="1"/>
      <c r="E809" s="1"/>
      <c r="F809" s="1"/>
    </row>
    <row r="810" spans="3:6">
      <c r="C810" s="1"/>
      <c r="D810" s="1"/>
      <c r="E810" s="1"/>
      <c r="F810" s="1"/>
    </row>
    <row r="811" spans="3:6">
      <c r="C811" s="1"/>
      <c r="D811" s="1"/>
      <c r="E811" s="1"/>
      <c r="F811" s="1"/>
    </row>
    <row r="812" spans="3:6">
      <c r="C812" s="1"/>
      <c r="D812" s="1"/>
      <c r="E812" s="1"/>
      <c r="F812" s="1"/>
    </row>
    <row r="813" spans="3:6">
      <c r="C813" s="1"/>
      <c r="D813" s="1"/>
      <c r="E813" s="1"/>
      <c r="F813" s="1"/>
    </row>
    <row r="814" spans="3:6">
      <c r="C814" s="1"/>
      <c r="D814" s="1"/>
      <c r="E814" s="1"/>
      <c r="F814" s="1"/>
    </row>
    <row r="815" spans="3:6">
      <c r="C815" s="1"/>
      <c r="D815" s="1"/>
      <c r="E815" s="1"/>
      <c r="F815" s="1"/>
    </row>
    <row r="816" spans="3:6">
      <c r="C816" s="1"/>
      <c r="D816" s="1"/>
      <c r="E816" s="1"/>
      <c r="F816" s="1"/>
    </row>
    <row r="817" spans="3:6">
      <c r="C817" s="1"/>
      <c r="D817" s="1"/>
      <c r="E817" s="1"/>
      <c r="F817" s="1"/>
    </row>
    <row r="818" spans="3:6">
      <c r="C818" s="1"/>
      <c r="D818" s="1"/>
      <c r="E818" s="1"/>
      <c r="F818" s="1"/>
    </row>
    <row r="819" spans="3:6">
      <c r="C819" s="1"/>
      <c r="D819" s="1"/>
      <c r="E819" s="1"/>
      <c r="F819" s="1"/>
    </row>
    <row r="820" spans="3:6">
      <c r="C820" s="1"/>
      <c r="D820" s="1"/>
      <c r="E820" s="1"/>
      <c r="F820" s="1"/>
    </row>
    <row r="821" spans="3:6">
      <c r="C821" s="1"/>
      <c r="D821" s="1"/>
      <c r="E821" s="1"/>
      <c r="F821" s="1"/>
    </row>
    <row r="822" spans="3:6">
      <c r="C822" s="1"/>
      <c r="D822" s="1"/>
      <c r="E822" s="1"/>
      <c r="F822" s="1"/>
    </row>
    <row r="823" spans="3:6">
      <c r="C823" s="1"/>
      <c r="D823" s="1"/>
      <c r="E823" s="1"/>
      <c r="F823" s="1"/>
    </row>
    <row r="824" spans="3:6">
      <c r="C824" s="1"/>
      <c r="D824" s="1"/>
      <c r="E824" s="1"/>
      <c r="F824" s="1"/>
    </row>
    <row r="825" spans="3:6">
      <c r="C825" s="1"/>
      <c r="D825" s="1"/>
      <c r="E825" s="1"/>
      <c r="F825" s="1"/>
    </row>
    <row r="826" spans="3:6">
      <c r="C826" s="1"/>
      <c r="D826" s="1"/>
      <c r="E826" s="1"/>
      <c r="F826" s="1"/>
    </row>
    <row r="827" spans="3:6">
      <c r="C827" s="1"/>
      <c r="D827" s="1"/>
      <c r="E827" s="1"/>
      <c r="F827" s="1"/>
    </row>
    <row r="828" spans="3:6">
      <c r="C828" s="1"/>
      <c r="D828" s="1"/>
      <c r="E828" s="1"/>
      <c r="F828" s="1"/>
    </row>
    <row r="829" spans="3:6">
      <c r="C829" s="1"/>
      <c r="D829" s="1"/>
      <c r="E829" s="1"/>
      <c r="F829" s="1"/>
    </row>
  </sheetData>
  <sheetProtection sheet="1" objects="1" scenarios="1"/>
  <autoFilter ref="B11:U708"/>
  <mergeCells count="3">
    <mergeCell ref="B6:U6"/>
    <mergeCell ref="B7:U7"/>
    <mergeCell ref="B346:K346"/>
  </mergeCells>
  <phoneticPr fontId="7" type="noConversion"/>
  <conditionalFormatting sqref="B12:B338">
    <cfRule type="cellIs" dxfId="76" priority="2" operator="equal">
      <formula>"NR3"</formula>
    </cfRule>
  </conditionalFormatting>
  <conditionalFormatting sqref="B12:B338">
    <cfRule type="containsText" dxfId="75" priority="1" operator="containsText" text="הפרשה ">
      <formula>NOT(ISERROR(SEARCH("הפרשה ",B12)))</formula>
    </cfRule>
  </conditionalFormatting>
  <dataValidations count="6">
    <dataValidation allowBlank="1" showInputMessage="1" showErrorMessage="1" sqref="H2 B34 Q9 B36 B344 B346"/>
    <dataValidation type="list" allowBlank="1" showInputMessage="1" showErrorMessage="1" sqref="G555:G827">
      <formula1>#REF!</formula1>
    </dataValidation>
    <dataValidation type="list" allowBlank="1" showInputMessage="1" showErrorMessage="1" sqref="I12:I35 I347:I827 I37:I345">
      <formula1>#REF!</formula1>
    </dataValidation>
    <dataValidation type="list" allowBlank="1" showInputMessage="1" showErrorMessage="1" sqref="E12:E35 E347:E821 E37:E345">
      <formula1>#REF!</formula1>
    </dataValidation>
    <dataValidation type="list" allowBlank="1" showInputMessage="1" showErrorMessage="1" sqref="G12:G35 G283:G345 G37:G281 G347:G554">
      <formula1>#REF!</formula1>
    </dataValidation>
    <dataValidation type="list" allowBlank="1" showInputMessage="1" showErrorMessage="1" sqref="L12:L827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O500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3" style="2" bestFit="1" customWidth="1"/>
    <col min="3" max="3" width="41.7109375" style="2" bestFit="1" customWidth="1"/>
    <col min="4" max="4" width="9.7109375" style="2" bestFit="1" customWidth="1"/>
    <col min="5" max="5" width="8" style="2" bestFit="1" customWidth="1"/>
    <col min="6" max="6" width="11.28515625" style="2" bestFit="1" customWidth="1"/>
    <col min="7" max="7" width="44.7109375" style="2" bestFit="1" customWidth="1"/>
    <col min="8" max="8" width="12.28515625" style="1" bestFit="1" customWidth="1"/>
    <col min="9" max="9" width="15.42578125" style="1" bestFit="1" customWidth="1"/>
    <col min="10" max="10" width="11.7109375" style="1" bestFit="1" customWidth="1"/>
    <col min="11" max="11" width="10.140625" style="1" customWidth="1"/>
    <col min="12" max="12" width="14.28515625" style="1" bestFit="1" customWidth="1"/>
    <col min="13" max="13" width="9" style="1" bestFit="1" customWidth="1"/>
    <col min="14" max="14" width="9.7109375" style="1" customWidth="1"/>
    <col min="15" max="15" width="10.42578125" style="1" bestFit="1" customWidth="1"/>
    <col min="16" max="16384" width="9.140625" style="1"/>
  </cols>
  <sheetData>
    <row r="1" spans="2:15">
      <c r="B1" s="56" t="s">
        <v>154</v>
      </c>
      <c r="C1" s="77" t="s" vm="1">
        <v>240</v>
      </c>
    </row>
    <row r="2" spans="2:15">
      <c r="B2" s="56" t="s">
        <v>153</v>
      </c>
      <c r="C2" s="77" t="s">
        <v>241</v>
      </c>
    </row>
    <row r="3" spans="2:15">
      <c r="B3" s="56" t="s">
        <v>155</v>
      </c>
      <c r="C3" s="77" t="s">
        <v>242</v>
      </c>
    </row>
    <row r="4" spans="2:15">
      <c r="B4" s="56" t="s">
        <v>156</v>
      </c>
      <c r="C4" s="77" t="s">
        <v>243</v>
      </c>
    </row>
    <row r="6" spans="2:15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80"/>
    </row>
    <row r="7" spans="2:15" ht="26.25" customHeight="1">
      <c r="B7" s="178" t="s">
        <v>98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80"/>
    </row>
    <row r="8" spans="2:15" s="3" customFormat="1" ht="63">
      <c r="B8" s="22" t="s">
        <v>123</v>
      </c>
      <c r="C8" s="30" t="s">
        <v>49</v>
      </c>
      <c r="D8" s="30" t="s">
        <v>127</v>
      </c>
      <c r="E8" s="30" t="s">
        <v>200</v>
      </c>
      <c r="F8" s="30" t="s">
        <v>125</v>
      </c>
      <c r="G8" s="30" t="s">
        <v>70</v>
      </c>
      <c r="H8" s="30" t="s">
        <v>109</v>
      </c>
      <c r="I8" s="13" t="s">
        <v>216</v>
      </c>
      <c r="J8" s="13" t="s">
        <v>215</v>
      </c>
      <c r="K8" s="30" t="s">
        <v>231</v>
      </c>
      <c r="L8" s="13" t="s">
        <v>67</v>
      </c>
      <c r="M8" s="13" t="s">
        <v>64</v>
      </c>
      <c r="N8" s="13" t="s">
        <v>157</v>
      </c>
      <c r="O8" s="14" t="s">
        <v>159</v>
      </c>
    </row>
    <row r="9" spans="2:15" s="3" customFormat="1" ht="24" customHeight="1">
      <c r="B9" s="15"/>
      <c r="C9" s="16"/>
      <c r="D9" s="16"/>
      <c r="E9" s="16"/>
      <c r="F9" s="16"/>
      <c r="G9" s="16"/>
      <c r="H9" s="16"/>
      <c r="I9" s="16" t="s">
        <v>223</v>
      </c>
      <c r="J9" s="16"/>
      <c r="K9" s="16" t="s">
        <v>219</v>
      </c>
      <c r="L9" s="16" t="s">
        <v>219</v>
      </c>
      <c r="M9" s="16" t="s">
        <v>20</v>
      </c>
      <c r="N9" s="16" t="s">
        <v>20</v>
      </c>
      <c r="O9" s="17" t="s">
        <v>20</v>
      </c>
    </row>
    <row r="10" spans="2:1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O10" s="20" t="s">
        <v>13</v>
      </c>
    </row>
    <row r="11" spans="2:15" s="4" customFormat="1" ht="18" customHeight="1">
      <c r="B11" s="78" t="s">
        <v>32</v>
      </c>
      <c r="C11" s="79"/>
      <c r="D11" s="79"/>
      <c r="E11" s="79"/>
      <c r="F11" s="79"/>
      <c r="G11" s="79"/>
      <c r="H11" s="79"/>
      <c r="I11" s="87"/>
      <c r="J11" s="89"/>
      <c r="K11" s="87">
        <v>16847.874368108009</v>
      </c>
      <c r="L11" s="87">
        <v>10581343.957983945</v>
      </c>
      <c r="M11" s="79"/>
      <c r="N11" s="88">
        <f>L11/$L$11</f>
        <v>1</v>
      </c>
      <c r="O11" s="88">
        <f>L11/'סכום נכסי הקרן'!$C$42</f>
        <v>0.13731858046728143</v>
      </c>
    </row>
    <row r="12" spans="2:15">
      <c r="B12" s="80" t="s">
        <v>210</v>
      </c>
      <c r="C12" s="81"/>
      <c r="D12" s="81"/>
      <c r="E12" s="81"/>
      <c r="F12" s="81"/>
      <c r="G12" s="81"/>
      <c r="H12" s="81"/>
      <c r="I12" s="90"/>
      <c r="J12" s="92"/>
      <c r="K12" s="90">
        <v>15705.812417247003</v>
      </c>
      <c r="L12" s="90">
        <v>7359090.6416594125</v>
      </c>
      <c r="M12" s="81"/>
      <c r="N12" s="91">
        <f t="shared" ref="N12:N40" si="0">L12/$L$11</f>
        <v>0.69547787794070859</v>
      </c>
      <c r="O12" s="91">
        <f>L12/'סכום נכסי הקרן'!$C$42</f>
        <v>9.5502034945215336E-2</v>
      </c>
    </row>
    <row r="13" spans="2:15">
      <c r="B13" s="99" t="s">
        <v>1109</v>
      </c>
      <c r="C13" s="81"/>
      <c r="D13" s="81"/>
      <c r="E13" s="81"/>
      <c r="F13" s="81"/>
      <c r="G13" s="81"/>
      <c r="H13" s="81"/>
      <c r="I13" s="90"/>
      <c r="J13" s="92"/>
      <c r="K13" s="90">
        <v>3012.7924376730002</v>
      </c>
      <c r="L13" s="90">
        <v>4790648.2760596639</v>
      </c>
      <c r="M13" s="81"/>
      <c r="N13" s="91">
        <f t="shared" si="0"/>
        <v>0.45274478318465156</v>
      </c>
      <c r="O13" s="91">
        <f>L13/'סכום נכסי הקרן'!$C$42</f>
        <v>6.2170270940883468E-2</v>
      </c>
    </row>
    <row r="14" spans="2:15">
      <c r="B14" s="86" t="s">
        <v>1110</v>
      </c>
      <c r="C14" s="83" t="s">
        <v>1111</v>
      </c>
      <c r="D14" s="96" t="s">
        <v>128</v>
      </c>
      <c r="E14" s="96" t="s">
        <v>329</v>
      </c>
      <c r="F14" s="83" t="s">
        <v>1112</v>
      </c>
      <c r="G14" s="96" t="s">
        <v>164</v>
      </c>
      <c r="H14" s="96" t="s">
        <v>141</v>
      </c>
      <c r="I14" s="93">
        <v>609533.13263400004</v>
      </c>
      <c r="J14" s="95">
        <v>26040</v>
      </c>
      <c r="K14" s="83"/>
      <c r="L14" s="93">
        <v>158722.42795952398</v>
      </c>
      <c r="M14" s="94">
        <v>1.1953068873015912E-2</v>
      </c>
      <c r="N14" s="94">
        <f t="shared" si="0"/>
        <v>1.500021439523881E-2</v>
      </c>
      <c r="O14" s="94">
        <f>L14/'סכום נכסי הקרן'!$C$42</f>
        <v>2.0598081474590742E-3</v>
      </c>
    </row>
    <row r="15" spans="2:15">
      <c r="B15" s="86" t="s">
        <v>1113</v>
      </c>
      <c r="C15" s="83" t="s">
        <v>1114</v>
      </c>
      <c r="D15" s="96" t="s">
        <v>128</v>
      </c>
      <c r="E15" s="96" t="s">
        <v>329</v>
      </c>
      <c r="F15" s="83">
        <v>1760</v>
      </c>
      <c r="G15" s="96" t="s">
        <v>720</v>
      </c>
      <c r="H15" s="96" t="s">
        <v>141</v>
      </c>
      <c r="I15" s="93">
        <v>46748.365996</v>
      </c>
      <c r="J15" s="95">
        <v>44270</v>
      </c>
      <c r="K15" s="93">
        <v>121.17177773499999</v>
      </c>
      <c r="L15" s="93">
        <v>20816.673404554997</v>
      </c>
      <c r="M15" s="94">
        <v>4.3781748844088649E-4</v>
      </c>
      <c r="N15" s="94">
        <f t="shared" si="0"/>
        <v>1.9672995686760742E-3</v>
      </c>
      <c r="O15" s="94">
        <f>L15/'סכום נכסי הקרן'!$C$42</f>
        <v>2.7014678412449355E-4</v>
      </c>
    </row>
    <row r="16" spans="2:15">
      <c r="B16" s="86" t="s">
        <v>1115</v>
      </c>
      <c r="C16" s="83" t="s">
        <v>1116</v>
      </c>
      <c r="D16" s="96" t="s">
        <v>128</v>
      </c>
      <c r="E16" s="96" t="s">
        <v>329</v>
      </c>
      <c r="F16" s="83" t="s">
        <v>428</v>
      </c>
      <c r="G16" s="96" t="s">
        <v>399</v>
      </c>
      <c r="H16" s="96" t="s">
        <v>141</v>
      </c>
      <c r="I16" s="93">
        <v>1576301.5640309998</v>
      </c>
      <c r="J16" s="95">
        <v>6482</v>
      </c>
      <c r="K16" s="83"/>
      <c r="L16" s="93">
        <v>102175.867382008</v>
      </c>
      <c r="M16" s="94">
        <v>1.1988051385978745E-2</v>
      </c>
      <c r="N16" s="94">
        <f t="shared" si="0"/>
        <v>9.6562277710397285E-3</v>
      </c>
      <c r="O16" s="94">
        <f>L16/'סכום נכסי הקרן'!$C$42</f>
        <v>1.3259794901879166E-3</v>
      </c>
    </row>
    <row r="17" spans="2:15">
      <c r="B17" s="86" t="s">
        <v>1117</v>
      </c>
      <c r="C17" s="83" t="s">
        <v>1118</v>
      </c>
      <c r="D17" s="96" t="s">
        <v>128</v>
      </c>
      <c r="E17" s="96" t="s">
        <v>329</v>
      </c>
      <c r="F17" s="83" t="s">
        <v>709</v>
      </c>
      <c r="G17" s="96" t="s">
        <v>710</v>
      </c>
      <c r="H17" s="96" t="s">
        <v>141</v>
      </c>
      <c r="I17" s="93">
        <v>410558.35536400008</v>
      </c>
      <c r="J17" s="95">
        <v>53760</v>
      </c>
      <c r="K17" s="93">
        <v>624.31146488799993</v>
      </c>
      <c r="L17" s="93">
        <v>221340.48330894602</v>
      </c>
      <c r="M17" s="94">
        <v>9.2966214802768805E-3</v>
      </c>
      <c r="N17" s="94">
        <f t="shared" si="0"/>
        <v>2.0917993421992291E-2</v>
      </c>
      <c r="O17" s="94">
        <f>L17/'סכום נכסי הקרן'!$C$42</f>
        <v>2.872429162931912E-3</v>
      </c>
    </row>
    <row r="18" spans="2:15">
      <c r="B18" s="86" t="s">
        <v>1119</v>
      </c>
      <c r="C18" s="83" t="s">
        <v>1120</v>
      </c>
      <c r="D18" s="96" t="s">
        <v>128</v>
      </c>
      <c r="E18" s="96" t="s">
        <v>329</v>
      </c>
      <c r="F18" s="83" t="s">
        <v>436</v>
      </c>
      <c r="G18" s="96" t="s">
        <v>399</v>
      </c>
      <c r="H18" s="96" t="s">
        <v>141</v>
      </c>
      <c r="I18" s="93">
        <v>3558346.5122849997</v>
      </c>
      <c r="J18" s="95">
        <v>2507</v>
      </c>
      <c r="K18" s="83"/>
      <c r="L18" s="93">
        <v>89207.747062966999</v>
      </c>
      <c r="M18" s="94">
        <v>9.4013822471789316E-3</v>
      </c>
      <c r="N18" s="94">
        <f t="shared" si="0"/>
        <v>8.4306631952604707E-3</v>
      </c>
      <c r="O18" s="94">
        <f>L18/'סכום נכסי הקרן'!$C$42</f>
        <v>1.1576867023709231E-3</v>
      </c>
    </row>
    <row r="19" spans="2:15">
      <c r="B19" s="86" t="s">
        <v>1121</v>
      </c>
      <c r="C19" s="83" t="s">
        <v>1122</v>
      </c>
      <c r="D19" s="96" t="s">
        <v>128</v>
      </c>
      <c r="E19" s="96" t="s">
        <v>329</v>
      </c>
      <c r="F19" s="83" t="s">
        <v>1123</v>
      </c>
      <c r="G19" s="96" t="s">
        <v>135</v>
      </c>
      <c r="H19" s="96" t="s">
        <v>141</v>
      </c>
      <c r="I19" s="93">
        <v>172144.45668399998</v>
      </c>
      <c r="J19" s="95">
        <v>4225</v>
      </c>
      <c r="K19" s="83"/>
      <c r="L19" s="93">
        <v>7273.1032949050013</v>
      </c>
      <c r="M19" s="94">
        <v>9.7382556946757639E-4</v>
      </c>
      <c r="N19" s="94">
        <f t="shared" si="0"/>
        <v>6.8735156174724139E-4</v>
      </c>
      <c r="O19" s="94">
        <f>L19/'סכום נכסי הקרן'!$C$42</f>
        <v>9.4386140741100144E-5</v>
      </c>
    </row>
    <row r="20" spans="2:15">
      <c r="B20" s="86" t="s">
        <v>1124</v>
      </c>
      <c r="C20" s="83" t="s">
        <v>1125</v>
      </c>
      <c r="D20" s="96" t="s">
        <v>128</v>
      </c>
      <c r="E20" s="96" t="s">
        <v>329</v>
      </c>
      <c r="F20" s="83" t="s">
        <v>516</v>
      </c>
      <c r="G20" s="96" t="s">
        <v>165</v>
      </c>
      <c r="H20" s="96" t="s">
        <v>141</v>
      </c>
      <c r="I20" s="93">
        <v>44646292.01168099</v>
      </c>
      <c r="J20" s="95">
        <v>277.5</v>
      </c>
      <c r="K20" s="83"/>
      <c r="L20" s="93">
        <v>123893.46033339699</v>
      </c>
      <c r="M20" s="94">
        <v>1.614410486955092E-2</v>
      </c>
      <c r="N20" s="94">
        <f t="shared" si="0"/>
        <v>1.1708669600510965E-2</v>
      </c>
      <c r="O20" s="94">
        <f>L20/'סכום נכסי הקרן'!$C$42</f>
        <v>1.6078178887025771E-3</v>
      </c>
    </row>
    <row r="21" spans="2:15">
      <c r="B21" s="86" t="s">
        <v>1126</v>
      </c>
      <c r="C21" s="83" t="s">
        <v>1127</v>
      </c>
      <c r="D21" s="96" t="s">
        <v>128</v>
      </c>
      <c r="E21" s="96" t="s">
        <v>329</v>
      </c>
      <c r="F21" s="83" t="s">
        <v>344</v>
      </c>
      <c r="G21" s="96" t="s">
        <v>337</v>
      </c>
      <c r="H21" s="96" t="s">
        <v>141</v>
      </c>
      <c r="I21" s="93">
        <v>1067115.8284460001</v>
      </c>
      <c r="J21" s="95">
        <v>9989</v>
      </c>
      <c r="K21" s="83"/>
      <c r="L21" s="93">
        <v>106594.20010341298</v>
      </c>
      <c r="M21" s="94">
        <v>1.0636055048378333E-2</v>
      </c>
      <c r="N21" s="94">
        <f t="shared" si="0"/>
        <v>1.0073786517730995E-2</v>
      </c>
      <c r="O21" s="94">
        <f>L21/'סכום נכסי הקרן'!$C$42</f>
        <v>1.3833180645452586E-3</v>
      </c>
    </row>
    <row r="22" spans="2:15">
      <c r="B22" s="86" t="s">
        <v>1128</v>
      </c>
      <c r="C22" s="83" t="s">
        <v>1129</v>
      </c>
      <c r="D22" s="96" t="s">
        <v>128</v>
      </c>
      <c r="E22" s="96" t="s">
        <v>329</v>
      </c>
      <c r="F22" s="83" t="s">
        <v>655</v>
      </c>
      <c r="G22" s="96" t="s">
        <v>463</v>
      </c>
      <c r="H22" s="96" t="s">
        <v>141</v>
      </c>
      <c r="I22" s="93">
        <v>35565819.317326002</v>
      </c>
      <c r="J22" s="95">
        <v>173.4</v>
      </c>
      <c r="K22" s="83"/>
      <c r="L22" s="93">
        <v>61671.130695895001</v>
      </c>
      <c r="M22" s="94">
        <v>1.1094510833867952E-2</v>
      </c>
      <c r="N22" s="94">
        <f t="shared" si="0"/>
        <v>5.8282890094846851E-3</v>
      </c>
      <c r="O22" s="94">
        <f>L22/'סכום נכסי הקרן'!$C$42</f>
        <v>8.0033237333549474E-4</v>
      </c>
    </row>
    <row r="23" spans="2:15">
      <c r="B23" s="86" t="s">
        <v>1130</v>
      </c>
      <c r="C23" s="83" t="s">
        <v>1131</v>
      </c>
      <c r="D23" s="96" t="s">
        <v>128</v>
      </c>
      <c r="E23" s="96" t="s">
        <v>329</v>
      </c>
      <c r="F23" s="83" t="s">
        <v>393</v>
      </c>
      <c r="G23" s="96" t="s">
        <v>337</v>
      </c>
      <c r="H23" s="96" t="s">
        <v>141</v>
      </c>
      <c r="I23" s="93">
        <v>14817260.838475</v>
      </c>
      <c r="J23" s="95">
        <v>1601</v>
      </c>
      <c r="K23" s="83"/>
      <c r="L23" s="93">
        <v>237224.34602413405</v>
      </c>
      <c r="M23" s="94">
        <v>1.2729419697118631E-2</v>
      </c>
      <c r="N23" s="94">
        <f t="shared" si="0"/>
        <v>2.2419113013063062E-2</v>
      </c>
      <c r="O23" s="94">
        <f>L23/'סכום נכסי הקרן'!$C$42</f>
        <v>3.0785607742893767E-3</v>
      </c>
    </row>
    <row r="24" spans="2:15">
      <c r="B24" s="86" t="s">
        <v>1132</v>
      </c>
      <c r="C24" s="83" t="s">
        <v>1133</v>
      </c>
      <c r="D24" s="96" t="s">
        <v>128</v>
      </c>
      <c r="E24" s="96" t="s">
        <v>329</v>
      </c>
      <c r="F24" s="83" t="s">
        <v>1134</v>
      </c>
      <c r="G24" s="96" t="s">
        <v>135</v>
      </c>
      <c r="H24" s="96" t="s">
        <v>141</v>
      </c>
      <c r="I24" s="93">
        <v>22880157.378380999</v>
      </c>
      <c r="J24" s="95">
        <v>876.1</v>
      </c>
      <c r="K24" s="93">
        <v>2267.3091950500002</v>
      </c>
      <c r="L24" s="93">
        <v>202720.36800189799</v>
      </c>
      <c r="M24" s="94">
        <v>1.9492137518647736E-2</v>
      </c>
      <c r="N24" s="94">
        <f t="shared" si="0"/>
        <v>1.9158281670726651E-2</v>
      </c>
      <c r="O24" s="94">
        <f>L24/'סכום נכסי הקרן'!$C$42</f>
        <v>2.6307880432165209E-3</v>
      </c>
    </row>
    <row r="25" spans="2:15">
      <c r="B25" s="86" t="s">
        <v>1135</v>
      </c>
      <c r="C25" s="83" t="s">
        <v>1136</v>
      </c>
      <c r="D25" s="96" t="s">
        <v>128</v>
      </c>
      <c r="E25" s="96" t="s">
        <v>329</v>
      </c>
      <c r="F25" s="83" t="s">
        <v>603</v>
      </c>
      <c r="G25" s="96" t="s">
        <v>459</v>
      </c>
      <c r="H25" s="96" t="s">
        <v>141</v>
      </c>
      <c r="I25" s="93">
        <v>3811114.1055089999</v>
      </c>
      <c r="J25" s="95">
        <v>2088</v>
      </c>
      <c r="K25" s="83"/>
      <c r="L25" s="93">
        <v>79576.062523913002</v>
      </c>
      <c r="M25" s="94">
        <v>1.4878257687045652E-2</v>
      </c>
      <c r="N25" s="94">
        <f t="shared" si="0"/>
        <v>7.5204116641412501E-3</v>
      </c>
      <c r="O25" s="94">
        <f>L25/'סכום נכסי הקרן'!$C$42</f>
        <v>1.0326922542494622E-3</v>
      </c>
    </row>
    <row r="26" spans="2:15">
      <c r="B26" s="86" t="s">
        <v>1137</v>
      </c>
      <c r="C26" s="83" t="s">
        <v>1138</v>
      </c>
      <c r="D26" s="96" t="s">
        <v>128</v>
      </c>
      <c r="E26" s="96" t="s">
        <v>329</v>
      </c>
      <c r="F26" s="83" t="s">
        <v>458</v>
      </c>
      <c r="G26" s="96" t="s">
        <v>459</v>
      </c>
      <c r="H26" s="96" t="s">
        <v>141</v>
      </c>
      <c r="I26" s="93">
        <v>2873238.705352</v>
      </c>
      <c r="J26" s="95">
        <v>2695</v>
      </c>
      <c r="K26" s="83"/>
      <c r="L26" s="93">
        <v>77433.783109220996</v>
      </c>
      <c r="M26" s="94">
        <v>1.3402626879257303E-2</v>
      </c>
      <c r="N26" s="94">
        <f t="shared" si="0"/>
        <v>7.3179535054046568E-3</v>
      </c>
      <c r="O26" s="94">
        <f>L26/'סכום נכסי הקרן'!$C$42</f>
        <v>1.0048909872877338E-3</v>
      </c>
    </row>
    <row r="27" spans="2:15">
      <c r="B27" s="86" t="s">
        <v>1139</v>
      </c>
      <c r="C27" s="83" t="s">
        <v>1140</v>
      </c>
      <c r="D27" s="96" t="s">
        <v>128</v>
      </c>
      <c r="E27" s="96" t="s">
        <v>329</v>
      </c>
      <c r="F27" s="83" t="s">
        <v>1141</v>
      </c>
      <c r="G27" s="96" t="s">
        <v>1142</v>
      </c>
      <c r="H27" s="96" t="s">
        <v>141</v>
      </c>
      <c r="I27" s="93">
        <v>755313.57444999996</v>
      </c>
      <c r="J27" s="95">
        <v>8257</v>
      </c>
      <c r="K27" s="83"/>
      <c r="L27" s="93">
        <v>62366.241801575008</v>
      </c>
      <c r="M27" s="94">
        <v>7.0799576099726223E-3</v>
      </c>
      <c r="N27" s="94">
        <f t="shared" si="0"/>
        <v>5.8939811473114239E-3</v>
      </c>
      <c r="O27" s="94">
        <f>L27/'סכום נכסי הקרן'!$C$42</f>
        <v>8.0935312444972349E-4</v>
      </c>
    </row>
    <row r="28" spans="2:15">
      <c r="B28" s="86" t="s">
        <v>1143</v>
      </c>
      <c r="C28" s="83" t="s">
        <v>1144</v>
      </c>
      <c r="D28" s="96" t="s">
        <v>128</v>
      </c>
      <c r="E28" s="96" t="s">
        <v>329</v>
      </c>
      <c r="F28" s="83" t="s">
        <v>907</v>
      </c>
      <c r="G28" s="96" t="s">
        <v>908</v>
      </c>
      <c r="H28" s="96" t="s">
        <v>141</v>
      </c>
      <c r="I28" s="93">
        <v>1391732.5138029996</v>
      </c>
      <c r="J28" s="95">
        <v>3421</v>
      </c>
      <c r="K28" s="83"/>
      <c r="L28" s="93">
        <v>47611.169297212989</v>
      </c>
      <c r="M28" s="94">
        <v>1.274375968708335E-3</v>
      </c>
      <c r="N28" s="94">
        <f t="shared" si="0"/>
        <v>4.4995389514097513E-3</v>
      </c>
      <c r="O28" s="94">
        <f>L28/'סכום נכסי הקרן'!$C$42</f>
        <v>6.1787030156482711E-4</v>
      </c>
    </row>
    <row r="29" spans="2:15">
      <c r="B29" s="86" t="s">
        <v>1145</v>
      </c>
      <c r="C29" s="83" t="s">
        <v>1146</v>
      </c>
      <c r="D29" s="96" t="s">
        <v>128</v>
      </c>
      <c r="E29" s="96" t="s">
        <v>329</v>
      </c>
      <c r="F29" s="83" t="s">
        <v>903</v>
      </c>
      <c r="G29" s="96" t="s">
        <v>512</v>
      </c>
      <c r="H29" s="96" t="s">
        <v>141</v>
      </c>
      <c r="I29" s="93">
        <v>19574959.217978999</v>
      </c>
      <c r="J29" s="95">
        <v>1625</v>
      </c>
      <c r="K29" s="83"/>
      <c r="L29" s="93">
        <v>318093.08729217405</v>
      </c>
      <c r="M29" s="94">
        <v>1.52887426733246E-2</v>
      </c>
      <c r="N29" s="94">
        <f t="shared" si="0"/>
        <v>3.0061690514479798E-2</v>
      </c>
      <c r="O29" s="94">
        <f>L29/'סכום נכסי הקרן'!$C$42</f>
        <v>4.1280286678951053E-3</v>
      </c>
    </row>
    <row r="30" spans="2:15">
      <c r="B30" s="86" t="s">
        <v>1147</v>
      </c>
      <c r="C30" s="83" t="s">
        <v>1148</v>
      </c>
      <c r="D30" s="96" t="s">
        <v>128</v>
      </c>
      <c r="E30" s="96" t="s">
        <v>329</v>
      </c>
      <c r="F30" s="83" t="s">
        <v>350</v>
      </c>
      <c r="G30" s="96" t="s">
        <v>337</v>
      </c>
      <c r="H30" s="96" t="s">
        <v>141</v>
      </c>
      <c r="I30" s="93">
        <v>23837006.947227001</v>
      </c>
      <c r="J30" s="95">
        <v>2514</v>
      </c>
      <c r="K30" s="83"/>
      <c r="L30" s="93">
        <v>599262.35465337103</v>
      </c>
      <c r="M30" s="94">
        <v>1.6257777096908718E-2</v>
      </c>
      <c r="N30" s="94">
        <f t="shared" si="0"/>
        <v>5.663386021973224E-2</v>
      </c>
      <c r="O30" s="94">
        <f>L30/'סכום נכסי הקרן'!$C$42</f>
        <v>7.7768812917560718E-3</v>
      </c>
    </row>
    <row r="31" spans="2:15">
      <c r="B31" s="86" t="s">
        <v>1149</v>
      </c>
      <c r="C31" s="83" t="s">
        <v>1150</v>
      </c>
      <c r="D31" s="96" t="s">
        <v>128</v>
      </c>
      <c r="E31" s="96" t="s">
        <v>329</v>
      </c>
      <c r="F31" s="83" t="s">
        <v>355</v>
      </c>
      <c r="G31" s="96" t="s">
        <v>337</v>
      </c>
      <c r="H31" s="96" t="s">
        <v>141</v>
      </c>
      <c r="I31" s="93">
        <v>3877621.4464509995</v>
      </c>
      <c r="J31" s="95">
        <v>9200</v>
      </c>
      <c r="K31" s="83"/>
      <c r="L31" s="93">
        <v>356741.17307346099</v>
      </c>
      <c r="M31" s="94">
        <v>1.6509393086164469E-2</v>
      </c>
      <c r="N31" s="94">
        <f t="shared" si="0"/>
        <v>3.3714164711968274E-2</v>
      </c>
      <c r="O31" s="94">
        <f>L31/'סכום נכסי הקרן'!$C$42</f>
        <v>4.6295812398875957E-3</v>
      </c>
    </row>
    <row r="32" spans="2:15">
      <c r="B32" s="86" t="s">
        <v>1151</v>
      </c>
      <c r="C32" s="83" t="s">
        <v>1152</v>
      </c>
      <c r="D32" s="96" t="s">
        <v>128</v>
      </c>
      <c r="E32" s="96" t="s">
        <v>329</v>
      </c>
      <c r="F32" s="83" t="s">
        <v>488</v>
      </c>
      <c r="G32" s="96" t="s">
        <v>399</v>
      </c>
      <c r="H32" s="96" t="s">
        <v>141</v>
      </c>
      <c r="I32" s="93">
        <v>814119.66466799984</v>
      </c>
      <c r="J32" s="95">
        <v>22050</v>
      </c>
      <c r="K32" s="83"/>
      <c r="L32" s="93">
        <v>179513.38606061798</v>
      </c>
      <c r="M32" s="94">
        <v>1.7162408127006087E-2</v>
      </c>
      <c r="N32" s="94">
        <f t="shared" si="0"/>
        <v>1.696508371464191E-2</v>
      </c>
      <c r="O32" s="94">
        <f>L32/'סכום נכסי הקרן'!$C$42</f>
        <v>2.3296212132032212E-3</v>
      </c>
    </row>
    <row r="33" spans="2:15">
      <c r="B33" s="86" t="s">
        <v>1153</v>
      </c>
      <c r="C33" s="83" t="s">
        <v>1154</v>
      </c>
      <c r="D33" s="96" t="s">
        <v>128</v>
      </c>
      <c r="E33" s="96" t="s">
        <v>329</v>
      </c>
      <c r="F33" s="83" t="s">
        <v>1155</v>
      </c>
      <c r="G33" s="96" t="s">
        <v>166</v>
      </c>
      <c r="H33" s="96" t="s">
        <v>141</v>
      </c>
      <c r="I33" s="93">
        <v>119211.52274300001</v>
      </c>
      <c r="J33" s="95">
        <v>53560</v>
      </c>
      <c r="K33" s="83"/>
      <c r="L33" s="93">
        <v>63849.691581619001</v>
      </c>
      <c r="M33" s="94">
        <v>1.9186269653403284E-3</v>
      </c>
      <c r="N33" s="94">
        <f t="shared" si="0"/>
        <v>6.034175983235331E-3</v>
      </c>
      <c r="O33" s="94">
        <f>L33/'סכום נכסי הקרן'!$C$42</f>
        <v>8.2860448030763799E-4</v>
      </c>
    </row>
    <row r="34" spans="2:15">
      <c r="B34" s="86" t="s">
        <v>1156</v>
      </c>
      <c r="C34" s="83" t="s">
        <v>1157</v>
      </c>
      <c r="D34" s="96" t="s">
        <v>128</v>
      </c>
      <c r="E34" s="96" t="s">
        <v>329</v>
      </c>
      <c r="F34" s="83" t="s">
        <v>377</v>
      </c>
      <c r="G34" s="96" t="s">
        <v>337</v>
      </c>
      <c r="H34" s="96" t="s">
        <v>141</v>
      </c>
      <c r="I34" s="93">
        <v>21708674.039168</v>
      </c>
      <c r="J34" s="95">
        <v>2865</v>
      </c>
      <c r="K34" s="83"/>
      <c r="L34" s="93">
        <v>621953.51122219802</v>
      </c>
      <c r="M34" s="94">
        <v>1.6259131026182597E-2</v>
      </c>
      <c r="N34" s="94">
        <f t="shared" si="0"/>
        <v>5.8778309607156777E-2</v>
      </c>
      <c r="O34" s="94">
        <f>L34/'סכום נכסי הקרן'!$C$42</f>
        <v>8.07135403752114E-3</v>
      </c>
    </row>
    <row r="35" spans="2:15">
      <c r="B35" s="86" t="s">
        <v>1158</v>
      </c>
      <c r="C35" s="83" t="s">
        <v>1159</v>
      </c>
      <c r="D35" s="96" t="s">
        <v>128</v>
      </c>
      <c r="E35" s="96" t="s">
        <v>329</v>
      </c>
      <c r="F35" s="83" t="s">
        <v>598</v>
      </c>
      <c r="G35" s="96" t="s">
        <v>463</v>
      </c>
      <c r="H35" s="96" t="s">
        <v>141</v>
      </c>
      <c r="I35" s="93">
        <v>327773.38508899999</v>
      </c>
      <c r="J35" s="95">
        <v>48890</v>
      </c>
      <c r="K35" s="83"/>
      <c r="L35" s="93">
        <v>160248.40797000102</v>
      </c>
      <c r="M35" s="94">
        <v>3.2200789807553712E-2</v>
      </c>
      <c r="N35" s="94">
        <f t="shared" si="0"/>
        <v>1.5144428591142125E-2</v>
      </c>
      <c r="O35" s="94">
        <f>L35/'סכום נכסי הקרן'!$C$42</f>
        <v>2.0796114361237477E-3</v>
      </c>
    </row>
    <row r="36" spans="2:15">
      <c r="B36" s="86" t="s">
        <v>1160</v>
      </c>
      <c r="C36" s="83" t="s">
        <v>1161</v>
      </c>
      <c r="D36" s="96" t="s">
        <v>128</v>
      </c>
      <c r="E36" s="96" t="s">
        <v>329</v>
      </c>
      <c r="F36" s="83" t="s">
        <v>1162</v>
      </c>
      <c r="G36" s="96" t="s">
        <v>908</v>
      </c>
      <c r="H36" s="96" t="s">
        <v>141</v>
      </c>
      <c r="I36" s="93">
        <v>346939.31634700001</v>
      </c>
      <c r="J36" s="95">
        <v>17810</v>
      </c>
      <c r="K36" s="83"/>
      <c r="L36" s="93">
        <v>61789.892241168003</v>
      </c>
      <c r="M36" s="94">
        <v>2.5524430740544919E-3</v>
      </c>
      <c r="N36" s="94">
        <f t="shared" si="0"/>
        <v>5.8395126825591618E-3</v>
      </c>
      <c r="O36" s="94">
        <f>L36/'סכום נכסי הקרן'!$C$42</f>
        <v>8.0187359218971083E-4</v>
      </c>
    </row>
    <row r="37" spans="2:15">
      <c r="B37" s="86" t="s">
        <v>1163</v>
      </c>
      <c r="C37" s="83" t="s">
        <v>1164</v>
      </c>
      <c r="D37" s="96" t="s">
        <v>128</v>
      </c>
      <c r="E37" s="96" t="s">
        <v>329</v>
      </c>
      <c r="F37" s="83" t="s">
        <v>413</v>
      </c>
      <c r="G37" s="96" t="s">
        <v>399</v>
      </c>
      <c r="H37" s="96" t="s">
        <v>141</v>
      </c>
      <c r="I37" s="93">
        <v>1558656.6308230001</v>
      </c>
      <c r="J37" s="95">
        <v>25250</v>
      </c>
      <c r="K37" s="83"/>
      <c r="L37" s="93">
        <v>393560.79928305798</v>
      </c>
      <c r="M37" s="94">
        <v>1.2852487490372941E-2</v>
      </c>
      <c r="N37" s="94">
        <f t="shared" si="0"/>
        <v>3.7193838594208481E-2</v>
      </c>
      <c r="O37" s="94">
        <f>L37/'סכום נכסי הקרן'!$C$42</f>
        <v>5.1074051178858952E-3</v>
      </c>
    </row>
    <row r="38" spans="2:15">
      <c r="B38" s="86" t="s">
        <v>1165</v>
      </c>
      <c r="C38" s="83" t="s">
        <v>1166</v>
      </c>
      <c r="D38" s="96" t="s">
        <v>128</v>
      </c>
      <c r="E38" s="96" t="s">
        <v>329</v>
      </c>
      <c r="F38" s="83" t="s">
        <v>508</v>
      </c>
      <c r="G38" s="96" t="s">
        <v>136</v>
      </c>
      <c r="H38" s="96" t="s">
        <v>141</v>
      </c>
      <c r="I38" s="93">
        <v>4964019.4763849992</v>
      </c>
      <c r="J38" s="95">
        <v>2198</v>
      </c>
      <c r="K38" s="83"/>
      <c r="L38" s="93">
        <v>109109.14809133399</v>
      </c>
      <c r="M38" s="94">
        <v>2.0843526115143583E-2</v>
      </c>
      <c r="N38" s="94">
        <f t="shared" si="0"/>
        <v>1.031146407531794E-2</v>
      </c>
      <c r="O38" s="94">
        <f>L38/'סכום נכסי הקרן'!$C$42</f>
        <v>1.4159556093620285E-3</v>
      </c>
    </row>
    <row r="39" spans="2:15">
      <c r="B39" s="86" t="s">
        <v>1167</v>
      </c>
      <c r="C39" s="83" t="s">
        <v>1168</v>
      </c>
      <c r="D39" s="96" t="s">
        <v>128</v>
      </c>
      <c r="E39" s="96" t="s">
        <v>329</v>
      </c>
      <c r="F39" s="83" t="s">
        <v>719</v>
      </c>
      <c r="G39" s="96" t="s">
        <v>720</v>
      </c>
      <c r="H39" s="96" t="s">
        <v>141</v>
      </c>
      <c r="I39" s="93">
        <v>1836887.9528530003</v>
      </c>
      <c r="J39" s="95">
        <v>10590</v>
      </c>
      <c r="K39" s="83"/>
      <c r="L39" s="93">
        <v>194526.43420718203</v>
      </c>
      <c r="M39" s="94">
        <v>1.5862747524068722E-2</v>
      </c>
      <c r="N39" s="94">
        <f t="shared" si="0"/>
        <v>1.8383906144588177E-2</v>
      </c>
      <c r="O39" s="94">
        <f>L39/'סכום נכסי הקרן'!$C$42</f>
        <v>2.5244518952185816E-3</v>
      </c>
    </row>
    <row r="40" spans="2:15">
      <c r="B40" s="86" t="s">
        <v>1169</v>
      </c>
      <c r="C40" s="83" t="s">
        <v>1170</v>
      </c>
      <c r="D40" s="96" t="s">
        <v>128</v>
      </c>
      <c r="E40" s="96" t="s">
        <v>329</v>
      </c>
      <c r="F40" s="83" t="s">
        <v>848</v>
      </c>
      <c r="G40" s="96" t="s">
        <v>849</v>
      </c>
      <c r="H40" s="96" t="s">
        <v>141</v>
      </c>
      <c r="I40" s="93">
        <v>6327007.8785539996</v>
      </c>
      <c r="J40" s="95">
        <v>2108</v>
      </c>
      <c r="K40" s="83"/>
      <c r="L40" s="93">
        <v>133373.32607991502</v>
      </c>
      <c r="M40" s="94">
        <v>1.7808330755333678E-2</v>
      </c>
      <c r="N40" s="94">
        <f t="shared" si="0"/>
        <v>1.2604573351883227E-2</v>
      </c>
      <c r="O40" s="94">
        <f>L40/'סכום נכסי הקרן'!$C$42</f>
        <v>1.7308421200763282E-3</v>
      </c>
    </row>
    <row r="41" spans="2:15">
      <c r="B41" s="82"/>
      <c r="C41" s="83"/>
      <c r="D41" s="83"/>
      <c r="E41" s="83"/>
      <c r="F41" s="83"/>
      <c r="G41" s="83"/>
      <c r="H41" s="83"/>
      <c r="I41" s="93"/>
      <c r="J41" s="95"/>
      <c r="K41" s="83"/>
      <c r="L41" s="83"/>
      <c r="M41" s="83"/>
      <c r="N41" s="94"/>
      <c r="O41" s="83"/>
    </row>
    <row r="42" spans="2:15">
      <c r="B42" s="99" t="s">
        <v>1171</v>
      </c>
      <c r="C42" s="81"/>
      <c r="D42" s="81"/>
      <c r="E42" s="81"/>
      <c r="F42" s="81"/>
      <c r="G42" s="81"/>
      <c r="H42" s="81"/>
      <c r="I42" s="90"/>
      <c r="J42" s="92"/>
      <c r="K42" s="90">
        <v>12693.019979574001</v>
      </c>
      <c r="L42" s="90">
        <v>2260252.3370485022</v>
      </c>
      <c r="M42" s="81"/>
      <c r="N42" s="91">
        <f t="shared" ref="N42:N84" si="1">L42/$L$11</f>
        <v>0.21360730225039828</v>
      </c>
      <c r="O42" s="91">
        <f>L42/'סכום נכסי הקרן'!$C$42</f>
        <v>2.9332251522470227E-2</v>
      </c>
    </row>
    <row r="43" spans="2:15">
      <c r="B43" s="86" t="s">
        <v>1172</v>
      </c>
      <c r="C43" s="83" t="s">
        <v>1173</v>
      </c>
      <c r="D43" s="96" t="s">
        <v>128</v>
      </c>
      <c r="E43" s="96" t="s">
        <v>329</v>
      </c>
      <c r="F43" s="83" t="s">
        <v>1174</v>
      </c>
      <c r="G43" s="96" t="s">
        <v>1175</v>
      </c>
      <c r="H43" s="96" t="s">
        <v>141</v>
      </c>
      <c r="I43" s="93">
        <v>8612453.4991910011</v>
      </c>
      <c r="J43" s="95">
        <v>260.39999999999998</v>
      </c>
      <c r="K43" s="83"/>
      <c r="L43" s="93">
        <v>22426.828910466</v>
      </c>
      <c r="M43" s="94">
        <v>2.9012510181731406E-2</v>
      </c>
      <c r="N43" s="94">
        <f t="shared" si="1"/>
        <v>2.1194688500362261E-3</v>
      </c>
      <c r="O43" s="94">
        <f>L43/'סכום נכסי הקרן'!$C$42</f>
        <v>2.9104245383159598E-4</v>
      </c>
    </row>
    <row r="44" spans="2:15">
      <c r="B44" s="86" t="s">
        <v>1176</v>
      </c>
      <c r="C44" s="83" t="s">
        <v>1177</v>
      </c>
      <c r="D44" s="96" t="s">
        <v>128</v>
      </c>
      <c r="E44" s="96" t="s">
        <v>329</v>
      </c>
      <c r="F44" s="83" t="s">
        <v>869</v>
      </c>
      <c r="G44" s="96" t="s">
        <v>463</v>
      </c>
      <c r="H44" s="96" t="s">
        <v>141</v>
      </c>
      <c r="I44" s="93">
        <v>4018417.8738279999</v>
      </c>
      <c r="J44" s="95">
        <v>2933</v>
      </c>
      <c r="K44" s="83"/>
      <c r="L44" s="93">
        <v>117860.19623942398</v>
      </c>
      <c r="M44" s="94">
        <v>2.8030342486362492E-2</v>
      </c>
      <c r="N44" s="94">
        <f t="shared" si="1"/>
        <v>1.1138490224627363E-2</v>
      </c>
      <c r="O44" s="94">
        <f>L44/'סכום נכסי הקרן'!$C$42</f>
        <v>1.5295216661945204E-3</v>
      </c>
    </row>
    <row r="45" spans="2:15">
      <c r="B45" s="86" t="s">
        <v>1178</v>
      </c>
      <c r="C45" s="83" t="s">
        <v>1179</v>
      </c>
      <c r="D45" s="96" t="s">
        <v>128</v>
      </c>
      <c r="E45" s="96" t="s">
        <v>329</v>
      </c>
      <c r="F45" s="83" t="s">
        <v>644</v>
      </c>
      <c r="G45" s="96" t="s">
        <v>645</v>
      </c>
      <c r="H45" s="96" t="s">
        <v>141</v>
      </c>
      <c r="I45" s="93">
        <v>3700725.003083</v>
      </c>
      <c r="J45" s="95">
        <v>700.4</v>
      </c>
      <c r="K45" s="83"/>
      <c r="L45" s="93">
        <v>25919.877920985004</v>
      </c>
      <c r="M45" s="94">
        <v>1.756059248727938E-2</v>
      </c>
      <c r="N45" s="94">
        <f t="shared" si="1"/>
        <v>2.4495827773775062E-3</v>
      </c>
      <c r="O45" s="94">
        <f>L45/'סכום נכסי הקרן'!$C$42</f>
        <v>3.3637322972657983E-4</v>
      </c>
    </row>
    <row r="46" spans="2:15">
      <c r="B46" s="86" t="s">
        <v>1180</v>
      </c>
      <c r="C46" s="83" t="s">
        <v>1181</v>
      </c>
      <c r="D46" s="96" t="s">
        <v>128</v>
      </c>
      <c r="E46" s="96" t="s">
        <v>329</v>
      </c>
      <c r="F46" s="83" t="s">
        <v>856</v>
      </c>
      <c r="G46" s="96" t="s">
        <v>459</v>
      </c>
      <c r="H46" s="96" t="s">
        <v>141</v>
      </c>
      <c r="I46" s="93">
        <v>240029.16690400001</v>
      </c>
      <c r="J46" s="95">
        <v>12600</v>
      </c>
      <c r="K46" s="83"/>
      <c r="L46" s="93">
        <v>30243.675030051003</v>
      </c>
      <c r="M46" s="94">
        <v>1.635642861419349E-2</v>
      </c>
      <c r="N46" s="94">
        <f t="shared" si="1"/>
        <v>2.8582073458855131E-3</v>
      </c>
      <c r="O46" s="94">
        <f>L46/'סכום נכסי הקרן'!$C$42</f>
        <v>3.9248497541815479E-4</v>
      </c>
    </row>
    <row r="47" spans="2:15">
      <c r="B47" s="86" t="s">
        <v>1182</v>
      </c>
      <c r="C47" s="83" t="s">
        <v>1183</v>
      </c>
      <c r="D47" s="96" t="s">
        <v>128</v>
      </c>
      <c r="E47" s="96" t="s">
        <v>329</v>
      </c>
      <c r="F47" s="83" t="s">
        <v>1184</v>
      </c>
      <c r="G47" s="96" t="s">
        <v>849</v>
      </c>
      <c r="H47" s="96" t="s">
        <v>141</v>
      </c>
      <c r="I47" s="93">
        <v>3524907.4275419996</v>
      </c>
      <c r="J47" s="95">
        <v>1499</v>
      </c>
      <c r="K47" s="83"/>
      <c r="L47" s="93">
        <v>52838.362338829997</v>
      </c>
      <c r="M47" s="94">
        <v>3.2393621859569545E-2</v>
      </c>
      <c r="N47" s="94">
        <f t="shared" si="1"/>
        <v>4.9935398139063286E-3</v>
      </c>
      <c r="O47" s="94">
        <f>L47/'סכום נכסי הקרן'!$C$42</f>
        <v>6.8570579875246976E-4</v>
      </c>
    </row>
    <row r="48" spans="2:15">
      <c r="B48" s="86" t="s">
        <v>1185</v>
      </c>
      <c r="C48" s="83" t="s">
        <v>1186</v>
      </c>
      <c r="D48" s="96" t="s">
        <v>128</v>
      </c>
      <c r="E48" s="96" t="s">
        <v>329</v>
      </c>
      <c r="F48" s="83" t="s">
        <v>1187</v>
      </c>
      <c r="G48" s="96" t="s">
        <v>166</v>
      </c>
      <c r="H48" s="96" t="s">
        <v>141</v>
      </c>
      <c r="I48" s="93">
        <v>50439.191001000007</v>
      </c>
      <c r="J48" s="95">
        <v>2949</v>
      </c>
      <c r="K48" s="83"/>
      <c r="L48" s="93">
        <v>1487.4517425640001</v>
      </c>
      <c r="M48" s="94">
        <v>1.4700607447644205E-3</v>
      </c>
      <c r="N48" s="94">
        <f t="shared" si="1"/>
        <v>1.4057304520770944E-4</v>
      </c>
      <c r="O48" s="94">
        <f>L48/'סכום נכסי הקרן'!$C$42</f>
        <v>1.9303291019885641E-5</v>
      </c>
    </row>
    <row r="49" spans="2:15">
      <c r="B49" s="86" t="s">
        <v>1188</v>
      </c>
      <c r="C49" s="83" t="s">
        <v>1189</v>
      </c>
      <c r="D49" s="96" t="s">
        <v>128</v>
      </c>
      <c r="E49" s="96" t="s">
        <v>329</v>
      </c>
      <c r="F49" s="83" t="s">
        <v>806</v>
      </c>
      <c r="G49" s="96" t="s">
        <v>687</v>
      </c>
      <c r="H49" s="96" t="s">
        <v>141</v>
      </c>
      <c r="I49" s="93">
        <v>115693.43679400001</v>
      </c>
      <c r="J49" s="95">
        <v>153300</v>
      </c>
      <c r="K49" s="83"/>
      <c r="L49" s="93">
        <v>177358.03860333207</v>
      </c>
      <c r="M49" s="94">
        <v>3.1725071658032039E-2</v>
      </c>
      <c r="N49" s="94">
        <f t="shared" si="1"/>
        <v>1.6761390548079676E-2</v>
      </c>
      <c r="O49" s="94">
        <f>L49/'סכום נכסי הקרן'!$C$42</f>
        <v>2.3016503567200096E-3</v>
      </c>
    </row>
    <row r="50" spans="2:15">
      <c r="B50" s="86" t="s">
        <v>1190</v>
      </c>
      <c r="C50" s="83" t="s">
        <v>1191</v>
      </c>
      <c r="D50" s="96" t="s">
        <v>128</v>
      </c>
      <c r="E50" s="96" t="s">
        <v>329</v>
      </c>
      <c r="F50" s="83" t="s">
        <v>1192</v>
      </c>
      <c r="G50" s="96" t="s">
        <v>164</v>
      </c>
      <c r="H50" s="96" t="s">
        <v>141</v>
      </c>
      <c r="I50" s="93">
        <v>17047230.306143001</v>
      </c>
      <c r="J50" s="95">
        <v>434</v>
      </c>
      <c r="K50" s="83"/>
      <c r="L50" s="93">
        <v>73984.979528661992</v>
      </c>
      <c r="M50" s="94">
        <v>2.2664838823554113E-2</v>
      </c>
      <c r="N50" s="94">
        <f t="shared" si="1"/>
        <v>6.9920210346095107E-3</v>
      </c>
      <c r="O50" s="94">
        <f>L50/'סכום נכסי הקרן'!$C$42</f>
        <v>9.6013440306995054E-4</v>
      </c>
    </row>
    <row r="51" spans="2:15">
      <c r="B51" s="86" t="s">
        <v>1193</v>
      </c>
      <c r="C51" s="83" t="s">
        <v>1194</v>
      </c>
      <c r="D51" s="96" t="s">
        <v>128</v>
      </c>
      <c r="E51" s="96" t="s">
        <v>329</v>
      </c>
      <c r="F51" s="83" t="s">
        <v>1195</v>
      </c>
      <c r="G51" s="96" t="s">
        <v>164</v>
      </c>
      <c r="H51" s="96" t="s">
        <v>141</v>
      </c>
      <c r="I51" s="93">
        <v>7569698.6659930004</v>
      </c>
      <c r="J51" s="95">
        <v>1031</v>
      </c>
      <c r="K51" s="83"/>
      <c r="L51" s="93">
        <v>78043.593245282987</v>
      </c>
      <c r="M51" s="94">
        <v>1.7873729391101385E-2</v>
      </c>
      <c r="N51" s="94">
        <f t="shared" si="1"/>
        <v>7.3755841937636598E-3</v>
      </c>
      <c r="O51" s="94">
        <f>L51/'סכום נכסי הקרן'!$C$42</f>
        <v>1.0128047516045442E-3</v>
      </c>
    </row>
    <row r="52" spans="2:15">
      <c r="B52" s="86" t="s">
        <v>1196</v>
      </c>
      <c r="C52" s="83" t="s">
        <v>1197</v>
      </c>
      <c r="D52" s="96" t="s">
        <v>128</v>
      </c>
      <c r="E52" s="96" t="s">
        <v>329</v>
      </c>
      <c r="F52" s="83" t="s">
        <v>1198</v>
      </c>
      <c r="G52" s="96" t="s">
        <v>1199</v>
      </c>
      <c r="H52" s="96" t="s">
        <v>141</v>
      </c>
      <c r="I52" s="93">
        <v>114026.45295200002</v>
      </c>
      <c r="J52" s="95">
        <v>14290</v>
      </c>
      <c r="K52" s="83"/>
      <c r="L52" s="93">
        <v>16294.380125316</v>
      </c>
      <c r="M52" s="94">
        <v>2.25464661772714E-2</v>
      </c>
      <c r="N52" s="94">
        <f t="shared" si="1"/>
        <v>1.5399159303409087E-3</v>
      </c>
      <c r="O52" s="94">
        <f>L52/'סכום נכסי הקרן'!$C$42</f>
        <v>2.1145906959336666E-4</v>
      </c>
    </row>
    <row r="53" spans="2:15">
      <c r="B53" s="86" t="s">
        <v>1200</v>
      </c>
      <c r="C53" s="83" t="s">
        <v>1201</v>
      </c>
      <c r="D53" s="96" t="s">
        <v>128</v>
      </c>
      <c r="E53" s="96" t="s">
        <v>329</v>
      </c>
      <c r="F53" s="83" t="s">
        <v>1202</v>
      </c>
      <c r="G53" s="96" t="s">
        <v>687</v>
      </c>
      <c r="H53" s="96" t="s">
        <v>141</v>
      </c>
      <c r="I53" s="93">
        <v>225420.00256200001</v>
      </c>
      <c r="J53" s="95">
        <v>10240</v>
      </c>
      <c r="K53" s="83"/>
      <c r="L53" s="93">
        <v>23083.00826319</v>
      </c>
      <c r="M53" s="94">
        <v>6.2046123968880935E-3</v>
      </c>
      <c r="N53" s="94">
        <f t="shared" si="1"/>
        <v>2.1814817054286542E-3</v>
      </c>
      <c r="O53" s="94">
        <f>L53/'סכום נכסי הקרן'!$C$42</f>
        <v>2.9955797110480702E-4</v>
      </c>
    </row>
    <row r="54" spans="2:15">
      <c r="B54" s="86" t="s">
        <v>1203</v>
      </c>
      <c r="C54" s="83" t="s">
        <v>1204</v>
      </c>
      <c r="D54" s="96" t="s">
        <v>128</v>
      </c>
      <c r="E54" s="96" t="s">
        <v>329</v>
      </c>
      <c r="F54" s="83" t="s">
        <v>1205</v>
      </c>
      <c r="G54" s="96" t="s">
        <v>1206</v>
      </c>
      <c r="H54" s="96" t="s">
        <v>141</v>
      </c>
      <c r="I54" s="93">
        <v>583847.0320270001</v>
      </c>
      <c r="J54" s="95">
        <v>6056</v>
      </c>
      <c r="K54" s="83"/>
      <c r="L54" s="93">
        <v>35357.776259614999</v>
      </c>
      <c r="M54" s="94">
        <v>2.3608161960577953E-2</v>
      </c>
      <c r="N54" s="94">
        <f t="shared" si="1"/>
        <v>3.3415203588516265E-3</v>
      </c>
      <c r="O54" s="94">
        <f>L54/'סכום נכסי הקרן'!$C$42</f>
        <v>4.5885283228002625E-4</v>
      </c>
    </row>
    <row r="55" spans="2:15">
      <c r="B55" s="86" t="s">
        <v>1207</v>
      </c>
      <c r="C55" s="83" t="s">
        <v>1208</v>
      </c>
      <c r="D55" s="96" t="s">
        <v>128</v>
      </c>
      <c r="E55" s="96" t="s">
        <v>329</v>
      </c>
      <c r="F55" s="83" t="s">
        <v>455</v>
      </c>
      <c r="G55" s="96" t="s">
        <v>399</v>
      </c>
      <c r="H55" s="96" t="s">
        <v>141</v>
      </c>
      <c r="I55" s="93">
        <v>112423.51457900001</v>
      </c>
      <c r="J55" s="95">
        <v>265400</v>
      </c>
      <c r="K55" s="83"/>
      <c r="L55" s="93">
        <v>298372.00769790093</v>
      </c>
      <c r="M55" s="94">
        <v>5.2614134320032015E-2</v>
      </c>
      <c r="N55" s="94">
        <f t="shared" si="1"/>
        <v>2.8197931083486821E-2</v>
      </c>
      <c r="O55" s="94">
        <f>L55/'סכום נכסי הקרן'!$C$42</f>
        <v>3.8720998684986414E-3</v>
      </c>
    </row>
    <row r="56" spans="2:15">
      <c r="B56" s="86" t="s">
        <v>1209</v>
      </c>
      <c r="C56" s="83" t="s">
        <v>1210</v>
      </c>
      <c r="D56" s="96" t="s">
        <v>128</v>
      </c>
      <c r="E56" s="96" t="s">
        <v>329</v>
      </c>
      <c r="F56" s="83" t="s">
        <v>1211</v>
      </c>
      <c r="G56" s="96" t="s">
        <v>645</v>
      </c>
      <c r="H56" s="96" t="s">
        <v>141</v>
      </c>
      <c r="I56" s="93">
        <v>272275.85514500004</v>
      </c>
      <c r="J56" s="95">
        <v>10140</v>
      </c>
      <c r="K56" s="83"/>
      <c r="L56" s="93">
        <v>27608.771711775</v>
      </c>
      <c r="M56" s="94">
        <v>1.4554080212815238E-2</v>
      </c>
      <c r="N56" s="94">
        <f t="shared" si="1"/>
        <v>2.6091932954266498E-3</v>
      </c>
      <c r="O56" s="94">
        <f>L56/'סכום נכסי הקרן'!$C$42</f>
        <v>3.5829071949273567E-4</v>
      </c>
    </row>
    <row r="57" spans="2:15">
      <c r="B57" s="86" t="s">
        <v>1212</v>
      </c>
      <c r="C57" s="83" t="s">
        <v>1213</v>
      </c>
      <c r="D57" s="96" t="s">
        <v>128</v>
      </c>
      <c r="E57" s="96" t="s">
        <v>329</v>
      </c>
      <c r="F57" s="83" t="s">
        <v>1214</v>
      </c>
      <c r="G57" s="96" t="s">
        <v>137</v>
      </c>
      <c r="H57" s="96" t="s">
        <v>141</v>
      </c>
      <c r="I57" s="93">
        <v>221462.10424199997</v>
      </c>
      <c r="J57" s="95">
        <v>32140</v>
      </c>
      <c r="K57" s="83"/>
      <c r="L57" s="93">
        <v>71177.920303277017</v>
      </c>
      <c r="M57" s="94">
        <v>4.1890772587056917E-2</v>
      </c>
      <c r="N57" s="94">
        <f t="shared" si="1"/>
        <v>6.7267372259996443E-3</v>
      </c>
      <c r="O57" s="94">
        <f>L57/'סכום נכסי הקרן'!$C$42</f>
        <v>9.2370600705068973E-4</v>
      </c>
    </row>
    <row r="58" spans="2:15">
      <c r="B58" s="86" t="s">
        <v>1215</v>
      </c>
      <c r="C58" s="83" t="s">
        <v>1216</v>
      </c>
      <c r="D58" s="96" t="s">
        <v>128</v>
      </c>
      <c r="E58" s="96" t="s">
        <v>329</v>
      </c>
      <c r="F58" s="83" t="s">
        <v>1217</v>
      </c>
      <c r="G58" s="96" t="s">
        <v>849</v>
      </c>
      <c r="H58" s="96" t="s">
        <v>141</v>
      </c>
      <c r="I58" s="93">
        <v>520504.75076899998</v>
      </c>
      <c r="J58" s="95">
        <v>6647</v>
      </c>
      <c r="K58" s="83"/>
      <c r="L58" s="93">
        <v>34597.950783545006</v>
      </c>
      <c r="M58" s="94">
        <v>3.7062911797341135E-2</v>
      </c>
      <c r="N58" s="94">
        <f t="shared" si="1"/>
        <v>3.2697123277464018E-3</v>
      </c>
      <c r="O58" s="94">
        <f>L58/'סכום נכסי הקרן'!$C$42</f>
        <v>4.4899225538250637E-4</v>
      </c>
    </row>
    <row r="59" spans="2:15">
      <c r="B59" s="86" t="s">
        <v>1218</v>
      </c>
      <c r="C59" s="83" t="s">
        <v>1219</v>
      </c>
      <c r="D59" s="96" t="s">
        <v>128</v>
      </c>
      <c r="E59" s="96" t="s">
        <v>329</v>
      </c>
      <c r="F59" s="83" t="s">
        <v>1220</v>
      </c>
      <c r="G59" s="96" t="s">
        <v>1221</v>
      </c>
      <c r="H59" s="96" t="s">
        <v>141</v>
      </c>
      <c r="I59" s="93">
        <v>167551.825301</v>
      </c>
      <c r="J59" s="95">
        <v>26410</v>
      </c>
      <c r="K59" s="83"/>
      <c r="L59" s="93">
        <v>44250.437062354998</v>
      </c>
      <c r="M59" s="94">
        <v>2.4663854723602972E-2</v>
      </c>
      <c r="N59" s="94">
        <f t="shared" si="1"/>
        <v>4.1819297471156021E-3</v>
      </c>
      <c r="O59" s="94">
        <f>L59/'סכום נכסי הקרן'!$C$42</f>
        <v>5.7425665648781169E-4</v>
      </c>
    </row>
    <row r="60" spans="2:15">
      <c r="B60" s="86" t="s">
        <v>1222</v>
      </c>
      <c r="C60" s="83" t="s">
        <v>1223</v>
      </c>
      <c r="D60" s="96" t="s">
        <v>128</v>
      </c>
      <c r="E60" s="96" t="s">
        <v>329</v>
      </c>
      <c r="F60" s="83" t="s">
        <v>1224</v>
      </c>
      <c r="G60" s="96" t="s">
        <v>1221</v>
      </c>
      <c r="H60" s="96" t="s">
        <v>141</v>
      </c>
      <c r="I60" s="93">
        <v>594177.33723900013</v>
      </c>
      <c r="J60" s="95">
        <v>13900</v>
      </c>
      <c r="K60" s="83"/>
      <c r="L60" s="93">
        <v>82590.649876150987</v>
      </c>
      <c r="M60" s="94">
        <v>2.6428229042253292E-2</v>
      </c>
      <c r="N60" s="94">
        <f t="shared" si="1"/>
        <v>7.8053081162562377E-3</v>
      </c>
      <c r="O60" s="94">
        <f>L60/'סכום נכסי הקרן'!$C$42</f>
        <v>1.0718138306340572E-3</v>
      </c>
    </row>
    <row r="61" spans="2:15">
      <c r="B61" s="86" t="s">
        <v>1225</v>
      </c>
      <c r="C61" s="83" t="s">
        <v>1226</v>
      </c>
      <c r="D61" s="96" t="s">
        <v>128</v>
      </c>
      <c r="E61" s="96" t="s">
        <v>329</v>
      </c>
      <c r="F61" s="83" t="s">
        <v>734</v>
      </c>
      <c r="G61" s="96" t="s">
        <v>138</v>
      </c>
      <c r="H61" s="96" t="s">
        <v>141</v>
      </c>
      <c r="I61" s="93">
        <v>3097596.1719</v>
      </c>
      <c r="J61" s="95">
        <v>1291</v>
      </c>
      <c r="K61" s="83"/>
      <c r="L61" s="93">
        <v>39989.966579228996</v>
      </c>
      <c r="M61" s="94">
        <v>1.5487980859499999E-2</v>
      </c>
      <c r="N61" s="94">
        <f t="shared" si="1"/>
        <v>3.7792899217736283E-3</v>
      </c>
      <c r="O61" s="94">
        <f>L61/'סכום נכסי הקרן'!$C$42</f>
        <v>5.1896672723225775E-4</v>
      </c>
    </row>
    <row r="62" spans="2:15">
      <c r="B62" s="86" t="s">
        <v>1227</v>
      </c>
      <c r="C62" s="83" t="s">
        <v>1228</v>
      </c>
      <c r="D62" s="96" t="s">
        <v>128</v>
      </c>
      <c r="E62" s="96" t="s">
        <v>329</v>
      </c>
      <c r="F62" s="83" t="s">
        <v>884</v>
      </c>
      <c r="G62" s="96" t="s">
        <v>135</v>
      </c>
      <c r="H62" s="96" t="s">
        <v>141</v>
      </c>
      <c r="I62" s="93">
        <v>290504657.04584205</v>
      </c>
      <c r="J62" s="95">
        <v>62.7</v>
      </c>
      <c r="K62" s="93">
        <v>12693.019979574001</v>
      </c>
      <c r="L62" s="93">
        <v>194839.43994849699</v>
      </c>
      <c r="M62" s="94">
        <v>5.6072086053549602E-2</v>
      </c>
      <c r="N62" s="94">
        <f t="shared" si="1"/>
        <v>1.8413487050620327E-2</v>
      </c>
      <c r="O62" s="94">
        <f>L62/'סכום נכסי הקרן'!$C$42</f>
        <v>2.5285139032438521E-3</v>
      </c>
    </row>
    <row r="63" spans="2:15">
      <c r="B63" s="86" t="s">
        <v>1229</v>
      </c>
      <c r="C63" s="83" t="s">
        <v>1230</v>
      </c>
      <c r="D63" s="96" t="s">
        <v>128</v>
      </c>
      <c r="E63" s="96" t="s">
        <v>329</v>
      </c>
      <c r="F63" s="83" t="s">
        <v>470</v>
      </c>
      <c r="G63" s="96" t="s">
        <v>399</v>
      </c>
      <c r="H63" s="96" t="s">
        <v>141</v>
      </c>
      <c r="I63" s="93">
        <v>51743.741848999998</v>
      </c>
      <c r="J63" s="95">
        <v>76010</v>
      </c>
      <c r="K63" s="83"/>
      <c r="L63" s="93">
        <v>39330.418177658001</v>
      </c>
      <c r="M63" s="94">
        <v>9.5752660393538282E-3</v>
      </c>
      <c r="N63" s="94">
        <f t="shared" si="1"/>
        <v>3.7169586712075464E-3</v>
      </c>
      <c r="O63" s="94">
        <f>L63/'סכום נכסי הקרן'!$C$42</f>
        <v>5.1040748838577295E-4</v>
      </c>
    </row>
    <row r="64" spans="2:15">
      <c r="B64" s="86" t="s">
        <v>1231</v>
      </c>
      <c r="C64" s="83" t="s">
        <v>1232</v>
      </c>
      <c r="D64" s="96" t="s">
        <v>128</v>
      </c>
      <c r="E64" s="96" t="s">
        <v>329</v>
      </c>
      <c r="F64" s="83" t="s">
        <v>1233</v>
      </c>
      <c r="G64" s="96" t="s">
        <v>459</v>
      </c>
      <c r="H64" s="96" t="s">
        <v>141</v>
      </c>
      <c r="I64" s="93">
        <v>866618.03434699995</v>
      </c>
      <c r="J64" s="95">
        <v>5188</v>
      </c>
      <c r="K64" s="83"/>
      <c r="L64" s="93">
        <v>44960.143621064009</v>
      </c>
      <c r="M64" s="94">
        <v>1.2811290387295757E-2</v>
      </c>
      <c r="N64" s="94">
        <f t="shared" si="1"/>
        <v>4.2490012421475265E-3</v>
      </c>
      <c r="O64" s="94">
        <f>L64/'סכום נכסי הקרן'!$C$42</f>
        <v>5.83466818975414E-4</v>
      </c>
    </row>
    <row r="65" spans="2:15">
      <c r="B65" s="86" t="s">
        <v>1234</v>
      </c>
      <c r="C65" s="83" t="s">
        <v>1235</v>
      </c>
      <c r="D65" s="96" t="s">
        <v>128</v>
      </c>
      <c r="E65" s="96" t="s">
        <v>329</v>
      </c>
      <c r="F65" s="83" t="s">
        <v>566</v>
      </c>
      <c r="G65" s="96" t="s">
        <v>399</v>
      </c>
      <c r="H65" s="96" t="s">
        <v>141</v>
      </c>
      <c r="I65" s="93">
        <v>6236063.8791279979</v>
      </c>
      <c r="J65" s="95">
        <v>943</v>
      </c>
      <c r="K65" s="83"/>
      <c r="L65" s="93">
        <v>58806.082380183005</v>
      </c>
      <c r="M65" s="94">
        <v>7.6710894412779359E-3</v>
      </c>
      <c r="N65" s="94">
        <f t="shared" si="1"/>
        <v>5.557524886601199E-3</v>
      </c>
      <c r="O65" s="94">
        <f>L65/'סכום נכסי הקרן'!$C$42</f>
        <v>7.6315142833966593E-4</v>
      </c>
    </row>
    <row r="66" spans="2:15">
      <c r="B66" s="86" t="s">
        <v>1236</v>
      </c>
      <c r="C66" s="83" t="s">
        <v>1237</v>
      </c>
      <c r="D66" s="96" t="s">
        <v>128</v>
      </c>
      <c r="E66" s="96" t="s">
        <v>329</v>
      </c>
      <c r="F66" s="83" t="s">
        <v>1238</v>
      </c>
      <c r="G66" s="96" t="s">
        <v>1221</v>
      </c>
      <c r="H66" s="96" t="s">
        <v>141</v>
      </c>
      <c r="I66" s="93">
        <v>1759501.2061549998</v>
      </c>
      <c r="J66" s="95">
        <v>6951</v>
      </c>
      <c r="K66" s="83"/>
      <c r="L66" s="93">
        <v>122302.92883980804</v>
      </c>
      <c r="M66" s="94">
        <v>2.8339954003054009E-2</v>
      </c>
      <c r="N66" s="94">
        <f t="shared" si="1"/>
        <v>1.1558354905146692E-2</v>
      </c>
      <c r="O66" s="94">
        <f>L66/'סכום נכסי הקרן'!$C$42</f>
        <v>1.5871768881117832E-3</v>
      </c>
    </row>
    <row r="67" spans="2:15">
      <c r="B67" s="86" t="s">
        <v>1239</v>
      </c>
      <c r="C67" s="83" t="s">
        <v>1240</v>
      </c>
      <c r="D67" s="96" t="s">
        <v>128</v>
      </c>
      <c r="E67" s="96" t="s">
        <v>329</v>
      </c>
      <c r="F67" s="83" t="s">
        <v>1241</v>
      </c>
      <c r="G67" s="96" t="s">
        <v>1206</v>
      </c>
      <c r="H67" s="96" t="s">
        <v>141</v>
      </c>
      <c r="I67" s="93">
        <v>3264390.2005630005</v>
      </c>
      <c r="J67" s="95">
        <v>2885</v>
      </c>
      <c r="K67" s="83"/>
      <c r="L67" s="93">
        <v>94177.657287839</v>
      </c>
      <c r="M67" s="94">
        <v>3.032021105845803E-2</v>
      </c>
      <c r="N67" s="94">
        <f t="shared" si="1"/>
        <v>8.9003492998428711E-3</v>
      </c>
      <c r="O67" s="94">
        <f>L67/'סכום נכסי הקרן'!$C$42</f>
        <v>1.2221833315173853E-3</v>
      </c>
    </row>
    <row r="68" spans="2:15">
      <c r="B68" s="86" t="s">
        <v>1242</v>
      </c>
      <c r="C68" s="83" t="s">
        <v>1243</v>
      </c>
      <c r="D68" s="96" t="s">
        <v>128</v>
      </c>
      <c r="E68" s="96" t="s">
        <v>329</v>
      </c>
      <c r="F68" s="83" t="s">
        <v>1244</v>
      </c>
      <c r="G68" s="96" t="s">
        <v>849</v>
      </c>
      <c r="H68" s="96" t="s">
        <v>141</v>
      </c>
      <c r="I68" s="93">
        <v>121589.55089</v>
      </c>
      <c r="J68" s="95">
        <v>13550</v>
      </c>
      <c r="K68" s="83"/>
      <c r="L68" s="93">
        <v>16475.384144986001</v>
      </c>
      <c r="M68" s="94">
        <v>1.3741133990734334E-2</v>
      </c>
      <c r="N68" s="94">
        <f t="shared" si="1"/>
        <v>1.557021887806116E-3</v>
      </c>
      <c r="O68" s="94">
        <f>L68/'סכום נכסי הקרן'!$C$42</f>
        <v>2.138080353900226E-4</v>
      </c>
    </row>
    <row r="69" spans="2:15">
      <c r="B69" s="86" t="s">
        <v>1245</v>
      </c>
      <c r="C69" s="83" t="s">
        <v>1246</v>
      </c>
      <c r="D69" s="96" t="s">
        <v>128</v>
      </c>
      <c r="E69" s="96" t="s">
        <v>329</v>
      </c>
      <c r="F69" s="83" t="s">
        <v>586</v>
      </c>
      <c r="G69" s="96" t="s">
        <v>459</v>
      </c>
      <c r="H69" s="96" t="s">
        <v>141</v>
      </c>
      <c r="I69" s="93">
        <v>799123.55715700006</v>
      </c>
      <c r="J69" s="95">
        <v>5049</v>
      </c>
      <c r="K69" s="83"/>
      <c r="L69" s="93">
        <v>40347.748400773002</v>
      </c>
      <c r="M69" s="94">
        <v>1.2629985279839176E-2</v>
      </c>
      <c r="N69" s="94">
        <f t="shared" si="1"/>
        <v>3.8131024339615577E-3</v>
      </c>
      <c r="O69" s="94">
        <f>L69/'סכום נכסי הקרן'!$C$42</f>
        <v>5.2360981340793689E-4</v>
      </c>
    </row>
    <row r="70" spans="2:15">
      <c r="B70" s="86" t="s">
        <v>1247</v>
      </c>
      <c r="C70" s="83" t="s">
        <v>1248</v>
      </c>
      <c r="D70" s="96" t="s">
        <v>128</v>
      </c>
      <c r="E70" s="96" t="s">
        <v>329</v>
      </c>
      <c r="F70" s="83" t="s">
        <v>1249</v>
      </c>
      <c r="G70" s="96" t="s">
        <v>1142</v>
      </c>
      <c r="H70" s="96" t="s">
        <v>141</v>
      </c>
      <c r="I70" s="93">
        <v>92812.170356000017</v>
      </c>
      <c r="J70" s="95">
        <v>13140</v>
      </c>
      <c r="K70" s="83"/>
      <c r="L70" s="93">
        <v>12195.519184971001</v>
      </c>
      <c r="M70" s="94">
        <v>3.3239213402614163E-3</v>
      </c>
      <c r="N70" s="94">
        <f t="shared" si="1"/>
        <v>1.1525491689332254E-3</v>
      </c>
      <c r="O70" s="94">
        <f>L70/'סכום נכסי הקרן'!$C$42</f>
        <v>1.5826641579665547E-4</v>
      </c>
    </row>
    <row r="71" spans="2:15">
      <c r="B71" s="86" t="s">
        <v>1250</v>
      </c>
      <c r="C71" s="83" t="s">
        <v>1251</v>
      </c>
      <c r="D71" s="96" t="s">
        <v>128</v>
      </c>
      <c r="E71" s="96" t="s">
        <v>329</v>
      </c>
      <c r="F71" s="83" t="s">
        <v>1252</v>
      </c>
      <c r="G71" s="96" t="s">
        <v>135</v>
      </c>
      <c r="H71" s="96" t="s">
        <v>141</v>
      </c>
      <c r="I71" s="93">
        <v>2325496.8555309996</v>
      </c>
      <c r="J71" s="95">
        <v>2064</v>
      </c>
      <c r="K71" s="83"/>
      <c r="L71" s="93">
        <v>47998.255097754998</v>
      </c>
      <c r="M71" s="94">
        <v>2.368660964283131E-2</v>
      </c>
      <c r="N71" s="94">
        <f t="shared" si="1"/>
        <v>4.5361208640740634E-3</v>
      </c>
      <c r="O71" s="94">
        <f>L71/'סכום נכסי הקרן'!$C$42</f>
        <v>6.2289367788266852E-4</v>
      </c>
    </row>
    <row r="72" spans="2:15">
      <c r="B72" s="86" t="s">
        <v>1253</v>
      </c>
      <c r="C72" s="83" t="s">
        <v>1254</v>
      </c>
      <c r="D72" s="96" t="s">
        <v>128</v>
      </c>
      <c r="E72" s="96" t="s">
        <v>329</v>
      </c>
      <c r="F72" s="83" t="s">
        <v>666</v>
      </c>
      <c r="G72" s="96" t="s">
        <v>165</v>
      </c>
      <c r="H72" s="96" t="s">
        <v>141</v>
      </c>
      <c r="I72" s="93">
        <v>1042670.09792</v>
      </c>
      <c r="J72" s="95">
        <v>1099</v>
      </c>
      <c r="K72" s="83"/>
      <c r="L72" s="93">
        <v>11458.944376147996</v>
      </c>
      <c r="M72" s="94">
        <v>7.0791031220466538E-3</v>
      </c>
      <c r="N72" s="94">
        <f t="shared" si="1"/>
        <v>1.082938464305555E-3</v>
      </c>
      <c r="O72" s="94">
        <f>L72/'סכום נכסי הקרן'!$C$42</f>
        <v>1.4870757265185656E-4</v>
      </c>
    </row>
    <row r="73" spans="2:15">
      <c r="B73" s="86" t="s">
        <v>1255</v>
      </c>
      <c r="C73" s="83" t="s">
        <v>1256</v>
      </c>
      <c r="D73" s="96" t="s">
        <v>128</v>
      </c>
      <c r="E73" s="96" t="s">
        <v>329</v>
      </c>
      <c r="F73" s="83" t="s">
        <v>1257</v>
      </c>
      <c r="G73" s="96" t="s">
        <v>136</v>
      </c>
      <c r="H73" s="96" t="s">
        <v>141</v>
      </c>
      <c r="I73" s="93">
        <v>314622.84318099997</v>
      </c>
      <c r="J73" s="95">
        <v>7901</v>
      </c>
      <c r="K73" s="83"/>
      <c r="L73" s="93">
        <v>24858.350839640996</v>
      </c>
      <c r="M73" s="94">
        <v>2.8880717818329422E-2</v>
      </c>
      <c r="N73" s="94">
        <f t="shared" si="1"/>
        <v>2.3492621483951117E-3</v>
      </c>
      <c r="O73" s="94">
        <f>L73/'סכום נכסי הקרן'!$C$42</f>
        <v>3.2259734336313262E-4</v>
      </c>
    </row>
    <row r="74" spans="2:15">
      <c r="B74" s="86" t="s">
        <v>1258</v>
      </c>
      <c r="C74" s="83" t="s">
        <v>1259</v>
      </c>
      <c r="D74" s="96" t="s">
        <v>128</v>
      </c>
      <c r="E74" s="96" t="s">
        <v>329</v>
      </c>
      <c r="F74" s="83" t="s">
        <v>1260</v>
      </c>
      <c r="G74" s="96" t="s">
        <v>512</v>
      </c>
      <c r="H74" s="96" t="s">
        <v>141</v>
      </c>
      <c r="I74" s="93">
        <v>190504.30084600003</v>
      </c>
      <c r="J74" s="95">
        <v>15440</v>
      </c>
      <c r="K74" s="83"/>
      <c r="L74" s="93">
        <v>29413.864050479999</v>
      </c>
      <c r="M74" s="94">
        <v>1.9952366851959401E-2</v>
      </c>
      <c r="N74" s="94">
        <f t="shared" si="1"/>
        <v>2.7797852680411495E-3</v>
      </c>
      <c r="O74" s="94">
        <f>L74/'סכום נכסי הקרן'!$C$42</f>
        <v>3.8171616701127215E-4</v>
      </c>
    </row>
    <row r="75" spans="2:15">
      <c r="B75" s="86" t="s">
        <v>1261</v>
      </c>
      <c r="C75" s="83" t="s">
        <v>1262</v>
      </c>
      <c r="D75" s="96" t="s">
        <v>128</v>
      </c>
      <c r="E75" s="96" t="s">
        <v>329</v>
      </c>
      <c r="F75" s="83" t="s">
        <v>834</v>
      </c>
      <c r="G75" s="96" t="s">
        <v>165</v>
      </c>
      <c r="H75" s="96" t="s">
        <v>141</v>
      </c>
      <c r="I75" s="93">
        <v>1800211.808898</v>
      </c>
      <c r="J75" s="95">
        <v>1537</v>
      </c>
      <c r="K75" s="83"/>
      <c r="L75" s="93">
        <v>27669.255502804997</v>
      </c>
      <c r="M75" s="94">
        <v>1.0967381452918605E-2</v>
      </c>
      <c r="N75" s="94">
        <f t="shared" si="1"/>
        <v>2.6149093737688873E-3</v>
      </c>
      <c r="O75" s="94">
        <f>L75/'סכום נכסי הקרן'!$C$42</f>
        <v>3.5907564325653152E-4</v>
      </c>
    </row>
    <row r="76" spans="2:15">
      <c r="B76" s="86" t="s">
        <v>1263</v>
      </c>
      <c r="C76" s="83" t="s">
        <v>1264</v>
      </c>
      <c r="D76" s="96" t="s">
        <v>128</v>
      </c>
      <c r="E76" s="96" t="s">
        <v>329</v>
      </c>
      <c r="F76" s="83" t="s">
        <v>1265</v>
      </c>
      <c r="G76" s="96" t="s">
        <v>849</v>
      </c>
      <c r="H76" s="96" t="s">
        <v>141</v>
      </c>
      <c r="I76" s="93">
        <v>46715.310730999998</v>
      </c>
      <c r="J76" s="95">
        <v>29110</v>
      </c>
      <c r="K76" s="83"/>
      <c r="L76" s="93">
        <v>13598.826952808999</v>
      </c>
      <c r="M76" s="94">
        <v>2.0276877798713556E-2</v>
      </c>
      <c r="N76" s="94">
        <f t="shared" si="1"/>
        <v>1.2851701075786571E-3</v>
      </c>
      <c r="O76" s="94">
        <f>L76/'סכום נכסי הקרן'!$C$42</f>
        <v>1.7647773483168457E-4</v>
      </c>
    </row>
    <row r="77" spans="2:15">
      <c r="B77" s="86" t="s">
        <v>1266</v>
      </c>
      <c r="C77" s="83" t="s">
        <v>1267</v>
      </c>
      <c r="D77" s="96" t="s">
        <v>128</v>
      </c>
      <c r="E77" s="96" t="s">
        <v>329</v>
      </c>
      <c r="F77" s="83" t="s">
        <v>1268</v>
      </c>
      <c r="G77" s="96" t="s">
        <v>1269</v>
      </c>
      <c r="H77" s="96" t="s">
        <v>141</v>
      </c>
      <c r="I77" s="93">
        <v>236298.521767</v>
      </c>
      <c r="J77" s="95">
        <v>2370</v>
      </c>
      <c r="K77" s="83"/>
      <c r="L77" s="93">
        <v>5600.2749659149995</v>
      </c>
      <c r="M77" s="94">
        <v>5.8682153926909886E-3</v>
      </c>
      <c r="N77" s="94">
        <f t="shared" si="1"/>
        <v>5.2925932548383164E-4</v>
      </c>
      <c r="O77" s="94">
        <f>L77/'סכום נכסי הקרן'!$C$42</f>
        <v>7.2677139274510635E-5</v>
      </c>
    </row>
    <row r="78" spans="2:15">
      <c r="B78" s="86" t="s">
        <v>1270</v>
      </c>
      <c r="C78" s="83" t="s">
        <v>1271</v>
      </c>
      <c r="D78" s="96" t="s">
        <v>128</v>
      </c>
      <c r="E78" s="96" t="s">
        <v>329</v>
      </c>
      <c r="F78" s="83" t="s">
        <v>1272</v>
      </c>
      <c r="G78" s="96" t="s">
        <v>1142</v>
      </c>
      <c r="H78" s="96" t="s">
        <v>141</v>
      </c>
      <c r="I78" s="93">
        <v>130073.759989</v>
      </c>
      <c r="J78" s="95">
        <v>3797</v>
      </c>
      <c r="K78" s="83"/>
      <c r="L78" s="93">
        <v>4938.9006666940004</v>
      </c>
      <c r="M78" s="94">
        <v>3.384584439948391E-3</v>
      </c>
      <c r="N78" s="94">
        <f t="shared" si="1"/>
        <v>4.6675551671935303E-4</v>
      </c>
      <c r="O78" s="94">
        <f>L78/'סכום נכסי הקרן'!$C$42</f>
        <v>6.4094204981174016E-5</v>
      </c>
    </row>
    <row r="79" spans="2:15">
      <c r="B79" s="86" t="s">
        <v>1273</v>
      </c>
      <c r="C79" s="83" t="s">
        <v>1274</v>
      </c>
      <c r="D79" s="96" t="s">
        <v>128</v>
      </c>
      <c r="E79" s="96" t="s">
        <v>329</v>
      </c>
      <c r="F79" s="83" t="s">
        <v>1275</v>
      </c>
      <c r="G79" s="96" t="s">
        <v>720</v>
      </c>
      <c r="H79" s="96" t="s">
        <v>141</v>
      </c>
      <c r="I79" s="93">
        <v>307796.02605300001</v>
      </c>
      <c r="J79" s="95">
        <v>9538</v>
      </c>
      <c r="K79" s="83"/>
      <c r="L79" s="93">
        <v>29357.584964977003</v>
      </c>
      <c r="M79" s="94">
        <v>2.4471889803915459E-2</v>
      </c>
      <c r="N79" s="94">
        <f t="shared" si="1"/>
        <v>2.774466559403904E-3</v>
      </c>
      <c r="O79" s="94">
        <f>L79/'סכום נכסי הקרן'!$C$42</f>
        <v>3.8098580949128647E-4</v>
      </c>
    </row>
    <row r="80" spans="2:15">
      <c r="B80" s="86" t="s">
        <v>1276</v>
      </c>
      <c r="C80" s="83" t="s">
        <v>1277</v>
      </c>
      <c r="D80" s="96" t="s">
        <v>128</v>
      </c>
      <c r="E80" s="96" t="s">
        <v>329</v>
      </c>
      <c r="F80" s="83" t="s">
        <v>1278</v>
      </c>
      <c r="G80" s="96" t="s">
        <v>1269</v>
      </c>
      <c r="H80" s="96" t="s">
        <v>141</v>
      </c>
      <c r="I80" s="93">
        <v>1781739.0983049995</v>
      </c>
      <c r="J80" s="95">
        <v>206.6</v>
      </c>
      <c r="K80" s="83"/>
      <c r="L80" s="93">
        <v>3681.0729770969992</v>
      </c>
      <c r="M80" s="94">
        <v>5.0517748301490322E-3</v>
      </c>
      <c r="N80" s="94">
        <f t="shared" si="1"/>
        <v>3.4788331158250633E-4</v>
      </c>
      <c r="O80" s="94">
        <f>L80/'סכום נכסי הקרן'!$C$42</f>
        <v>4.7770842514766738E-5</v>
      </c>
    </row>
    <row r="81" spans="2:15">
      <c r="B81" s="86" t="s">
        <v>1279</v>
      </c>
      <c r="C81" s="83" t="s">
        <v>1280</v>
      </c>
      <c r="D81" s="96" t="s">
        <v>128</v>
      </c>
      <c r="E81" s="96" t="s">
        <v>329</v>
      </c>
      <c r="F81" s="83" t="s">
        <v>501</v>
      </c>
      <c r="G81" s="96" t="s">
        <v>399</v>
      </c>
      <c r="H81" s="96" t="s">
        <v>141</v>
      </c>
      <c r="I81" s="93">
        <v>3229901.6253130003</v>
      </c>
      <c r="J81" s="95">
        <v>2064</v>
      </c>
      <c r="K81" s="83"/>
      <c r="L81" s="93">
        <v>66665.169546450998</v>
      </c>
      <c r="M81" s="94">
        <v>1.8117741472692576E-2</v>
      </c>
      <c r="N81" s="94">
        <f t="shared" si="1"/>
        <v>6.3002554128438575E-3</v>
      </c>
      <c r="O81" s="94">
        <f>L81/'סכום נכסי הקרן'!$C$42</f>
        <v>8.6514212987302472E-4</v>
      </c>
    </row>
    <row r="82" spans="2:15">
      <c r="B82" s="86" t="s">
        <v>1281</v>
      </c>
      <c r="C82" s="83" t="s">
        <v>1282</v>
      </c>
      <c r="D82" s="96" t="s">
        <v>128</v>
      </c>
      <c r="E82" s="96" t="s">
        <v>329</v>
      </c>
      <c r="F82" s="83" t="s">
        <v>1283</v>
      </c>
      <c r="G82" s="96" t="s">
        <v>136</v>
      </c>
      <c r="H82" s="96" t="s">
        <v>141</v>
      </c>
      <c r="I82" s="93">
        <v>204108.80081299995</v>
      </c>
      <c r="J82" s="95">
        <v>19860</v>
      </c>
      <c r="K82" s="83"/>
      <c r="L82" s="93">
        <v>40536.007841628983</v>
      </c>
      <c r="M82" s="94">
        <v>1.4816708723906636E-2</v>
      </c>
      <c r="N82" s="94">
        <f t="shared" si="1"/>
        <v>3.8308940719239486E-3</v>
      </c>
      <c r="O82" s="94">
        <f>L82/'סכום נכסי הקרן'!$C$42</f>
        <v>5.2605293587712021E-4</v>
      </c>
    </row>
    <row r="83" spans="2:15">
      <c r="B83" s="86" t="s">
        <v>1284</v>
      </c>
      <c r="C83" s="83" t="s">
        <v>1285</v>
      </c>
      <c r="D83" s="96" t="s">
        <v>128</v>
      </c>
      <c r="E83" s="96" t="s">
        <v>329</v>
      </c>
      <c r="F83" s="83" t="s">
        <v>1286</v>
      </c>
      <c r="G83" s="96" t="s">
        <v>135</v>
      </c>
      <c r="H83" s="96" t="s">
        <v>141</v>
      </c>
      <c r="I83" s="93">
        <v>22177946.204864997</v>
      </c>
      <c r="J83" s="95">
        <v>264.3</v>
      </c>
      <c r="K83" s="83"/>
      <c r="L83" s="93">
        <v>58616.311817982998</v>
      </c>
      <c r="M83" s="94">
        <v>1.973447722802112E-2</v>
      </c>
      <c r="N83" s="94">
        <f t="shared" si="1"/>
        <v>5.5395904386753457E-3</v>
      </c>
      <c r="O83" s="94">
        <f>L83/'סכום נכסי הקרן'!$C$42</f>
        <v>7.6068869540902337E-4</v>
      </c>
    </row>
    <row r="84" spans="2:15">
      <c r="B84" s="86" t="s">
        <v>1287</v>
      </c>
      <c r="C84" s="83" t="s">
        <v>1288</v>
      </c>
      <c r="D84" s="96" t="s">
        <v>128</v>
      </c>
      <c r="E84" s="96" t="s">
        <v>329</v>
      </c>
      <c r="F84" s="83" t="s">
        <v>887</v>
      </c>
      <c r="G84" s="96" t="s">
        <v>135</v>
      </c>
      <c r="H84" s="96" t="s">
        <v>141</v>
      </c>
      <c r="I84" s="93">
        <v>2364334.9863160001</v>
      </c>
      <c r="J84" s="95">
        <v>801</v>
      </c>
      <c r="K84" s="83"/>
      <c r="L84" s="93">
        <v>18938.323240387999</v>
      </c>
      <c r="M84" s="94">
        <v>2.6716985110261333E-2</v>
      </c>
      <c r="N84" s="94">
        <f t="shared" si="1"/>
        <v>1.7897842954153721E-3</v>
      </c>
      <c r="O84" s="94">
        <f>L84/'סכום נכסי הקרן'!$C$42</f>
        <v>2.4577063878907239E-4</v>
      </c>
    </row>
    <row r="85" spans="2:15">
      <c r="B85" s="82"/>
      <c r="C85" s="83"/>
      <c r="D85" s="83"/>
      <c r="E85" s="83"/>
      <c r="F85" s="83"/>
      <c r="G85" s="83"/>
      <c r="H85" s="83"/>
      <c r="I85" s="93"/>
      <c r="J85" s="95"/>
      <c r="K85" s="83"/>
      <c r="L85" s="83"/>
      <c r="M85" s="83"/>
      <c r="N85" s="94"/>
      <c r="O85" s="83"/>
    </row>
    <row r="86" spans="2:15">
      <c r="B86" s="99" t="s">
        <v>31</v>
      </c>
      <c r="C86" s="81"/>
      <c r="D86" s="81"/>
      <c r="E86" s="81"/>
      <c r="F86" s="81"/>
      <c r="G86" s="81"/>
      <c r="H86" s="81"/>
      <c r="I86" s="90"/>
      <c r="J86" s="92"/>
      <c r="K86" s="81"/>
      <c r="L86" s="90">
        <v>308190.02855124802</v>
      </c>
      <c r="M86" s="81"/>
      <c r="N86" s="91">
        <f t="shared" ref="N86:N149" si="2">L86/$L$11</f>
        <v>2.9125792505658915E-2</v>
      </c>
      <c r="O86" s="91">
        <f>L86/'סכום נכסי הקרן'!$C$42</f>
        <v>3.9995124818616662E-3</v>
      </c>
    </row>
    <row r="87" spans="2:15">
      <c r="B87" s="86" t="s">
        <v>1289</v>
      </c>
      <c r="C87" s="83" t="s">
        <v>1290</v>
      </c>
      <c r="D87" s="96" t="s">
        <v>128</v>
      </c>
      <c r="E87" s="96" t="s">
        <v>329</v>
      </c>
      <c r="F87" s="83" t="s">
        <v>1291</v>
      </c>
      <c r="G87" s="96" t="s">
        <v>1206</v>
      </c>
      <c r="H87" s="96" t="s">
        <v>141</v>
      </c>
      <c r="I87" s="93">
        <v>118901.40708199999</v>
      </c>
      <c r="J87" s="95">
        <v>2711</v>
      </c>
      <c r="K87" s="83"/>
      <c r="L87" s="93">
        <v>3223.4171459700001</v>
      </c>
      <c r="M87" s="94">
        <v>2.4646773234957457E-2</v>
      </c>
      <c r="N87" s="94">
        <f t="shared" si="2"/>
        <v>3.0463211088964121E-4</v>
      </c>
      <c r="O87" s="94">
        <f>L87/'סכום נכסי הקרן'!$C$42</f>
        <v>4.1831649032117004E-5</v>
      </c>
    </row>
    <row r="88" spans="2:15">
      <c r="B88" s="86" t="s">
        <v>1292</v>
      </c>
      <c r="C88" s="83" t="s">
        <v>1293</v>
      </c>
      <c r="D88" s="96" t="s">
        <v>128</v>
      </c>
      <c r="E88" s="96" t="s">
        <v>329</v>
      </c>
      <c r="F88" s="83" t="s">
        <v>1294</v>
      </c>
      <c r="G88" s="96" t="s">
        <v>137</v>
      </c>
      <c r="H88" s="96" t="s">
        <v>141</v>
      </c>
      <c r="I88" s="93">
        <v>1554168.67683</v>
      </c>
      <c r="J88" s="95">
        <v>333.5</v>
      </c>
      <c r="K88" s="83"/>
      <c r="L88" s="93">
        <v>5183.1525372300002</v>
      </c>
      <c r="M88" s="94">
        <v>2.8263830348676709E-2</v>
      </c>
      <c r="N88" s="94">
        <f t="shared" si="2"/>
        <v>4.8983877263711426E-4</v>
      </c>
      <c r="O88" s="94">
        <f>L88/'סכום נכסי הקרן'!$C$42</f>
        <v>6.7263964916363956E-5</v>
      </c>
    </row>
    <row r="89" spans="2:15">
      <c r="B89" s="86" t="s">
        <v>1295</v>
      </c>
      <c r="C89" s="83" t="s">
        <v>1296</v>
      </c>
      <c r="D89" s="96" t="s">
        <v>128</v>
      </c>
      <c r="E89" s="96" t="s">
        <v>329</v>
      </c>
      <c r="F89" s="83" t="s">
        <v>1297</v>
      </c>
      <c r="G89" s="96" t="s">
        <v>137</v>
      </c>
      <c r="H89" s="96" t="s">
        <v>141</v>
      </c>
      <c r="I89" s="93">
        <v>494711.74393100006</v>
      </c>
      <c r="J89" s="95">
        <v>1838</v>
      </c>
      <c r="K89" s="83"/>
      <c r="L89" s="93">
        <v>9092.801853455001</v>
      </c>
      <c r="M89" s="94">
        <v>3.7267128832200812E-2</v>
      </c>
      <c r="N89" s="94">
        <f t="shared" si="2"/>
        <v>8.5932390909513972E-4</v>
      </c>
      <c r="O89" s="94">
        <f>L89/'סכום נכסי הקרן'!$C$42</f>
        <v>1.1800113935853979E-4</v>
      </c>
    </row>
    <row r="90" spans="2:15">
      <c r="B90" s="86" t="s">
        <v>1298</v>
      </c>
      <c r="C90" s="83" t="s">
        <v>1299</v>
      </c>
      <c r="D90" s="96" t="s">
        <v>128</v>
      </c>
      <c r="E90" s="96" t="s">
        <v>329</v>
      </c>
      <c r="F90" s="83" t="s">
        <v>1300</v>
      </c>
      <c r="G90" s="96" t="s">
        <v>136</v>
      </c>
      <c r="H90" s="96" t="s">
        <v>141</v>
      </c>
      <c r="I90" s="93">
        <v>53417.155868999987</v>
      </c>
      <c r="J90" s="95">
        <v>8330</v>
      </c>
      <c r="K90" s="83"/>
      <c r="L90" s="93">
        <v>4449.6490840159995</v>
      </c>
      <c r="M90" s="94">
        <v>5.3230847901345277E-3</v>
      </c>
      <c r="N90" s="94">
        <f t="shared" si="2"/>
        <v>4.205183293997928E-4</v>
      </c>
      <c r="O90" s="94">
        <f>L90/'סכום נכסי הקרן'!$C$42</f>
        <v>5.7744980053652208E-5</v>
      </c>
    </row>
    <row r="91" spans="2:15">
      <c r="B91" s="86" t="s">
        <v>1301</v>
      </c>
      <c r="C91" s="83" t="s">
        <v>1302</v>
      </c>
      <c r="D91" s="96" t="s">
        <v>128</v>
      </c>
      <c r="E91" s="96" t="s">
        <v>329</v>
      </c>
      <c r="F91" s="83" t="s">
        <v>1303</v>
      </c>
      <c r="G91" s="96" t="s">
        <v>1304</v>
      </c>
      <c r="H91" s="96" t="s">
        <v>141</v>
      </c>
      <c r="I91" s="93">
        <v>7297380.4378690002</v>
      </c>
      <c r="J91" s="95">
        <v>146.6</v>
      </c>
      <c r="K91" s="83"/>
      <c r="L91" s="93">
        <v>10697.959722624999</v>
      </c>
      <c r="M91" s="94">
        <v>2.1764708877833161E-2</v>
      </c>
      <c r="N91" s="94">
        <f t="shared" si="2"/>
        <v>1.011020884029865E-3</v>
      </c>
      <c r="O91" s="94">
        <f>L91/'סכום נכסי הקרן'!$C$42</f>
        <v>1.3883195261775704E-4</v>
      </c>
    </row>
    <row r="92" spans="2:15">
      <c r="B92" s="86" t="s">
        <v>1305</v>
      </c>
      <c r="C92" s="83" t="s">
        <v>1306</v>
      </c>
      <c r="D92" s="96" t="s">
        <v>128</v>
      </c>
      <c r="E92" s="96" t="s">
        <v>329</v>
      </c>
      <c r="F92" s="83" t="s">
        <v>1307</v>
      </c>
      <c r="G92" s="96" t="s">
        <v>1199</v>
      </c>
      <c r="H92" s="96" t="s">
        <v>141</v>
      </c>
      <c r="I92" s="93">
        <v>778688.32355900004</v>
      </c>
      <c r="J92" s="95">
        <v>272.8</v>
      </c>
      <c r="K92" s="83"/>
      <c r="L92" s="93">
        <v>2124.2617480929998</v>
      </c>
      <c r="M92" s="94">
        <v>4.0339572577455005E-2</v>
      </c>
      <c r="N92" s="94">
        <f t="shared" si="2"/>
        <v>2.0075538197491255E-4</v>
      </c>
      <c r="O92" s="94">
        <f>L92/'סכום נכסי הקרן'!$C$42</f>
        <v>2.7567444073961853E-5</v>
      </c>
    </row>
    <row r="93" spans="2:15">
      <c r="B93" s="86" t="s">
        <v>1308</v>
      </c>
      <c r="C93" s="83" t="s">
        <v>1309</v>
      </c>
      <c r="D93" s="96" t="s">
        <v>128</v>
      </c>
      <c r="E93" s="96" t="s">
        <v>329</v>
      </c>
      <c r="F93" s="83" t="s">
        <v>1310</v>
      </c>
      <c r="G93" s="96" t="s">
        <v>163</v>
      </c>
      <c r="H93" s="96" t="s">
        <v>141</v>
      </c>
      <c r="I93" s="93">
        <v>467366.62066299998</v>
      </c>
      <c r="J93" s="95">
        <v>557.6</v>
      </c>
      <c r="K93" s="83"/>
      <c r="L93" s="93">
        <v>2606.0362783600003</v>
      </c>
      <c r="M93" s="94">
        <v>1.0852468421229474E-2</v>
      </c>
      <c r="N93" s="94">
        <f t="shared" si="2"/>
        <v>2.4628594332704468E-4</v>
      </c>
      <c r="O93" s="94">
        <f>L93/'סכום נכסי הקרן'!$C$42</f>
        <v>3.3819636126715101E-5</v>
      </c>
    </row>
    <row r="94" spans="2:15">
      <c r="B94" s="86" t="s">
        <v>1311</v>
      </c>
      <c r="C94" s="83" t="s">
        <v>1312</v>
      </c>
      <c r="D94" s="96" t="s">
        <v>128</v>
      </c>
      <c r="E94" s="96" t="s">
        <v>329</v>
      </c>
      <c r="F94" s="83" t="s">
        <v>1313</v>
      </c>
      <c r="G94" s="96" t="s">
        <v>687</v>
      </c>
      <c r="H94" s="96" t="s">
        <v>141</v>
      </c>
      <c r="I94" s="93">
        <v>489939.66559699998</v>
      </c>
      <c r="J94" s="95">
        <v>1326</v>
      </c>
      <c r="K94" s="83"/>
      <c r="L94" s="93">
        <v>6496.5999658379997</v>
      </c>
      <c r="M94" s="94">
        <v>1.7501736836090766E-2</v>
      </c>
      <c r="N94" s="94">
        <f t="shared" si="2"/>
        <v>6.1396737424229729E-4</v>
      </c>
      <c r="O94" s="94">
        <f>L94/'סכום נכסי הקרן'!$C$42</f>
        <v>8.4309128284176395E-5</v>
      </c>
    </row>
    <row r="95" spans="2:15">
      <c r="B95" s="86" t="s">
        <v>1314</v>
      </c>
      <c r="C95" s="83" t="s">
        <v>1315</v>
      </c>
      <c r="D95" s="96" t="s">
        <v>128</v>
      </c>
      <c r="E95" s="96" t="s">
        <v>329</v>
      </c>
      <c r="F95" s="83" t="s">
        <v>1316</v>
      </c>
      <c r="G95" s="96" t="s">
        <v>137</v>
      </c>
      <c r="H95" s="96" t="s">
        <v>141</v>
      </c>
      <c r="I95" s="93">
        <v>261549.62730000005</v>
      </c>
      <c r="J95" s="95">
        <v>1934</v>
      </c>
      <c r="K95" s="83"/>
      <c r="L95" s="93">
        <v>5058.3697919429997</v>
      </c>
      <c r="M95" s="94">
        <v>3.9316522478319897E-2</v>
      </c>
      <c r="N95" s="94">
        <f t="shared" si="2"/>
        <v>4.7804606031413491E-4</v>
      </c>
      <c r="O95" s="94">
        <f>L95/'סכום נכסי הקרן'!$C$42</f>
        <v>6.564460640031341E-5</v>
      </c>
    </row>
    <row r="96" spans="2:15">
      <c r="B96" s="86" t="s">
        <v>1317</v>
      </c>
      <c r="C96" s="83" t="s">
        <v>1318</v>
      </c>
      <c r="D96" s="96" t="s">
        <v>128</v>
      </c>
      <c r="E96" s="96" t="s">
        <v>329</v>
      </c>
      <c r="F96" s="83" t="s">
        <v>1319</v>
      </c>
      <c r="G96" s="96" t="s">
        <v>849</v>
      </c>
      <c r="H96" s="96" t="s">
        <v>141</v>
      </c>
      <c r="I96" s="93">
        <v>43469.955656999999</v>
      </c>
      <c r="J96" s="95">
        <v>0</v>
      </c>
      <c r="K96" s="83"/>
      <c r="L96" s="93">
        <v>4.2726000000000004E-5</v>
      </c>
      <c r="M96" s="94">
        <v>2.7496428153410871E-2</v>
      </c>
      <c r="N96" s="94">
        <f t="shared" si="2"/>
        <v>4.0378613689957539E-12</v>
      </c>
      <c r="O96" s="94">
        <f>L96/'סכום נכסי הקרן'!$C$42</f>
        <v>5.5447339131417069E-13</v>
      </c>
    </row>
    <row r="97" spans="2:15">
      <c r="B97" s="86" t="s">
        <v>1320</v>
      </c>
      <c r="C97" s="83" t="s">
        <v>1321</v>
      </c>
      <c r="D97" s="96" t="s">
        <v>128</v>
      </c>
      <c r="E97" s="96" t="s">
        <v>329</v>
      </c>
      <c r="F97" s="83" t="s">
        <v>1322</v>
      </c>
      <c r="G97" s="96" t="s">
        <v>1304</v>
      </c>
      <c r="H97" s="96" t="s">
        <v>141</v>
      </c>
      <c r="I97" s="93">
        <v>487000.16788700008</v>
      </c>
      <c r="J97" s="95">
        <v>286.8</v>
      </c>
      <c r="K97" s="83"/>
      <c r="L97" s="93">
        <v>1396.7164819559998</v>
      </c>
      <c r="M97" s="94">
        <v>1.7982757970956272E-2</v>
      </c>
      <c r="N97" s="94">
        <f t="shared" si="2"/>
        <v>1.3199802288840019E-4</v>
      </c>
      <c r="O97" s="94">
        <f>L97/'סכום נכסי הקרן'!$C$42</f>
        <v>1.812578112752284E-5</v>
      </c>
    </row>
    <row r="98" spans="2:15">
      <c r="B98" s="86" t="s">
        <v>1323</v>
      </c>
      <c r="C98" s="83" t="s">
        <v>1324</v>
      </c>
      <c r="D98" s="96" t="s">
        <v>128</v>
      </c>
      <c r="E98" s="96" t="s">
        <v>329</v>
      </c>
      <c r="F98" s="83" t="s">
        <v>1325</v>
      </c>
      <c r="G98" s="96" t="s">
        <v>162</v>
      </c>
      <c r="H98" s="96" t="s">
        <v>141</v>
      </c>
      <c r="I98" s="93">
        <v>301269.71136000007</v>
      </c>
      <c r="J98" s="95">
        <v>580</v>
      </c>
      <c r="K98" s="83"/>
      <c r="L98" s="93">
        <v>1747.3643258889997</v>
      </c>
      <c r="M98" s="94">
        <v>4.9940739986314243E-2</v>
      </c>
      <c r="N98" s="94">
        <f t="shared" si="2"/>
        <v>1.6513633171999484E-4</v>
      </c>
      <c r="O98" s="94">
        <f>L98/'סכום נכסי הקרן'!$C$42</f>
        <v>2.2676286655363791E-5</v>
      </c>
    </row>
    <row r="99" spans="2:15">
      <c r="B99" s="86" t="s">
        <v>1326</v>
      </c>
      <c r="C99" s="83" t="s">
        <v>1327</v>
      </c>
      <c r="D99" s="96" t="s">
        <v>128</v>
      </c>
      <c r="E99" s="96" t="s">
        <v>329</v>
      </c>
      <c r="F99" s="83" t="s">
        <v>1328</v>
      </c>
      <c r="G99" s="96" t="s">
        <v>164</v>
      </c>
      <c r="H99" s="96" t="s">
        <v>141</v>
      </c>
      <c r="I99" s="93">
        <v>688396.35744799988</v>
      </c>
      <c r="J99" s="95">
        <v>266.39999999999998</v>
      </c>
      <c r="K99" s="83"/>
      <c r="L99" s="93">
        <v>1833.8878953560002</v>
      </c>
      <c r="M99" s="94">
        <v>4.4633442506550623E-2</v>
      </c>
      <c r="N99" s="94">
        <f t="shared" si="2"/>
        <v>1.7331332415220055E-4</v>
      </c>
      <c r="O99" s="94">
        <f>L99/'סכום נכסי הקרן'!$C$42</f>
        <v>2.3799139648645983E-5</v>
      </c>
    </row>
    <row r="100" spans="2:15">
      <c r="B100" s="86" t="s">
        <v>1329</v>
      </c>
      <c r="C100" s="83" t="s">
        <v>1330</v>
      </c>
      <c r="D100" s="96" t="s">
        <v>128</v>
      </c>
      <c r="E100" s="96" t="s">
        <v>329</v>
      </c>
      <c r="F100" s="83" t="s">
        <v>1331</v>
      </c>
      <c r="G100" s="96" t="s">
        <v>512</v>
      </c>
      <c r="H100" s="96" t="s">
        <v>141</v>
      </c>
      <c r="I100" s="93">
        <v>963703.02174200001</v>
      </c>
      <c r="J100" s="95">
        <v>694</v>
      </c>
      <c r="K100" s="83"/>
      <c r="L100" s="93">
        <v>6688.0989760230004</v>
      </c>
      <c r="M100" s="94">
        <v>2.8152243000857856E-2</v>
      </c>
      <c r="N100" s="94">
        <f t="shared" si="2"/>
        <v>6.3206517079303782E-4</v>
      </c>
      <c r="O100" s="94">
        <f>L100/'סכום נכסי הקרן'!$C$42</f>
        <v>8.6794292016109748E-5</v>
      </c>
    </row>
    <row r="101" spans="2:15">
      <c r="B101" s="86" t="s">
        <v>1332</v>
      </c>
      <c r="C101" s="83" t="s">
        <v>1333</v>
      </c>
      <c r="D101" s="96" t="s">
        <v>128</v>
      </c>
      <c r="E101" s="96" t="s">
        <v>329</v>
      </c>
      <c r="F101" s="83" t="s">
        <v>1334</v>
      </c>
      <c r="G101" s="96" t="s">
        <v>512</v>
      </c>
      <c r="H101" s="96" t="s">
        <v>141</v>
      </c>
      <c r="I101" s="93">
        <v>601663.19465399999</v>
      </c>
      <c r="J101" s="95">
        <v>1786</v>
      </c>
      <c r="K101" s="83"/>
      <c r="L101" s="93">
        <v>10745.704656518004</v>
      </c>
      <c r="M101" s="94">
        <v>3.9635864941405224E-2</v>
      </c>
      <c r="N101" s="94">
        <f t="shared" si="2"/>
        <v>1.0155330645319439E-3</v>
      </c>
      <c r="O101" s="94">
        <f>L101/'סכום נכסי הקרן'!$C$42</f>
        <v>1.3945155883911468E-4</v>
      </c>
    </row>
    <row r="102" spans="2:15">
      <c r="B102" s="86" t="s">
        <v>1335</v>
      </c>
      <c r="C102" s="83" t="s">
        <v>1336</v>
      </c>
      <c r="D102" s="96" t="s">
        <v>128</v>
      </c>
      <c r="E102" s="96" t="s">
        <v>329</v>
      </c>
      <c r="F102" s="83" t="s">
        <v>1337</v>
      </c>
      <c r="G102" s="96" t="s">
        <v>687</v>
      </c>
      <c r="H102" s="96" t="s">
        <v>141</v>
      </c>
      <c r="I102" s="93">
        <v>32044098.329999998</v>
      </c>
      <c r="J102" s="95">
        <v>88</v>
      </c>
      <c r="K102" s="83"/>
      <c r="L102" s="93">
        <v>28198.806530400001</v>
      </c>
      <c r="M102" s="94">
        <v>3.396795494758012E-2</v>
      </c>
      <c r="N102" s="94">
        <f t="shared" si="2"/>
        <v>2.6649550985556186E-3</v>
      </c>
      <c r="O102" s="94">
        <f>L102/'סכום נכסי הקרן'!$C$42</f>
        <v>3.6594785114270166E-4</v>
      </c>
    </row>
    <row r="103" spans="2:15">
      <c r="B103" s="86" t="s">
        <v>1338</v>
      </c>
      <c r="C103" s="83" t="s">
        <v>1339</v>
      </c>
      <c r="D103" s="96" t="s">
        <v>128</v>
      </c>
      <c r="E103" s="96" t="s">
        <v>329</v>
      </c>
      <c r="F103" s="83" t="s">
        <v>1340</v>
      </c>
      <c r="G103" s="96" t="s">
        <v>135</v>
      </c>
      <c r="H103" s="96" t="s">
        <v>141</v>
      </c>
      <c r="I103" s="93">
        <v>566290.42660299991</v>
      </c>
      <c r="J103" s="95">
        <v>856.2</v>
      </c>
      <c r="K103" s="83"/>
      <c r="L103" s="93">
        <v>4848.5786325360004</v>
      </c>
      <c r="M103" s="94">
        <v>2.8313105674866251E-2</v>
      </c>
      <c r="N103" s="94">
        <f t="shared" si="2"/>
        <v>4.5821954675971015E-4</v>
      </c>
      <c r="O103" s="94">
        <f>L103/'סכום נכסי הקרן'!$C$42</f>
        <v>6.2922057703404492E-5</v>
      </c>
    </row>
    <row r="104" spans="2:15">
      <c r="B104" s="86" t="s">
        <v>1341</v>
      </c>
      <c r="C104" s="83" t="s">
        <v>1342</v>
      </c>
      <c r="D104" s="96" t="s">
        <v>128</v>
      </c>
      <c r="E104" s="96" t="s">
        <v>329</v>
      </c>
      <c r="F104" s="83" t="s">
        <v>1343</v>
      </c>
      <c r="G104" s="96" t="s">
        <v>720</v>
      </c>
      <c r="H104" s="96" t="s">
        <v>141</v>
      </c>
      <c r="I104" s="93">
        <v>417372.60052099993</v>
      </c>
      <c r="J104" s="95">
        <v>1814</v>
      </c>
      <c r="K104" s="83"/>
      <c r="L104" s="93">
        <v>7571.138973443999</v>
      </c>
      <c r="M104" s="94">
        <v>2.8771508995202477E-2</v>
      </c>
      <c r="N104" s="94">
        <f t="shared" si="2"/>
        <v>7.1551770772287817E-4</v>
      </c>
      <c r="O104" s="94">
        <f>L104/'סכום נכסי הקרן'!$C$42</f>
        <v>9.8253875923708819E-5</v>
      </c>
    </row>
    <row r="105" spans="2:15">
      <c r="B105" s="86" t="s">
        <v>1344</v>
      </c>
      <c r="C105" s="83" t="s">
        <v>1345</v>
      </c>
      <c r="D105" s="96" t="s">
        <v>128</v>
      </c>
      <c r="E105" s="96" t="s">
        <v>329</v>
      </c>
      <c r="F105" s="83" t="s">
        <v>1346</v>
      </c>
      <c r="G105" s="96" t="s">
        <v>137</v>
      </c>
      <c r="H105" s="96" t="s">
        <v>141</v>
      </c>
      <c r="I105" s="93">
        <v>417718.67678200005</v>
      </c>
      <c r="J105" s="95">
        <v>610.79999999999995</v>
      </c>
      <c r="K105" s="83"/>
      <c r="L105" s="93">
        <v>2551.425679214</v>
      </c>
      <c r="M105" s="94">
        <v>3.6245589618484723E-2</v>
      </c>
      <c r="N105" s="94">
        <f t="shared" si="2"/>
        <v>2.4112491658385908E-4</v>
      </c>
      <c r="O105" s="94">
        <f>L105/'סכום נכסי הקרן'!$C$42</f>
        <v>3.3110931260587179E-5</v>
      </c>
    </row>
    <row r="106" spans="2:15">
      <c r="B106" s="86" t="s">
        <v>1347</v>
      </c>
      <c r="C106" s="83" t="s">
        <v>1348</v>
      </c>
      <c r="D106" s="96" t="s">
        <v>128</v>
      </c>
      <c r="E106" s="96" t="s">
        <v>329</v>
      </c>
      <c r="F106" s="83" t="s">
        <v>1349</v>
      </c>
      <c r="G106" s="96" t="s">
        <v>645</v>
      </c>
      <c r="H106" s="96" t="s">
        <v>141</v>
      </c>
      <c r="I106" s="93">
        <v>175220.69012300001</v>
      </c>
      <c r="J106" s="95">
        <v>22180</v>
      </c>
      <c r="K106" s="83"/>
      <c r="L106" s="93">
        <v>38863.949069462011</v>
      </c>
      <c r="M106" s="94">
        <v>4.8003143429989438E-2</v>
      </c>
      <c r="N106" s="94">
        <f t="shared" si="2"/>
        <v>3.6728745633618672E-3</v>
      </c>
      <c r="O106" s="94">
        <f>L106/'סכום נכסי הקרן'!$C$42</f>
        <v>5.0435392127523777E-4</v>
      </c>
    </row>
    <row r="107" spans="2:15">
      <c r="B107" s="86" t="s">
        <v>1350</v>
      </c>
      <c r="C107" s="83" t="s">
        <v>1351</v>
      </c>
      <c r="D107" s="96" t="s">
        <v>128</v>
      </c>
      <c r="E107" s="96" t="s">
        <v>329</v>
      </c>
      <c r="F107" s="83" t="s">
        <v>1352</v>
      </c>
      <c r="G107" s="96" t="s">
        <v>136</v>
      </c>
      <c r="H107" s="96" t="s">
        <v>141</v>
      </c>
      <c r="I107" s="93">
        <v>90164.971789000003</v>
      </c>
      <c r="J107" s="95">
        <v>17520</v>
      </c>
      <c r="K107" s="83"/>
      <c r="L107" s="93">
        <v>15796.903057586</v>
      </c>
      <c r="M107" s="94">
        <v>7.0980894461890416E-3</v>
      </c>
      <c r="N107" s="94">
        <f t="shared" si="2"/>
        <v>1.4929013857135566E-3</v>
      </c>
      <c r="O107" s="94">
        <f>L107/'סכום נכסי הקרן'!$C$42</f>
        <v>2.05003099063823E-4</v>
      </c>
    </row>
    <row r="108" spans="2:15">
      <c r="B108" s="86" t="s">
        <v>1353</v>
      </c>
      <c r="C108" s="83" t="s">
        <v>1354</v>
      </c>
      <c r="D108" s="96" t="s">
        <v>128</v>
      </c>
      <c r="E108" s="96" t="s">
        <v>329</v>
      </c>
      <c r="F108" s="83" t="s">
        <v>1355</v>
      </c>
      <c r="G108" s="96" t="s">
        <v>136</v>
      </c>
      <c r="H108" s="96" t="s">
        <v>141</v>
      </c>
      <c r="I108" s="93">
        <v>433109.813257</v>
      </c>
      <c r="J108" s="95">
        <v>1481</v>
      </c>
      <c r="K108" s="83"/>
      <c r="L108" s="93">
        <v>6414.3563343209998</v>
      </c>
      <c r="M108" s="94">
        <v>3.0087902009792972E-2</v>
      </c>
      <c r="N108" s="94">
        <f t="shared" si="2"/>
        <v>6.0619486142695267E-4</v>
      </c>
      <c r="O108" s="94">
        <f>L108/'סכום נכסי הקרן'!$C$42</f>
        <v>8.3241817857709519E-5</v>
      </c>
    </row>
    <row r="109" spans="2:15">
      <c r="B109" s="86" t="s">
        <v>1356</v>
      </c>
      <c r="C109" s="83" t="s">
        <v>1357</v>
      </c>
      <c r="D109" s="96" t="s">
        <v>128</v>
      </c>
      <c r="E109" s="96" t="s">
        <v>329</v>
      </c>
      <c r="F109" s="83" t="s">
        <v>1358</v>
      </c>
      <c r="G109" s="96" t="s">
        <v>720</v>
      </c>
      <c r="H109" s="96" t="s">
        <v>141</v>
      </c>
      <c r="I109" s="93">
        <v>17601.527696999998</v>
      </c>
      <c r="J109" s="95">
        <v>13790</v>
      </c>
      <c r="K109" s="83"/>
      <c r="L109" s="93">
        <v>2427.250668056</v>
      </c>
      <c r="M109" s="94">
        <v>5.2939727627687953E-3</v>
      </c>
      <c r="N109" s="94">
        <f t="shared" si="2"/>
        <v>2.2938963875421191E-4</v>
      </c>
      <c r="O109" s="94">
        <f>L109/'סכום נכסי הקרן'!$C$42</f>
        <v>3.1499459567630869E-5</v>
      </c>
    </row>
    <row r="110" spans="2:15">
      <c r="B110" s="86" t="s">
        <v>1359</v>
      </c>
      <c r="C110" s="83" t="s">
        <v>1360</v>
      </c>
      <c r="D110" s="96" t="s">
        <v>128</v>
      </c>
      <c r="E110" s="96" t="s">
        <v>329</v>
      </c>
      <c r="F110" s="83" t="s">
        <v>1361</v>
      </c>
      <c r="G110" s="96" t="s">
        <v>136</v>
      </c>
      <c r="H110" s="96" t="s">
        <v>141</v>
      </c>
      <c r="I110" s="93">
        <v>1131962.4020999998</v>
      </c>
      <c r="J110" s="95">
        <v>546.79999999999995</v>
      </c>
      <c r="K110" s="83"/>
      <c r="L110" s="93">
        <v>6189.5704132550009</v>
      </c>
      <c r="M110" s="94">
        <v>2.8570402449947949E-2</v>
      </c>
      <c r="N110" s="94">
        <f t="shared" si="2"/>
        <v>5.8495125362452492E-4</v>
      </c>
      <c r="O110" s="94">
        <f>L110/'סכום נכסי הקרן'!$C$42</f>
        <v>8.032467579027648E-5</v>
      </c>
    </row>
    <row r="111" spans="2:15">
      <c r="B111" s="86" t="s">
        <v>1362</v>
      </c>
      <c r="C111" s="83" t="s">
        <v>1363</v>
      </c>
      <c r="D111" s="96" t="s">
        <v>128</v>
      </c>
      <c r="E111" s="96" t="s">
        <v>329</v>
      </c>
      <c r="F111" s="83" t="s">
        <v>1364</v>
      </c>
      <c r="G111" s="96" t="s">
        <v>136</v>
      </c>
      <c r="H111" s="96" t="s">
        <v>141</v>
      </c>
      <c r="I111" s="93">
        <v>1851708.099099</v>
      </c>
      <c r="J111" s="95">
        <v>47.4</v>
      </c>
      <c r="K111" s="83"/>
      <c r="L111" s="93">
        <v>877.70963968499984</v>
      </c>
      <c r="M111" s="94">
        <v>1.0590582742530734E-2</v>
      </c>
      <c r="N111" s="94">
        <f t="shared" si="2"/>
        <v>8.2948786389534321E-5</v>
      </c>
      <c r="O111" s="94">
        <f>L111/'סכום נכסי הקרן'!$C$42</f>
        <v>1.1390409598494608E-5</v>
      </c>
    </row>
    <row r="112" spans="2:15">
      <c r="B112" s="86" t="s">
        <v>1365</v>
      </c>
      <c r="C112" s="83" t="s">
        <v>1366</v>
      </c>
      <c r="D112" s="96" t="s">
        <v>128</v>
      </c>
      <c r="E112" s="96" t="s">
        <v>329</v>
      </c>
      <c r="F112" s="83" t="s">
        <v>1367</v>
      </c>
      <c r="G112" s="96" t="s">
        <v>137</v>
      </c>
      <c r="H112" s="96" t="s">
        <v>141</v>
      </c>
      <c r="I112" s="93">
        <v>8475465.3348770011</v>
      </c>
      <c r="J112" s="95">
        <v>168.9</v>
      </c>
      <c r="K112" s="83"/>
      <c r="L112" s="93">
        <v>14315.060951315003</v>
      </c>
      <c r="M112" s="94">
        <v>1.8286349728722281E-2</v>
      </c>
      <c r="N112" s="94">
        <f t="shared" si="2"/>
        <v>1.3528584845324734E-3</v>
      </c>
      <c r="O112" s="94">
        <f>L112/'סכום נכסי הקרן'!$C$42</f>
        <v>1.8577260666911686E-4</v>
      </c>
    </row>
    <row r="113" spans="2:15">
      <c r="B113" s="86" t="s">
        <v>1368</v>
      </c>
      <c r="C113" s="83" t="s">
        <v>1369</v>
      </c>
      <c r="D113" s="96" t="s">
        <v>128</v>
      </c>
      <c r="E113" s="96" t="s">
        <v>329</v>
      </c>
      <c r="F113" s="83" t="s">
        <v>1370</v>
      </c>
      <c r="G113" s="96" t="s">
        <v>1175</v>
      </c>
      <c r="H113" s="96" t="s">
        <v>141</v>
      </c>
      <c r="I113" s="93">
        <v>207920.85932300004</v>
      </c>
      <c r="J113" s="95">
        <v>1998</v>
      </c>
      <c r="K113" s="83"/>
      <c r="L113" s="93">
        <v>4154.2587704140005</v>
      </c>
      <c r="M113" s="94">
        <v>1.9744175655870094E-2</v>
      </c>
      <c r="N113" s="94">
        <f t="shared" si="2"/>
        <v>3.9260218615986739E-4</v>
      </c>
      <c r="O113" s="94">
        <f>L113/'סכום נכסי הקרן'!$C$42</f>
        <v>5.3911574891824357E-5</v>
      </c>
    </row>
    <row r="114" spans="2:15">
      <c r="B114" s="86" t="s">
        <v>1371</v>
      </c>
      <c r="C114" s="83" t="s">
        <v>1372</v>
      </c>
      <c r="D114" s="96" t="s">
        <v>128</v>
      </c>
      <c r="E114" s="96" t="s">
        <v>329</v>
      </c>
      <c r="F114" s="83" t="s">
        <v>1373</v>
      </c>
      <c r="G114" s="96" t="s">
        <v>687</v>
      </c>
      <c r="H114" s="96" t="s">
        <v>141</v>
      </c>
      <c r="I114" s="93">
        <v>110552.13924300001</v>
      </c>
      <c r="J114" s="95">
        <v>30690</v>
      </c>
      <c r="K114" s="83"/>
      <c r="L114" s="93">
        <v>33928.451532296996</v>
      </c>
      <c r="M114" s="94">
        <v>1.4347748062702146E-2</v>
      </c>
      <c r="N114" s="94">
        <f t="shared" si="2"/>
        <v>3.2064406626435152E-3</v>
      </c>
      <c r="O114" s="94">
        <f>L114/'סכום נכסי הקרן'!$C$42</f>
        <v>4.4030388014677682E-4</v>
      </c>
    </row>
    <row r="115" spans="2:15">
      <c r="B115" s="86" t="s">
        <v>1374</v>
      </c>
      <c r="C115" s="83" t="s">
        <v>1375</v>
      </c>
      <c r="D115" s="96" t="s">
        <v>128</v>
      </c>
      <c r="E115" s="96" t="s">
        <v>329</v>
      </c>
      <c r="F115" s="83" t="s">
        <v>1376</v>
      </c>
      <c r="G115" s="96" t="s">
        <v>645</v>
      </c>
      <c r="H115" s="96" t="s">
        <v>141</v>
      </c>
      <c r="I115" s="93">
        <v>5445.0150780000004</v>
      </c>
      <c r="J115" s="95">
        <v>60.8</v>
      </c>
      <c r="K115" s="83"/>
      <c r="L115" s="93">
        <v>3.310568371</v>
      </c>
      <c r="M115" s="94">
        <v>7.9424305608128125E-4</v>
      </c>
      <c r="N115" s="94">
        <f t="shared" si="2"/>
        <v>3.1286842050929418E-7</v>
      </c>
      <c r="O115" s="94">
        <f>L115/'סכום נכסי הקרן'!$C$42</f>
        <v>4.2962647377376758E-8</v>
      </c>
    </row>
    <row r="116" spans="2:15">
      <c r="B116" s="86" t="s">
        <v>1377</v>
      </c>
      <c r="C116" s="83" t="s">
        <v>1378</v>
      </c>
      <c r="D116" s="96" t="s">
        <v>128</v>
      </c>
      <c r="E116" s="96" t="s">
        <v>329</v>
      </c>
      <c r="F116" s="83" t="s">
        <v>1379</v>
      </c>
      <c r="G116" s="96" t="s">
        <v>512</v>
      </c>
      <c r="H116" s="96" t="s">
        <v>141</v>
      </c>
      <c r="I116" s="93">
        <v>262870.91228700004</v>
      </c>
      <c r="J116" s="95">
        <v>615</v>
      </c>
      <c r="K116" s="83"/>
      <c r="L116" s="93">
        <v>1616.6561105579999</v>
      </c>
      <c r="M116" s="94">
        <v>2.0027690815872436E-2</v>
      </c>
      <c r="N116" s="94">
        <f t="shared" si="2"/>
        <v>1.5278362720060564E-4</v>
      </c>
      <c r="O116" s="94">
        <f>L116/'סכום נכסי הקרן'!$C$42</f>
        <v>2.0980030805829495E-5</v>
      </c>
    </row>
    <row r="117" spans="2:15">
      <c r="B117" s="86" t="s">
        <v>1380</v>
      </c>
      <c r="C117" s="83" t="s">
        <v>1381</v>
      </c>
      <c r="D117" s="96" t="s">
        <v>128</v>
      </c>
      <c r="E117" s="96" t="s">
        <v>329</v>
      </c>
      <c r="F117" s="83" t="s">
        <v>1382</v>
      </c>
      <c r="G117" s="96" t="s">
        <v>512</v>
      </c>
      <c r="H117" s="96" t="s">
        <v>141</v>
      </c>
      <c r="I117" s="93">
        <v>576728.61360600009</v>
      </c>
      <c r="J117" s="95">
        <v>1782</v>
      </c>
      <c r="K117" s="83"/>
      <c r="L117" s="93">
        <v>10277.303894471002</v>
      </c>
      <c r="M117" s="94">
        <v>2.2418569320223174E-2</v>
      </c>
      <c r="N117" s="94">
        <f t="shared" si="2"/>
        <v>9.71266403897254E-4</v>
      </c>
      <c r="O117" s="94">
        <f>L117/'סכום נכסי הקרן'!$C$42</f>
        <v>1.3337292383873217E-4</v>
      </c>
    </row>
    <row r="118" spans="2:15">
      <c r="B118" s="86" t="s">
        <v>1383</v>
      </c>
      <c r="C118" s="83" t="s">
        <v>1384</v>
      </c>
      <c r="D118" s="96" t="s">
        <v>128</v>
      </c>
      <c r="E118" s="96" t="s">
        <v>329</v>
      </c>
      <c r="F118" s="83" t="s">
        <v>1385</v>
      </c>
      <c r="G118" s="96" t="s">
        <v>138</v>
      </c>
      <c r="H118" s="96" t="s">
        <v>141</v>
      </c>
      <c r="I118" s="93">
        <v>4431234.1596119991</v>
      </c>
      <c r="J118" s="95">
        <v>299.3</v>
      </c>
      <c r="K118" s="83"/>
      <c r="L118" s="93">
        <v>13262.683841503</v>
      </c>
      <c r="M118" s="94">
        <v>2.7427740571449519E-2</v>
      </c>
      <c r="N118" s="94">
        <f t="shared" si="2"/>
        <v>1.2534025823341564E-3</v>
      </c>
      <c r="O118" s="94">
        <f>L118/'סכום נכסי הקרן'!$C$42</f>
        <v>1.7211546336015122E-4</v>
      </c>
    </row>
    <row r="119" spans="2:15">
      <c r="B119" s="86" t="s">
        <v>1386</v>
      </c>
      <c r="C119" s="83" t="s">
        <v>1387</v>
      </c>
      <c r="D119" s="96" t="s">
        <v>128</v>
      </c>
      <c r="E119" s="96" t="s">
        <v>329</v>
      </c>
      <c r="F119" s="83" t="s">
        <v>1388</v>
      </c>
      <c r="G119" s="96" t="s">
        <v>165</v>
      </c>
      <c r="H119" s="96" t="s">
        <v>141</v>
      </c>
      <c r="I119" s="93">
        <v>255747.50922899999</v>
      </c>
      <c r="J119" s="95">
        <v>1448</v>
      </c>
      <c r="K119" s="83"/>
      <c r="L119" s="93">
        <v>3703.2239336080011</v>
      </c>
      <c r="M119" s="94">
        <v>2.8914264637119901E-2</v>
      </c>
      <c r="N119" s="94">
        <f t="shared" si="2"/>
        <v>3.4997670884838846E-4</v>
      </c>
      <c r="O119" s="94">
        <f>L119/'סכום נכסי הקרן'!$C$42</f>
        <v>4.805830485567176E-5</v>
      </c>
    </row>
    <row r="120" spans="2:15">
      <c r="B120" s="86" t="s">
        <v>1389</v>
      </c>
      <c r="C120" s="83" t="s">
        <v>1390</v>
      </c>
      <c r="D120" s="96" t="s">
        <v>128</v>
      </c>
      <c r="E120" s="96" t="s">
        <v>329</v>
      </c>
      <c r="F120" s="83" t="s">
        <v>1391</v>
      </c>
      <c r="G120" s="96" t="s">
        <v>162</v>
      </c>
      <c r="H120" s="96" t="s">
        <v>141</v>
      </c>
      <c r="I120" s="93">
        <v>133879.52361100001</v>
      </c>
      <c r="J120" s="95">
        <v>4178</v>
      </c>
      <c r="K120" s="83"/>
      <c r="L120" s="93">
        <v>5593.4864948889999</v>
      </c>
      <c r="M120" s="94">
        <v>1.6232484193762331E-2</v>
      </c>
      <c r="N120" s="94">
        <f t="shared" si="2"/>
        <v>5.2861777455675131E-4</v>
      </c>
      <c r="O120" s="94">
        <f>L120/'סכום נכסי הקרן'!$C$42</f>
        <v>7.2589042411906499E-5</v>
      </c>
    </row>
    <row r="121" spans="2:15">
      <c r="B121" s="86" t="s">
        <v>1392</v>
      </c>
      <c r="C121" s="83" t="s">
        <v>1393</v>
      </c>
      <c r="D121" s="96" t="s">
        <v>128</v>
      </c>
      <c r="E121" s="96" t="s">
        <v>329</v>
      </c>
      <c r="F121" s="83" t="s">
        <v>1394</v>
      </c>
      <c r="G121" s="96" t="s">
        <v>512</v>
      </c>
      <c r="H121" s="96" t="s">
        <v>141</v>
      </c>
      <c r="I121" s="93">
        <v>2947965.1866099997</v>
      </c>
      <c r="J121" s="95">
        <v>1023</v>
      </c>
      <c r="K121" s="83"/>
      <c r="L121" s="93">
        <v>30157.683859033998</v>
      </c>
      <c r="M121" s="94">
        <v>3.4730872633847415E-2</v>
      </c>
      <c r="N121" s="94">
        <f t="shared" si="2"/>
        <v>2.8500806682764633E-3</v>
      </c>
      <c r="O121" s="94">
        <f>L121/'סכום נכסי הקרן'!$C$42</f>
        <v>3.9136903158496481E-4</v>
      </c>
    </row>
    <row r="122" spans="2:15">
      <c r="B122" s="86" t="s">
        <v>1395</v>
      </c>
      <c r="C122" s="83" t="s">
        <v>1396</v>
      </c>
      <c r="D122" s="96" t="s">
        <v>128</v>
      </c>
      <c r="E122" s="96" t="s">
        <v>329</v>
      </c>
      <c r="F122" s="83" t="s">
        <v>1397</v>
      </c>
      <c r="G122" s="96" t="s">
        <v>512</v>
      </c>
      <c r="H122" s="96" t="s">
        <v>141</v>
      </c>
      <c r="I122" s="93">
        <v>698060.03147799999</v>
      </c>
      <c r="J122" s="95">
        <v>820.3</v>
      </c>
      <c r="K122" s="83"/>
      <c r="L122" s="93">
        <v>5726.1864396370001</v>
      </c>
      <c r="M122" s="94">
        <v>4.1559021772732782E-2</v>
      </c>
      <c r="N122" s="94">
        <f t="shared" si="2"/>
        <v>5.4115870936379679E-4</v>
      </c>
      <c r="O122" s="94">
        <f>L122/'סכום נכסי הקרן'!$C$42</f>
        <v>7.4311145777342699E-5</v>
      </c>
    </row>
    <row r="123" spans="2:15">
      <c r="B123" s="86" t="s">
        <v>1398</v>
      </c>
      <c r="C123" s="83" t="s">
        <v>1399</v>
      </c>
      <c r="D123" s="96" t="s">
        <v>128</v>
      </c>
      <c r="E123" s="96" t="s">
        <v>329</v>
      </c>
      <c r="F123" s="83" t="s">
        <v>1400</v>
      </c>
      <c r="G123" s="96" t="s">
        <v>849</v>
      </c>
      <c r="H123" s="96" t="s">
        <v>141</v>
      </c>
      <c r="I123" s="93">
        <v>3607967.154594</v>
      </c>
      <c r="J123" s="95">
        <v>10.199999999999999</v>
      </c>
      <c r="K123" s="83"/>
      <c r="L123" s="93">
        <v>368.01265119400006</v>
      </c>
      <c r="M123" s="94">
        <v>8.7624250876119341E-3</v>
      </c>
      <c r="N123" s="94">
        <f t="shared" si="2"/>
        <v>3.4779386499039506E-5</v>
      </c>
      <c r="O123" s="94">
        <f>L123/'סכום נכסי הקרן'!$C$42</f>
        <v>4.7758559835710387E-6</v>
      </c>
    </row>
    <row r="124" spans="2:15">
      <c r="B124" s="82"/>
      <c r="C124" s="83"/>
      <c r="D124" s="83"/>
      <c r="E124" s="83"/>
      <c r="F124" s="83"/>
      <c r="G124" s="83"/>
      <c r="H124" s="83"/>
      <c r="I124" s="93"/>
      <c r="J124" s="95"/>
      <c r="K124" s="83"/>
      <c r="L124" s="83"/>
      <c r="M124" s="83"/>
      <c r="N124" s="94"/>
      <c r="O124" s="83"/>
    </row>
    <row r="125" spans="2:15">
      <c r="B125" s="80" t="s">
        <v>209</v>
      </c>
      <c r="C125" s="81"/>
      <c r="D125" s="81"/>
      <c r="E125" s="81"/>
      <c r="F125" s="81"/>
      <c r="G125" s="81"/>
      <c r="H125" s="81"/>
      <c r="I125" s="90"/>
      <c r="J125" s="92"/>
      <c r="K125" s="90">
        <v>1142.061950861</v>
      </c>
      <c r="L125" s="90">
        <v>3222253.3163245302</v>
      </c>
      <c r="M125" s="81"/>
      <c r="N125" s="91">
        <f t="shared" si="2"/>
        <v>0.30452212205929119</v>
      </c>
      <c r="O125" s="91">
        <f>L125/'סכום נכסי הקרן'!$C$42</f>
        <v>4.1816545522066081E-2</v>
      </c>
    </row>
    <row r="126" spans="2:15">
      <c r="B126" s="99" t="s">
        <v>69</v>
      </c>
      <c r="C126" s="81"/>
      <c r="D126" s="81"/>
      <c r="E126" s="81"/>
      <c r="F126" s="81"/>
      <c r="G126" s="81"/>
      <c r="H126" s="81"/>
      <c r="I126" s="90"/>
      <c r="J126" s="92"/>
      <c r="K126" s="90">
        <v>416.020360934</v>
      </c>
      <c r="L126" s="90">
        <f>SUM(L127:L153)</f>
        <v>1204545.6692388328</v>
      </c>
      <c r="M126" s="81"/>
      <c r="N126" s="91">
        <f t="shared" si="2"/>
        <v>0.11383673699879746</v>
      </c>
      <c r="O126" s="91">
        <f>L126/'סכום נכסי הקרן'!$C$42</f>
        <v>1.5631899129702122E-2</v>
      </c>
    </row>
    <row r="127" spans="2:15">
      <c r="B127" s="86" t="s">
        <v>1401</v>
      </c>
      <c r="C127" s="83" t="s">
        <v>1402</v>
      </c>
      <c r="D127" s="96" t="s">
        <v>1403</v>
      </c>
      <c r="E127" s="96" t="s">
        <v>894</v>
      </c>
      <c r="F127" s="83" t="s">
        <v>1187</v>
      </c>
      <c r="G127" s="96" t="s">
        <v>166</v>
      </c>
      <c r="H127" s="96" t="s">
        <v>140</v>
      </c>
      <c r="I127" s="93">
        <v>717582.36431600002</v>
      </c>
      <c r="J127" s="95">
        <v>850</v>
      </c>
      <c r="K127" s="83"/>
      <c r="L127" s="93">
        <v>21079.699531331004</v>
      </c>
      <c r="M127" s="94">
        <v>2.0914087715944503E-2</v>
      </c>
      <c r="N127" s="94">
        <f t="shared" si="2"/>
        <v>1.9921571035809429E-3</v>
      </c>
      <c r="O127" s="94">
        <f>L127/'סכום נכסי הקרן'!$C$42</f>
        <v>2.7356018553154602E-4</v>
      </c>
    </row>
    <row r="128" spans="2:15">
      <c r="B128" s="86" t="s">
        <v>1404</v>
      </c>
      <c r="C128" s="83" t="s">
        <v>1405</v>
      </c>
      <c r="D128" s="96" t="s">
        <v>1403</v>
      </c>
      <c r="E128" s="96" t="s">
        <v>894</v>
      </c>
      <c r="F128" s="83" t="s">
        <v>1406</v>
      </c>
      <c r="G128" s="96" t="s">
        <v>983</v>
      </c>
      <c r="H128" s="96" t="s">
        <v>140</v>
      </c>
      <c r="I128" s="93">
        <v>326078.6083330001</v>
      </c>
      <c r="J128" s="95">
        <v>1507</v>
      </c>
      <c r="K128" s="83"/>
      <c r="L128" s="93">
        <v>16982.799992447999</v>
      </c>
      <c r="M128" s="94">
        <v>9.4803604207509395E-3</v>
      </c>
      <c r="N128" s="94">
        <f t="shared" si="2"/>
        <v>1.6049757062886101E-3</v>
      </c>
      <c r="O128" s="94">
        <f>L128/'סכום נכסי הקרן'!$C$42</f>
        <v>2.2039298567202439E-4</v>
      </c>
    </row>
    <row r="129" spans="2:15">
      <c r="B129" s="86" t="s">
        <v>1407</v>
      </c>
      <c r="C129" s="83" t="s">
        <v>1408</v>
      </c>
      <c r="D129" s="96" t="s">
        <v>1403</v>
      </c>
      <c r="E129" s="96" t="s">
        <v>894</v>
      </c>
      <c r="F129" s="83" t="s">
        <v>1272</v>
      </c>
      <c r="G129" s="96" t="s">
        <v>1142</v>
      </c>
      <c r="H129" s="96" t="s">
        <v>140</v>
      </c>
      <c r="I129" s="93">
        <v>317544.55285699997</v>
      </c>
      <c r="J129" s="95">
        <v>1083</v>
      </c>
      <c r="K129" s="83"/>
      <c r="L129" s="93">
        <v>11885.209947407002</v>
      </c>
      <c r="M129" s="94">
        <v>8.2272581226751212E-3</v>
      </c>
      <c r="N129" s="94">
        <f t="shared" si="2"/>
        <v>1.1232230985591628E-3</v>
      </c>
      <c r="O129" s="94">
        <f>L129/'סכום נכסי הקרן'!$C$42</f>
        <v>1.5423940144220559E-4</v>
      </c>
    </row>
    <row r="130" spans="2:15">
      <c r="B130" s="86" t="s">
        <v>1409</v>
      </c>
      <c r="C130" s="83" t="s">
        <v>1410</v>
      </c>
      <c r="D130" s="96" t="s">
        <v>1403</v>
      </c>
      <c r="E130" s="96" t="s">
        <v>894</v>
      </c>
      <c r="F130" s="83" t="s">
        <v>1411</v>
      </c>
      <c r="G130" s="96" t="s">
        <v>913</v>
      </c>
      <c r="H130" s="96" t="s">
        <v>140</v>
      </c>
      <c r="I130" s="93">
        <v>118441.75229400002</v>
      </c>
      <c r="J130" s="95">
        <v>11096</v>
      </c>
      <c r="K130" s="83"/>
      <c r="L130" s="93">
        <v>45419.777861945004</v>
      </c>
      <c r="M130" s="94">
        <v>7.7799615783046287E-4</v>
      </c>
      <c r="N130" s="94">
        <f t="shared" si="2"/>
        <v>4.292439414340596E-3</v>
      </c>
      <c r="O130" s="94">
        <f>L130/'סכום נכסי הקרן'!$C$42</f>
        <v>5.8943168711905953E-4</v>
      </c>
    </row>
    <row r="131" spans="2:15">
      <c r="B131" s="86" t="s">
        <v>1412</v>
      </c>
      <c r="C131" s="83" t="s">
        <v>1413</v>
      </c>
      <c r="D131" s="96" t="s">
        <v>1403</v>
      </c>
      <c r="E131" s="96" t="s">
        <v>894</v>
      </c>
      <c r="F131" s="83" t="s">
        <v>912</v>
      </c>
      <c r="G131" s="96" t="s">
        <v>913</v>
      </c>
      <c r="H131" s="96" t="s">
        <v>140</v>
      </c>
      <c r="I131" s="93">
        <v>76193.744917999997</v>
      </c>
      <c r="J131" s="95">
        <v>11658</v>
      </c>
      <c r="K131" s="83"/>
      <c r="L131" s="93">
        <v>30698.496400459</v>
      </c>
      <c r="M131" s="94">
        <v>2.0115201698115838E-3</v>
      </c>
      <c r="N131" s="94">
        <f t="shared" si="2"/>
        <v>2.901190673165487E-3</v>
      </c>
      <c r="O131" s="94">
        <f>L131/'סכום נכסי הקרן'!$C$42</f>
        <v>3.9838738490400135E-4</v>
      </c>
    </row>
    <row r="132" spans="2:15">
      <c r="B132" s="86" t="s">
        <v>1414</v>
      </c>
      <c r="C132" s="83" t="s">
        <v>1415</v>
      </c>
      <c r="D132" s="96" t="s">
        <v>1403</v>
      </c>
      <c r="E132" s="96" t="s">
        <v>894</v>
      </c>
      <c r="F132" s="83" t="s">
        <v>709</v>
      </c>
      <c r="G132" s="96" t="s">
        <v>710</v>
      </c>
      <c r="H132" s="96" t="s">
        <v>140</v>
      </c>
      <c r="I132" s="93">
        <v>2492.3187590000002</v>
      </c>
      <c r="J132" s="95">
        <v>15506</v>
      </c>
      <c r="K132" s="83"/>
      <c r="L132" s="93">
        <v>1335.6021200379998</v>
      </c>
      <c r="M132" s="94">
        <v>5.6435690098363299E-5</v>
      </c>
      <c r="N132" s="94">
        <f t="shared" si="2"/>
        <v>1.262223518431463E-4</v>
      </c>
      <c r="O132" s="94">
        <f>L132/'סכום נכסי הקרן'!$C$42</f>
        <v>1.7332674178342597E-5</v>
      </c>
    </row>
    <row r="133" spans="2:15">
      <c r="B133" s="86" t="s">
        <v>1416</v>
      </c>
      <c r="C133" s="83" t="s">
        <v>1417</v>
      </c>
      <c r="D133" s="96" t="s">
        <v>1418</v>
      </c>
      <c r="E133" s="96" t="s">
        <v>894</v>
      </c>
      <c r="F133" s="83" t="s">
        <v>1419</v>
      </c>
      <c r="G133" s="96" t="s">
        <v>896</v>
      </c>
      <c r="H133" s="96" t="s">
        <v>140</v>
      </c>
      <c r="I133" s="93">
        <v>1000</v>
      </c>
      <c r="J133" s="95">
        <v>1845.5</v>
      </c>
      <c r="K133" s="83"/>
      <c r="L133" s="93">
        <v>63.780480000000004</v>
      </c>
      <c r="M133" s="94">
        <v>9.3640902496035713E-5</v>
      </c>
      <c r="N133" s="94">
        <f t="shared" si="2"/>
        <v>6.0276350767215826E-6</v>
      </c>
      <c r="O133" s="94">
        <f>L133/'סכום נכסי הקרן'!$C$42</f>
        <v>8.2770629231020071E-7</v>
      </c>
    </row>
    <row r="134" spans="2:15">
      <c r="B134" s="86" t="s">
        <v>1420</v>
      </c>
      <c r="C134" s="83" t="s">
        <v>1421</v>
      </c>
      <c r="D134" s="96" t="s">
        <v>129</v>
      </c>
      <c r="E134" s="96" t="s">
        <v>894</v>
      </c>
      <c r="F134" s="83" t="s">
        <v>1123</v>
      </c>
      <c r="G134" s="96" t="s">
        <v>135</v>
      </c>
      <c r="H134" s="96" t="s">
        <v>143</v>
      </c>
      <c r="I134" s="93">
        <v>1181463.4131089998</v>
      </c>
      <c r="J134" s="95">
        <v>930</v>
      </c>
      <c r="K134" s="83"/>
      <c r="L134" s="93">
        <v>50100.204141411989</v>
      </c>
      <c r="M134" s="94">
        <v>6.6715646056715551E-3</v>
      </c>
      <c r="N134" s="94">
        <f t="shared" si="2"/>
        <v>4.7347675626412148E-3</v>
      </c>
      <c r="O134" s="94">
        <f>L134/'סכום נכסי הקרן'!$C$42</f>
        <v>6.501715605444217E-4</v>
      </c>
    </row>
    <row r="135" spans="2:15">
      <c r="B135" s="86" t="s">
        <v>1422</v>
      </c>
      <c r="C135" s="83" t="s">
        <v>1423</v>
      </c>
      <c r="D135" s="96" t="s">
        <v>1418</v>
      </c>
      <c r="E135" s="96" t="s">
        <v>894</v>
      </c>
      <c r="F135" s="83" t="s">
        <v>1424</v>
      </c>
      <c r="G135" s="96" t="s">
        <v>1425</v>
      </c>
      <c r="H135" s="96" t="s">
        <v>140</v>
      </c>
      <c r="I135" s="93">
        <v>158288.58856599996</v>
      </c>
      <c r="J135" s="95">
        <v>2350</v>
      </c>
      <c r="K135" s="83"/>
      <c r="L135" s="93">
        <v>12855.566011132001</v>
      </c>
      <c r="M135" s="94">
        <v>4.980028224480619E-3</v>
      </c>
      <c r="N135" s="94">
        <f t="shared" si="2"/>
        <v>1.2149275235904308E-3</v>
      </c>
      <c r="O135" s="94">
        <f>L135/'סכום נכסי הקרן'!$C$42</f>
        <v>1.6683212291006754E-4</v>
      </c>
    </row>
    <row r="136" spans="2:15">
      <c r="B136" s="86" t="s">
        <v>1426</v>
      </c>
      <c r="C136" s="83" t="s">
        <v>1427</v>
      </c>
      <c r="D136" s="96" t="s">
        <v>1418</v>
      </c>
      <c r="E136" s="96" t="s">
        <v>894</v>
      </c>
      <c r="F136" s="83">
        <v>1760</v>
      </c>
      <c r="G136" s="96" t="s">
        <v>720</v>
      </c>
      <c r="H136" s="96" t="s">
        <v>140</v>
      </c>
      <c r="I136" s="93">
        <v>118563.16382099997</v>
      </c>
      <c r="J136" s="95">
        <v>12902</v>
      </c>
      <c r="K136" s="93">
        <v>307.315720623</v>
      </c>
      <c r="L136" s="93">
        <v>53173.814753838997</v>
      </c>
      <c r="M136" s="94">
        <v>1.1103892008934345E-3</v>
      </c>
      <c r="N136" s="94">
        <f t="shared" si="2"/>
        <v>5.0252420642387056E-3</v>
      </c>
      <c r="O136" s="94">
        <f>L136/'סכום נכסי הקרן'!$C$42</f>
        <v>6.9005910676573029E-4</v>
      </c>
    </row>
    <row r="137" spans="2:15">
      <c r="B137" s="86" t="s">
        <v>1428</v>
      </c>
      <c r="C137" s="83" t="s">
        <v>1429</v>
      </c>
      <c r="D137" s="96" t="s">
        <v>1403</v>
      </c>
      <c r="E137" s="96" t="s">
        <v>894</v>
      </c>
      <c r="F137" s="83" t="s">
        <v>1430</v>
      </c>
      <c r="G137" s="96" t="s">
        <v>974</v>
      </c>
      <c r="H137" s="96" t="s">
        <v>140</v>
      </c>
      <c r="I137" s="93">
        <v>131057.869851</v>
      </c>
      <c r="J137" s="95">
        <v>2513</v>
      </c>
      <c r="K137" s="93">
        <v>108.70464031099999</v>
      </c>
      <c r="L137" s="93">
        <v>11490.986274116001</v>
      </c>
      <c r="M137" s="94">
        <v>5.582767355836832E-3</v>
      </c>
      <c r="N137" s="94">
        <f t="shared" si="2"/>
        <v>1.0859666144247871E-3</v>
      </c>
      <c r="O137" s="94">
        <f>L137/'סכום נכסי הקרן'!$C$42</f>
        <v>1.4912339392767133E-4</v>
      </c>
    </row>
    <row r="138" spans="2:15">
      <c r="B138" s="86" t="s">
        <v>1431</v>
      </c>
      <c r="C138" s="83" t="s">
        <v>1432</v>
      </c>
      <c r="D138" s="96" t="s">
        <v>1403</v>
      </c>
      <c r="E138" s="96" t="s">
        <v>894</v>
      </c>
      <c r="F138" s="83" t="s">
        <v>1268</v>
      </c>
      <c r="G138" s="96" t="s">
        <v>1269</v>
      </c>
      <c r="H138" s="96" t="s">
        <v>140</v>
      </c>
      <c r="I138" s="93">
        <v>164376.967248</v>
      </c>
      <c r="J138" s="95">
        <v>683</v>
      </c>
      <c r="K138" s="83"/>
      <c r="L138" s="93">
        <v>3880.0328360609992</v>
      </c>
      <c r="M138" s="94">
        <v>4.0821222333320842E-3</v>
      </c>
      <c r="N138" s="94">
        <f t="shared" si="2"/>
        <v>3.6668620276098261E-4</v>
      </c>
      <c r="O138" s="94">
        <f>L138/'סכום נכסי הקרן'!$C$42</f>
        <v>5.0352828840075873E-5</v>
      </c>
    </row>
    <row r="139" spans="2:15">
      <c r="B139" s="86" t="s">
        <v>1433</v>
      </c>
      <c r="C139" s="83" t="s">
        <v>1434</v>
      </c>
      <c r="D139" s="96" t="s">
        <v>1403</v>
      </c>
      <c r="E139" s="96" t="s">
        <v>894</v>
      </c>
      <c r="F139" s="83" t="s">
        <v>1435</v>
      </c>
      <c r="G139" s="96" t="s">
        <v>30</v>
      </c>
      <c r="H139" s="96" t="s">
        <v>140</v>
      </c>
      <c r="I139" s="93">
        <v>623095.71179900016</v>
      </c>
      <c r="J139" s="95">
        <v>3423</v>
      </c>
      <c r="K139" s="83"/>
      <c r="L139" s="93">
        <v>73711.524838789017</v>
      </c>
      <c r="M139" s="94">
        <v>1.5432681696161228E-2</v>
      </c>
      <c r="N139" s="94">
        <f t="shared" si="2"/>
        <v>6.9661779384055881E-3</v>
      </c>
      <c r="O139" s="94">
        <f>L139/'סכום נכסי הקרן'!$C$42</f>
        <v>9.5658566578434847E-4</v>
      </c>
    </row>
    <row r="140" spans="2:15">
      <c r="B140" s="86" t="s">
        <v>1436</v>
      </c>
      <c r="C140" s="83" t="s">
        <v>1437</v>
      </c>
      <c r="D140" s="96" t="s">
        <v>1403</v>
      </c>
      <c r="E140" s="96" t="s">
        <v>894</v>
      </c>
      <c r="F140" s="83" t="s">
        <v>1438</v>
      </c>
      <c r="G140" s="96" t="s">
        <v>931</v>
      </c>
      <c r="H140" s="96" t="s">
        <v>140</v>
      </c>
      <c r="I140" s="93">
        <v>679730.80723200005</v>
      </c>
      <c r="J140" s="95">
        <v>310</v>
      </c>
      <c r="K140" s="83"/>
      <c r="L140" s="93">
        <v>7282.3639752319996</v>
      </c>
      <c r="M140" s="94">
        <v>2.5009560093129806E-2</v>
      </c>
      <c r="N140" s="94">
        <f t="shared" si="2"/>
        <v>6.8822675117154999E-4</v>
      </c>
      <c r="O140" s="94">
        <f>L140/'סכום נכסי הקרן'!$C$42</f>
        <v>9.4506320510486159E-5</v>
      </c>
    </row>
    <row r="141" spans="2:15">
      <c r="B141" s="86" t="s">
        <v>1439</v>
      </c>
      <c r="C141" s="83" t="s">
        <v>1440</v>
      </c>
      <c r="D141" s="96" t="s">
        <v>1403</v>
      </c>
      <c r="E141" s="96" t="s">
        <v>894</v>
      </c>
      <c r="F141" s="83" t="s">
        <v>1441</v>
      </c>
      <c r="G141" s="96" t="s">
        <v>1142</v>
      </c>
      <c r="H141" s="96" t="s">
        <v>140</v>
      </c>
      <c r="I141" s="93">
        <v>67568.897828999994</v>
      </c>
      <c r="J141" s="95">
        <v>11718</v>
      </c>
      <c r="K141" s="83"/>
      <c r="L141" s="93">
        <v>27363.652233035002</v>
      </c>
      <c r="M141" s="94">
        <v>1.21745974635307E-3</v>
      </c>
      <c r="N141" s="94">
        <f t="shared" si="2"/>
        <v>2.5860280453683104E-3</v>
      </c>
      <c r="O141" s="94">
        <f>L141/'סכום נכסי הקרן'!$C$42</f>
        <v>3.551097002385549E-4</v>
      </c>
    </row>
    <row r="142" spans="2:15">
      <c r="B142" s="86" t="s">
        <v>1442</v>
      </c>
      <c r="C142" s="83" t="s">
        <v>1443</v>
      </c>
      <c r="D142" s="96" t="s">
        <v>1403</v>
      </c>
      <c r="E142" s="96" t="s">
        <v>894</v>
      </c>
      <c r="F142" s="83" t="s">
        <v>1155</v>
      </c>
      <c r="G142" s="96" t="s">
        <v>166</v>
      </c>
      <c r="H142" s="96" t="s">
        <v>140</v>
      </c>
      <c r="I142" s="93">
        <v>422259.32551600004</v>
      </c>
      <c r="J142" s="95">
        <v>15515</v>
      </c>
      <c r="K142" s="83"/>
      <c r="L142" s="93">
        <v>226414.77472741203</v>
      </c>
      <c r="M142" s="94">
        <v>6.7959716448550171E-3</v>
      </c>
      <c r="N142" s="94">
        <f t="shared" si="2"/>
        <v>2.1397544170802162E-2</v>
      </c>
      <c r="O142" s="94">
        <f>L142/'סכום נכסי הקרן'!$C$42</f>
        <v>2.9382803910205056E-3</v>
      </c>
    </row>
    <row r="143" spans="2:15">
      <c r="B143" s="86" t="s">
        <v>1444</v>
      </c>
      <c r="C143" s="83" t="s">
        <v>1445</v>
      </c>
      <c r="D143" s="96" t="s">
        <v>1403</v>
      </c>
      <c r="E143" s="96" t="s">
        <v>894</v>
      </c>
      <c r="F143" s="83" t="s">
        <v>1249</v>
      </c>
      <c r="G143" s="96" t="s">
        <v>1142</v>
      </c>
      <c r="H143" s="96" t="s">
        <v>140</v>
      </c>
      <c r="I143" s="93">
        <v>328990.70478000003</v>
      </c>
      <c r="J143" s="95">
        <v>3783</v>
      </c>
      <c r="K143" s="83"/>
      <c r="L143" s="93">
        <v>43012.402659812004</v>
      </c>
      <c r="M143" s="94">
        <v>1.178228264861594E-2</v>
      </c>
      <c r="N143" s="94">
        <f t="shared" si="2"/>
        <v>4.0649281254445798E-3</v>
      </c>
      <c r="O143" s="94">
        <f>L143/'סכום נכסי הקרן'!$C$42</f>
        <v>5.5819015988757699E-4</v>
      </c>
    </row>
    <row r="144" spans="2:15">
      <c r="B144" s="86" t="s">
        <v>1448</v>
      </c>
      <c r="C144" s="83" t="s">
        <v>1449</v>
      </c>
      <c r="D144" s="96" t="s">
        <v>1403</v>
      </c>
      <c r="E144" s="96" t="s">
        <v>894</v>
      </c>
      <c r="F144" s="83" t="s">
        <v>834</v>
      </c>
      <c r="G144" s="96" t="s">
        <v>165</v>
      </c>
      <c r="H144" s="96" t="s">
        <v>140</v>
      </c>
      <c r="I144" s="93">
        <v>26332.059781</v>
      </c>
      <c r="J144" s="95">
        <v>436</v>
      </c>
      <c r="K144" s="83"/>
      <c r="L144" s="93">
        <v>396.77569020499999</v>
      </c>
      <c r="M144" s="94">
        <v>1.6042209179600286E-4</v>
      </c>
      <c r="N144" s="94">
        <f t="shared" si="2"/>
        <v>3.7497664926166655E-5</v>
      </c>
      <c r="O144" s="94">
        <f>L144/'סכום נכסי הקרן'!$C$42</f>
        <v>5.1491261184989723E-6</v>
      </c>
    </row>
    <row r="145" spans="2:15">
      <c r="B145" s="86" t="s">
        <v>1452</v>
      </c>
      <c r="C145" s="83" t="s">
        <v>1453</v>
      </c>
      <c r="D145" s="96" t="s">
        <v>1403</v>
      </c>
      <c r="E145" s="96" t="s">
        <v>894</v>
      </c>
      <c r="F145" s="83" t="s">
        <v>1278</v>
      </c>
      <c r="G145" s="96" t="s">
        <v>1269</v>
      </c>
      <c r="H145" s="96" t="s">
        <v>140</v>
      </c>
      <c r="I145" s="93">
        <v>138827.139513</v>
      </c>
      <c r="J145" s="95">
        <v>607</v>
      </c>
      <c r="K145" s="83"/>
      <c r="L145" s="93">
        <v>2912.3046269500005</v>
      </c>
      <c r="M145" s="94">
        <v>3.9361736284712536E-3</v>
      </c>
      <c r="N145" s="94">
        <f t="shared" si="2"/>
        <v>2.7523012563565504E-4</v>
      </c>
      <c r="O145" s="94">
        <f>L145/'סכום נכסי הקרן'!$C$42</f>
        <v>3.7794210154119676E-5</v>
      </c>
    </row>
    <row r="146" spans="2:15">
      <c r="B146" s="86" t="s">
        <v>1454</v>
      </c>
      <c r="C146" s="83" t="s">
        <v>1455</v>
      </c>
      <c r="D146" s="96" t="s">
        <v>1403</v>
      </c>
      <c r="E146" s="96" t="s">
        <v>894</v>
      </c>
      <c r="F146" s="83" t="s">
        <v>1456</v>
      </c>
      <c r="G146" s="96" t="s">
        <v>992</v>
      </c>
      <c r="H146" s="96" t="s">
        <v>140</v>
      </c>
      <c r="I146" s="93">
        <v>311539.84487500001</v>
      </c>
      <c r="J146" s="95">
        <v>1715</v>
      </c>
      <c r="K146" s="83"/>
      <c r="L146" s="93">
        <v>18465.091221678002</v>
      </c>
      <c r="M146" s="94">
        <v>1.5280948319575535E-2</v>
      </c>
      <c r="N146" s="94">
        <f t="shared" si="2"/>
        <v>1.7450610522631704E-3</v>
      </c>
      <c r="O146" s="94">
        <f>L146/'סכום נכסי הקרן'!$C$42</f>
        <v>2.3962930652551899E-4</v>
      </c>
    </row>
    <row r="147" spans="2:15">
      <c r="B147" s="86" t="s">
        <v>1457</v>
      </c>
      <c r="C147" s="83" t="s">
        <v>1458</v>
      </c>
      <c r="D147" s="96" t="s">
        <v>1403</v>
      </c>
      <c r="E147" s="96" t="s">
        <v>894</v>
      </c>
      <c r="F147" s="83" t="s">
        <v>1459</v>
      </c>
      <c r="G147" s="96" t="s">
        <v>969</v>
      </c>
      <c r="H147" s="96" t="s">
        <v>140</v>
      </c>
      <c r="I147" s="93">
        <v>475527.65435300005</v>
      </c>
      <c r="J147" s="95">
        <v>9509</v>
      </c>
      <c r="K147" s="83"/>
      <c r="L147" s="93">
        <v>156273.14759694602</v>
      </c>
      <c r="M147" s="94">
        <v>9.7823880424615303E-3</v>
      </c>
      <c r="N147" s="94">
        <f t="shared" si="2"/>
        <v>1.4768742819198613E-2</v>
      </c>
      <c r="O147" s="94">
        <f>L147/'סכום נכסי הקרן'!$C$42</f>
        <v>2.0280227992187099E-3</v>
      </c>
    </row>
    <row r="148" spans="2:15">
      <c r="B148" s="86" t="s">
        <v>1460</v>
      </c>
      <c r="C148" s="83" t="s">
        <v>1461</v>
      </c>
      <c r="D148" s="96" t="s">
        <v>1403</v>
      </c>
      <c r="E148" s="96" t="s">
        <v>894</v>
      </c>
      <c r="F148" s="83" t="s">
        <v>907</v>
      </c>
      <c r="G148" s="96" t="s">
        <v>908</v>
      </c>
      <c r="H148" s="96" t="s">
        <v>140</v>
      </c>
      <c r="I148" s="93">
        <v>4472928.8722240003</v>
      </c>
      <c r="J148" s="95">
        <v>980</v>
      </c>
      <c r="K148" s="83"/>
      <c r="L148" s="93">
        <v>151492.73338756801</v>
      </c>
      <c r="M148" s="94">
        <v>4.0957533203904188E-3</v>
      </c>
      <c r="N148" s="94">
        <f t="shared" si="2"/>
        <v>1.4316965216243835E-2</v>
      </c>
      <c r="O148" s="94">
        <f>L148/'סכום נכסי הקרן'!$C$42</f>
        <v>1.9659853400940488E-3</v>
      </c>
    </row>
    <row r="149" spans="2:15">
      <c r="B149" s="86" t="s">
        <v>1462</v>
      </c>
      <c r="C149" s="83" t="s">
        <v>1463</v>
      </c>
      <c r="D149" s="96" t="s">
        <v>1403</v>
      </c>
      <c r="E149" s="96" t="s">
        <v>894</v>
      </c>
      <c r="F149" s="83" t="s">
        <v>1141</v>
      </c>
      <c r="G149" s="96" t="s">
        <v>1142</v>
      </c>
      <c r="H149" s="96" t="s">
        <v>140</v>
      </c>
      <c r="I149" s="93">
        <v>526263.78732799995</v>
      </c>
      <c r="J149" s="95">
        <v>2406</v>
      </c>
      <c r="K149" s="83"/>
      <c r="L149" s="93">
        <v>43759.549635581992</v>
      </c>
      <c r="M149" s="94">
        <v>4.9329516004780012E-3</v>
      </c>
      <c r="N149" s="94">
        <f t="shared" si="2"/>
        <v>4.135537962790075E-3</v>
      </c>
      <c r="O149" s="94">
        <f>L149/'סכום נכסי הקרן'!$C$42</f>
        <v>5.6788620251888608E-4</v>
      </c>
    </row>
    <row r="150" spans="2:15">
      <c r="B150" s="86" t="s">
        <v>1464</v>
      </c>
      <c r="C150" s="83" t="s">
        <v>1465</v>
      </c>
      <c r="D150" s="96" t="s">
        <v>1418</v>
      </c>
      <c r="E150" s="96" t="s">
        <v>894</v>
      </c>
      <c r="F150" s="83" t="s">
        <v>1466</v>
      </c>
      <c r="G150" s="96" t="s">
        <v>913</v>
      </c>
      <c r="H150" s="96" t="s">
        <v>140</v>
      </c>
      <c r="I150" s="93">
        <v>312784.58007000003</v>
      </c>
      <c r="J150" s="95">
        <v>1759</v>
      </c>
      <c r="K150" s="83"/>
      <c r="L150" s="93">
        <v>19014.499920040998</v>
      </c>
      <c r="M150" s="94">
        <v>8.9747132754804983E-3</v>
      </c>
      <c r="N150" s="94">
        <f t="shared" ref="N150:N153" si="3">L150/$L$11</f>
        <v>1.7969834451600057E-3</v>
      </c>
      <c r="O150" s="94">
        <f>L150/'סכום נכסי הקרן'!$C$42</f>
        <v>2.4675921581257689E-4</v>
      </c>
    </row>
    <row r="151" spans="2:15">
      <c r="B151" s="86" t="s">
        <v>1467</v>
      </c>
      <c r="C151" s="83" t="s">
        <v>1468</v>
      </c>
      <c r="D151" s="96" t="s">
        <v>1403</v>
      </c>
      <c r="E151" s="96" t="s">
        <v>894</v>
      </c>
      <c r="F151" s="83" t="s">
        <v>1469</v>
      </c>
      <c r="G151" s="96" t="s">
        <v>992</v>
      </c>
      <c r="H151" s="96" t="s">
        <v>140</v>
      </c>
      <c r="I151" s="93">
        <v>262869.13205899997</v>
      </c>
      <c r="J151" s="95">
        <v>3337</v>
      </c>
      <c r="K151" s="83"/>
      <c r="L151" s="93">
        <v>30315.834789717002</v>
      </c>
      <c r="M151" s="94">
        <v>1.2529761418436402E-2</v>
      </c>
      <c r="N151" s="94">
        <f t="shared" si="3"/>
        <v>2.8650268727766653E-3</v>
      </c>
      <c r="O151" s="94">
        <f>L151/'סכום נכסי הקרן'!$C$42</f>
        <v>3.9342142317030622E-4</v>
      </c>
    </row>
    <row r="152" spans="2:15">
      <c r="B152" s="86" t="s">
        <v>1470</v>
      </c>
      <c r="C152" s="83" t="s">
        <v>1471</v>
      </c>
      <c r="D152" s="96" t="s">
        <v>1403</v>
      </c>
      <c r="E152" s="96" t="s">
        <v>894</v>
      </c>
      <c r="F152" s="83" t="s">
        <v>1472</v>
      </c>
      <c r="G152" s="96" t="s">
        <v>913</v>
      </c>
      <c r="H152" s="96" t="s">
        <v>140</v>
      </c>
      <c r="I152" s="93">
        <v>546173.85375799984</v>
      </c>
      <c r="J152" s="95">
        <v>5536</v>
      </c>
      <c r="K152" s="83"/>
      <c r="L152" s="93">
        <v>104496.25378421301</v>
      </c>
      <c r="M152" s="94">
        <v>8.1733193856188911E-3</v>
      </c>
      <c r="N152" s="94">
        <f t="shared" si="3"/>
        <v>9.875518100455229E-3</v>
      </c>
      <c r="O152" s="94">
        <f>L152/'סכום נכסי הקרן'!$C$42</f>
        <v>1.3560921269334556E-3</v>
      </c>
    </row>
    <row r="153" spans="2:15">
      <c r="B153" s="86" t="s">
        <v>1473</v>
      </c>
      <c r="C153" s="83" t="s">
        <v>1474</v>
      </c>
      <c r="D153" s="96" t="s">
        <v>1403</v>
      </c>
      <c r="E153" s="96" t="s">
        <v>894</v>
      </c>
      <c r="F153" s="83" t="s">
        <v>1475</v>
      </c>
      <c r="G153" s="96" t="s">
        <v>913</v>
      </c>
      <c r="H153" s="96" t="s">
        <v>140</v>
      </c>
      <c r="I153" s="93">
        <v>96156.150039999993</v>
      </c>
      <c r="J153" s="95">
        <v>12238</v>
      </c>
      <c r="K153" s="83"/>
      <c r="L153" s="93">
        <v>40668.789801464991</v>
      </c>
      <c r="M153" s="94">
        <v>1.8798140035680751E-3</v>
      </c>
      <c r="N153" s="94">
        <f t="shared" si="3"/>
        <v>3.8434427576450872E-3</v>
      </c>
      <c r="O153" s="94">
        <f>L153/'סכום נכסי הקרן'!$C$42</f>
        <v>5.2777610358707694E-4</v>
      </c>
    </row>
    <row r="154" spans="2:15">
      <c r="B154" s="82"/>
      <c r="C154" s="83"/>
      <c r="D154" s="83"/>
      <c r="E154" s="83"/>
      <c r="F154" s="83"/>
      <c r="G154" s="83"/>
      <c r="H154" s="83"/>
      <c r="I154" s="93"/>
      <c r="J154" s="95"/>
      <c r="K154" s="83"/>
      <c r="L154" s="83"/>
      <c r="M154" s="83"/>
      <c r="N154" s="94"/>
      <c r="O154" s="83"/>
    </row>
    <row r="155" spans="2:15">
      <c r="B155" s="99" t="s">
        <v>68</v>
      </c>
      <c r="C155" s="81"/>
      <c r="D155" s="81"/>
      <c r="E155" s="81"/>
      <c r="F155" s="81"/>
      <c r="G155" s="81"/>
      <c r="H155" s="81"/>
      <c r="I155" s="90"/>
      <c r="J155" s="92"/>
      <c r="K155" s="90">
        <v>726.04158992700002</v>
      </c>
      <c r="L155" s="90">
        <f>SUM(L156:L214)</f>
        <v>2017707.6470856969</v>
      </c>
      <c r="M155" s="81"/>
      <c r="N155" s="91">
        <f t="shared" ref="N155:N214" si="4">L155/$L$11</f>
        <v>0.19068538506049371</v>
      </c>
      <c r="O155" s="91">
        <f>L155/'סכום נכסי הקרן'!$C$42</f>
        <v>2.6184646392363949E-2</v>
      </c>
    </row>
    <row r="156" spans="2:15">
      <c r="B156" s="86" t="s">
        <v>1476</v>
      </c>
      <c r="C156" s="83" t="s">
        <v>1477</v>
      </c>
      <c r="D156" s="96" t="s">
        <v>133</v>
      </c>
      <c r="E156" s="96" t="s">
        <v>894</v>
      </c>
      <c r="F156" s="83"/>
      <c r="G156" s="96" t="s">
        <v>1478</v>
      </c>
      <c r="H156" s="96" t="s">
        <v>1479</v>
      </c>
      <c r="I156" s="93">
        <v>224122.15402799996</v>
      </c>
      <c r="J156" s="95">
        <v>2337</v>
      </c>
      <c r="K156" s="83"/>
      <c r="L156" s="93">
        <v>18724.901695158998</v>
      </c>
      <c r="M156" s="94">
        <v>1.0337030808701187E-4</v>
      </c>
      <c r="N156" s="94">
        <f t="shared" si="4"/>
        <v>1.7696146887872871E-3</v>
      </c>
      <c r="O156" s="94">
        <f>L156/'סכום נכסי הקרן'!$C$42</f>
        <v>2.4300097703832028E-4</v>
      </c>
    </row>
    <row r="157" spans="2:15">
      <c r="B157" s="86" t="s">
        <v>1480</v>
      </c>
      <c r="C157" s="83" t="s">
        <v>1481</v>
      </c>
      <c r="D157" s="96" t="s">
        <v>30</v>
      </c>
      <c r="E157" s="96" t="s">
        <v>894</v>
      </c>
      <c r="F157" s="83"/>
      <c r="G157" s="96" t="s">
        <v>1043</v>
      </c>
      <c r="H157" s="96" t="s">
        <v>142</v>
      </c>
      <c r="I157" s="93">
        <v>24842.130669999999</v>
      </c>
      <c r="J157" s="95">
        <v>28980</v>
      </c>
      <c r="K157" s="83"/>
      <c r="L157" s="93">
        <v>27920.129287440999</v>
      </c>
      <c r="M157" s="94">
        <v>1.2395271642381218E-4</v>
      </c>
      <c r="N157" s="94">
        <f t="shared" si="4"/>
        <v>2.6386184399926262E-3</v>
      </c>
      <c r="O157" s="94">
        <f>L157/'סכום נכסי הקרן'!$C$42</f>
        <v>3.6233133857458013E-4</v>
      </c>
    </row>
    <row r="158" spans="2:15">
      <c r="B158" s="86" t="s">
        <v>1482</v>
      </c>
      <c r="C158" s="83" t="s">
        <v>1483</v>
      </c>
      <c r="D158" s="96" t="s">
        <v>30</v>
      </c>
      <c r="E158" s="96" t="s">
        <v>894</v>
      </c>
      <c r="F158" s="83"/>
      <c r="G158" s="96" t="s">
        <v>1484</v>
      </c>
      <c r="H158" s="96" t="s">
        <v>142</v>
      </c>
      <c r="I158" s="93">
        <v>125328.029024</v>
      </c>
      <c r="J158" s="95">
        <v>3210</v>
      </c>
      <c r="K158" s="83"/>
      <c r="L158" s="93">
        <v>15602.113905363001</v>
      </c>
      <c r="M158" s="94">
        <v>2.835821778526054E-3</v>
      </c>
      <c r="N158" s="94">
        <f t="shared" si="4"/>
        <v>1.4744926511523835E-3</v>
      </c>
      <c r="O158" s="94">
        <f>L158/'סכום נכסי הקרן'!$C$42</f>
        <v>2.0247523776568372E-4</v>
      </c>
    </row>
    <row r="159" spans="2:15">
      <c r="B159" s="86" t="s">
        <v>1485</v>
      </c>
      <c r="C159" s="83" t="s">
        <v>1486</v>
      </c>
      <c r="D159" s="96" t="s">
        <v>30</v>
      </c>
      <c r="E159" s="96" t="s">
        <v>894</v>
      </c>
      <c r="F159" s="83"/>
      <c r="G159" s="96" t="s">
        <v>1478</v>
      </c>
      <c r="H159" s="96" t="s">
        <v>142</v>
      </c>
      <c r="I159" s="93">
        <v>92840.365626000013</v>
      </c>
      <c r="J159" s="95">
        <v>13048</v>
      </c>
      <c r="K159" s="83"/>
      <c r="L159" s="93">
        <v>46979.781461501007</v>
      </c>
      <c r="M159" s="94">
        <v>1.1854386194807008E-4</v>
      </c>
      <c r="N159" s="94">
        <f t="shared" si="4"/>
        <v>4.4398690419711132E-3</v>
      </c>
      <c r="O159" s="94">
        <f>L159/'סכום נכסי הקרן'!$C$42</f>
        <v>6.096765143041021E-4</v>
      </c>
    </row>
    <row r="160" spans="2:15">
      <c r="B160" s="86" t="s">
        <v>1487</v>
      </c>
      <c r="C160" s="83" t="s">
        <v>1488</v>
      </c>
      <c r="D160" s="96" t="s">
        <v>1418</v>
      </c>
      <c r="E160" s="96" t="s">
        <v>894</v>
      </c>
      <c r="F160" s="83"/>
      <c r="G160" s="96" t="s">
        <v>1425</v>
      </c>
      <c r="H160" s="96" t="s">
        <v>140</v>
      </c>
      <c r="I160" s="93">
        <v>83067.471421000009</v>
      </c>
      <c r="J160" s="95">
        <v>21210</v>
      </c>
      <c r="K160" s="83"/>
      <c r="L160" s="93">
        <v>60889.918540053994</v>
      </c>
      <c r="M160" s="94">
        <v>3.0963864103447319E-5</v>
      </c>
      <c r="N160" s="94">
        <f t="shared" si="4"/>
        <v>5.7544598098156242E-3</v>
      </c>
      <c r="O160" s="94">
        <f>L160/'סכום נכסי הקרן'!$C$42</f>
        <v>7.9019425243990386E-4</v>
      </c>
    </row>
    <row r="161" spans="2:15">
      <c r="B161" s="86" t="s">
        <v>1489</v>
      </c>
      <c r="C161" s="83" t="s">
        <v>1490</v>
      </c>
      <c r="D161" s="96" t="s">
        <v>1403</v>
      </c>
      <c r="E161" s="96" t="s">
        <v>894</v>
      </c>
      <c r="F161" s="83"/>
      <c r="G161" s="96" t="s">
        <v>913</v>
      </c>
      <c r="H161" s="96" t="s">
        <v>140</v>
      </c>
      <c r="I161" s="93">
        <v>20190.143595000001</v>
      </c>
      <c r="J161" s="95">
        <v>133702</v>
      </c>
      <c r="K161" s="83"/>
      <c r="L161" s="93">
        <v>93293.426728881008</v>
      </c>
      <c r="M161" s="94">
        <v>5.8769046325927116E-5</v>
      </c>
      <c r="N161" s="94">
        <f t="shared" si="4"/>
        <v>8.8167842477597843E-3</v>
      </c>
      <c r="O161" s="94">
        <f>L161/'סכום נכסי הקרן'!$C$42</f>
        <v>1.2107082971886615E-3</v>
      </c>
    </row>
    <row r="162" spans="2:15">
      <c r="B162" s="86" t="s">
        <v>1491</v>
      </c>
      <c r="C162" s="83" t="s">
        <v>1492</v>
      </c>
      <c r="D162" s="96" t="s">
        <v>1403</v>
      </c>
      <c r="E162" s="96" t="s">
        <v>894</v>
      </c>
      <c r="F162" s="83"/>
      <c r="G162" s="96" t="s">
        <v>1425</v>
      </c>
      <c r="H162" s="96" t="s">
        <v>140</v>
      </c>
      <c r="I162" s="93">
        <v>9349.1584340000009</v>
      </c>
      <c r="J162" s="95">
        <v>184784</v>
      </c>
      <c r="K162" s="83"/>
      <c r="L162" s="93">
        <v>59704.988267676003</v>
      </c>
      <c r="M162" s="94">
        <v>1.8856818991441705E-5</v>
      </c>
      <c r="N162" s="94">
        <f t="shared" si="4"/>
        <v>5.6424768446003285E-3</v>
      </c>
      <c r="O162" s="94">
        <f>L162/'סכום נכסי הקרן'!$C$42</f>
        <v>7.7481691062002253E-4</v>
      </c>
    </row>
    <row r="163" spans="2:15">
      <c r="B163" s="86" t="s">
        <v>1493</v>
      </c>
      <c r="C163" s="83" t="s">
        <v>1494</v>
      </c>
      <c r="D163" s="96" t="s">
        <v>30</v>
      </c>
      <c r="E163" s="96" t="s">
        <v>894</v>
      </c>
      <c r="F163" s="83"/>
      <c r="G163" s="96" t="s">
        <v>1484</v>
      </c>
      <c r="H163" s="96" t="s">
        <v>142</v>
      </c>
      <c r="I163" s="93">
        <v>2634736.9738000003</v>
      </c>
      <c r="J163" s="95">
        <v>798.4</v>
      </c>
      <c r="K163" s="83"/>
      <c r="L163" s="93">
        <v>81580.806863420003</v>
      </c>
      <c r="M163" s="94">
        <v>2.1533118649020031E-3</v>
      </c>
      <c r="N163" s="94">
        <f t="shared" si="4"/>
        <v>7.7098719394585805E-3</v>
      </c>
      <c r="O163" s="94">
        <f>L163/'סכום נכסי הקרן'!$C$42</f>
        <v>1.0587086703109784E-3</v>
      </c>
    </row>
    <row r="164" spans="2:15">
      <c r="B164" s="86" t="s">
        <v>1495</v>
      </c>
      <c r="C164" s="83" t="s">
        <v>1496</v>
      </c>
      <c r="D164" s="96" t="s">
        <v>30</v>
      </c>
      <c r="E164" s="96" t="s">
        <v>894</v>
      </c>
      <c r="F164" s="83"/>
      <c r="G164" s="96" t="s">
        <v>969</v>
      </c>
      <c r="H164" s="96" t="s">
        <v>142</v>
      </c>
      <c r="I164" s="93">
        <v>38109.248</v>
      </c>
      <c r="J164" s="95">
        <v>26370</v>
      </c>
      <c r="K164" s="83"/>
      <c r="L164" s="93">
        <v>38973.616807474995</v>
      </c>
      <c r="M164" s="94">
        <v>8.9529856899404762E-5</v>
      </c>
      <c r="N164" s="94">
        <f t="shared" si="4"/>
        <v>3.683238817510343E-3</v>
      </c>
      <c r="O164" s="94">
        <f>L164/'סכום נכסי הקרן'!$C$42</f>
        <v>5.057771259425086E-4</v>
      </c>
    </row>
    <row r="165" spans="2:15">
      <c r="B165" s="86" t="s">
        <v>1497</v>
      </c>
      <c r="C165" s="83" t="s">
        <v>1498</v>
      </c>
      <c r="D165" s="96" t="s">
        <v>1418</v>
      </c>
      <c r="E165" s="96" t="s">
        <v>894</v>
      </c>
      <c r="F165" s="83"/>
      <c r="G165" s="96" t="s">
        <v>926</v>
      </c>
      <c r="H165" s="96" t="s">
        <v>140</v>
      </c>
      <c r="I165" s="93">
        <v>251079.41467999999</v>
      </c>
      <c r="J165" s="95">
        <v>3522</v>
      </c>
      <c r="K165" s="83"/>
      <c r="L165" s="93">
        <v>30561.466701603</v>
      </c>
      <c r="M165" s="94">
        <v>2.7912886804674185E-5</v>
      </c>
      <c r="N165" s="94">
        <f t="shared" si="4"/>
        <v>2.8882405508180694E-3</v>
      </c>
      <c r="O165" s="94">
        <f>L165/'סכום נכסי הקרן'!$C$42</f>
        <v>3.9660909248637638E-4</v>
      </c>
    </row>
    <row r="166" spans="2:15">
      <c r="B166" s="86" t="s">
        <v>1499</v>
      </c>
      <c r="C166" s="83" t="s">
        <v>1500</v>
      </c>
      <c r="D166" s="96" t="s">
        <v>1418</v>
      </c>
      <c r="E166" s="96" t="s">
        <v>894</v>
      </c>
      <c r="F166" s="83"/>
      <c r="G166" s="96" t="s">
        <v>952</v>
      </c>
      <c r="H166" s="96" t="s">
        <v>140</v>
      </c>
      <c r="I166" s="93">
        <v>7542.0708710000008</v>
      </c>
      <c r="J166" s="95">
        <v>50270</v>
      </c>
      <c r="K166" s="83"/>
      <c r="L166" s="93">
        <v>13103.075040210999</v>
      </c>
      <c r="M166" s="94">
        <v>4.8856878785020265E-5</v>
      </c>
      <c r="N166" s="94">
        <f t="shared" si="4"/>
        <v>1.23831860038198E-3</v>
      </c>
      <c r="O166" s="94">
        <f>L166/'סכום נכסי הקרן'!$C$42</f>
        <v>1.7004415237068427E-4</v>
      </c>
    </row>
    <row r="167" spans="2:15">
      <c r="B167" s="86" t="s">
        <v>1501</v>
      </c>
      <c r="C167" s="83" t="s">
        <v>1502</v>
      </c>
      <c r="D167" s="96" t="s">
        <v>1418</v>
      </c>
      <c r="E167" s="96" t="s">
        <v>894</v>
      </c>
      <c r="F167" s="83"/>
      <c r="G167" s="96" t="s">
        <v>1478</v>
      </c>
      <c r="H167" s="96" t="s">
        <v>140</v>
      </c>
      <c r="I167" s="93">
        <v>22965.485141999998</v>
      </c>
      <c r="J167" s="95">
        <v>32576</v>
      </c>
      <c r="K167" s="83"/>
      <c r="L167" s="93">
        <v>25855.153135524</v>
      </c>
      <c r="M167" s="94">
        <v>4.0806401726588371E-5</v>
      </c>
      <c r="N167" s="94">
        <f t="shared" si="4"/>
        <v>2.4434658998128025E-3</v>
      </c>
      <c r="O167" s="94">
        <f>L167/'סכום נכסי הקרן'!$C$42</f>
        <v>3.355332687825026E-4</v>
      </c>
    </row>
    <row r="168" spans="2:15">
      <c r="B168" s="86" t="s">
        <v>1503</v>
      </c>
      <c r="C168" s="83" t="s">
        <v>1504</v>
      </c>
      <c r="D168" s="96" t="s">
        <v>129</v>
      </c>
      <c r="E168" s="96" t="s">
        <v>894</v>
      </c>
      <c r="F168" s="83"/>
      <c r="G168" s="96" t="s">
        <v>896</v>
      </c>
      <c r="H168" s="96" t="s">
        <v>143</v>
      </c>
      <c r="I168" s="93">
        <v>887218.95250000013</v>
      </c>
      <c r="J168" s="95">
        <v>471.6</v>
      </c>
      <c r="K168" s="83"/>
      <c r="L168" s="93">
        <v>19078.352847381</v>
      </c>
      <c r="M168" s="94">
        <v>4.3730253678156494E-5</v>
      </c>
      <c r="N168" s="94">
        <f t="shared" si="4"/>
        <v>1.8030179269416721E-3</v>
      </c>
      <c r="O168" s="94">
        <f>L168/'סכום נכסי הקרן'!$C$42</f>
        <v>2.4758786228469098E-4</v>
      </c>
    </row>
    <row r="169" spans="2:15">
      <c r="B169" s="86" t="s">
        <v>1505</v>
      </c>
      <c r="C169" s="83" t="s">
        <v>1506</v>
      </c>
      <c r="D169" s="96" t="s">
        <v>1418</v>
      </c>
      <c r="E169" s="96" t="s">
        <v>894</v>
      </c>
      <c r="F169" s="83"/>
      <c r="G169" s="96" t="s">
        <v>1478</v>
      </c>
      <c r="H169" s="96" t="s">
        <v>140</v>
      </c>
      <c r="I169" s="93">
        <v>112009.61831600001</v>
      </c>
      <c r="J169" s="95">
        <v>14768</v>
      </c>
      <c r="K169" s="83"/>
      <c r="L169" s="93">
        <v>57167.701975869</v>
      </c>
      <c r="M169" s="94">
        <v>2.0267423954972027E-4</v>
      </c>
      <c r="N169" s="94">
        <f t="shared" si="4"/>
        <v>5.4026881843051927E-3</v>
      </c>
      <c r="O169" s="94">
        <f>L169/'סכום נכסי הקרן'!$C$42</f>
        <v>7.4188947217614326E-4</v>
      </c>
    </row>
    <row r="170" spans="2:15">
      <c r="B170" s="86" t="s">
        <v>1507</v>
      </c>
      <c r="C170" s="83" t="s">
        <v>1508</v>
      </c>
      <c r="D170" s="96" t="s">
        <v>1403</v>
      </c>
      <c r="E170" s="96" t="s">
        <v>894</v>
      </c>
      <c r="F170" s="83"/>
      <c r="G170" s="96" t="s">
        <v>974</v>
      </c>
      <c r="H170" s="96" t="s">
        <v>140</v>
      </c>
      <c r="I170" s="93">
        <v>137510.77522200003</v>
      </c>
      <c r="J170" s="95">
        <v>4796</v>
      </c>
      <c r="K170" s="83"/>
      <c r="L170" s="93">
        <v>22792.377992239009</v>
      </c>
      <c r="M170" s="94">
        <v>3.2414489427041766E-5</v>
      </c>
      <c r="N170" s="94">
        <f t="shared" si="4"/>
        <v>2.1540154145581357E-3</v>
      </c>
      <c r="O170" s="94">
        <f>L170/'סכום נכסי הקרן'!$C$42</f>
        <v>2.9578633903176596E-4</v>
      </c>
    </row>
    <row r="171" spans="2:15">
      <c r="B171" s="86" t="s">
        <v>1509</v>
      </c>
      <c r="C171" s="83" t="s">
        <v>1510</v>
      </c>
      <c r="D171" s="96" t="s">
        <v>1418</v>
      </c>
      <c r="E171" s="96" t="s">
        <v>894</v>
      </c>
      <c r="F171" s="83"/>
      <c r="G171" s="96" t="s">
        <v>926</v>
      </c>
      <c r="H171" s="96" t="s">
        <v>140</v>
      </c>
      <c r="I171" s="93">
        <v>59570.719570000001</v>
      </c>
      <c r="J171" s="95">
        <v>7989</v>
      </c>
      <c r="K171" s="83"/>
      <c r="L171" s="93">
        <v>16447.466141409001</v>
      </c>
      <c r="M171" s="94">
        <v>2.7286041097200922E-5</v>
      </c>
      <c r="N171" s="94">
        <f t="shared" si="4"/>
        <v>1.5543834702584154E-3</v>
      </c>
      <c r="O171" s="94">
        <f>L171/'סכום נכסי הקרן'!$C$42</f>
        <v>2.1344573163769239E-4</v>
      </c>
    </row>
    <row r="172" spans="2:15">
      <c r="B172" s="86" t="s">
        <v>1511</v>
      </c>
      <c r="C172" s="83" t="s">
        <v>1512</v>
      </c>
      <c r="D172" s="96" t="s">
        <v>30</v>
      </c>
      <c r="E172" s="96" t="s">
        <v>894</v>
      </c>
      <c r="F172" s="83"/>
      <c r="G172" s="96" t="s">
        <v>936</v>
      </c>
      <c r="H172" s="96" t="s">
        <v>142</v>
      </c>
      <c r="I172" s="93">
        <v>52968.036128</v>
      </c>
      <c r="J172" s="95">
        <v>7390</v>
      </c>
      <c r="K172" s="83"/>
      <c r="L172" s="93">
        <v>15180.585125910999</v>
      </c>
      <c r="M172" s="94">
        <v>7.7199285701299658E-5</v>
      </c>
      <c r="N172" s="94">
        <f t="shared" si="4"/>
        <v>1.4346556719250004E-3</v>
      </c>
      <c r="O172" s="94">
        <f>L172/'סכום נכסי הקרן'!$C$42</f>
        <v>1.970048803280749E-4</v>
      </c>
    </row>
    <row r="173" spans="2:15">
      <c r="B173" s="86" t="s">
        <v>1513</v>
      </c>
      <c r="C173" s="83" t="s">
        <v>1514</v>
      </c>
      <c r="D173" s="96" t="s">
        <v>1418</v>
      </c>
      <c r="E173" s="96" t="s">
        <v>894</v>
      </c>
      <c r="F173" s="83"/>
      <c r="G173" s="96" t="s">
        <v>896</v>
      </c>
      <c r="H173" s="96" t="s">
        <v>140</v>
      </c>
      <c r="I173" s="93">
        <v>398771.00143999996</v>
      </c>
      <c r="J173" s="95">
        <v>3353</v>
      </c>
      <c r="K173" s="83"/>
      <c r="L173" s="93">
        <v>46209.456040147998</v>
      </c>
      <c r="M173" s="94">
        <v>5.3717232219050769E-3</v>
      </c>
      <c r="N173" s="94">
        <f t="shared" si="4"/>
        <v>4.3670687035252797E-3</v>
      </c>
      <c r="O173" s="94">
        <f>L173/'סכום נכסי הקרן'!$C$42</f>
        <v>5.9967967517118262E-4</v>
      </c>
    </row>
    <row r="174" spans="2:15">
      <c r="B174" s="86" t="s">
        <v>1515</v>
      </c>
      <c r="C174" s="83" t="s">
        <v>1516</v>
      </c>
      <c r="D174" s="96" t="s">
        <v>30</v>
      </c>
      <c r="E174" s="96" t="s">
        <v>894</v>
      </c>
      <c r="F174" s="83"/>
      <c r="G174" s="96" t="s">
        <v>955</v>
      </c>
      <c r="H174" s="96" t="s">
        <v>142</v>
      </c>
      <c r="I174" s="93">
        <v>287189.93582399999</v>
      </c>
      <c r="J174" s="95">
        <v>3401</v>
      </c>
      <c r="K174" s="83"/>
      <c r="L174" s="93">
        <v>37879.658108857002</v>
      </c>
      <c r="M174" s="94">
        <v>2.3225909097032279E-4</v>
      </c>
      <c r="N174" s="94">
        <f t="shared" si="4"/>
        <v>3.5798532076141095E-3</v>
      </c>
      <c r="O174" s="94">
        <f>L174/'סכום נכסי הקרן'!$C$42</f>
        <v>4.915803607508137E-4</v>
      </c>
    </row>
    <row r="175" spans="2:15">
      <c r="B175" s="86" t="s">
        <v>1517</v>
      </c>
      <c r="C175" s="83" t="s">
        <v>1518</v>
      </c>
      <c r="D175" s="96" t="s">
        <v>30</v>
      </c>
      <c r="E175" s="96" t="s">
        <v>894</v>
      </c>
      <c r="F175" s="83"/>
      <c r="G175" s="96" t="s">
        <v>1478</v>
      </c>
      <c r="H175" s="96" t="s">
        <v>142</v>
      </c>
      <c r="I175" s="93">
        <v>26609.470821999999</v>
      </c>
      <c r="J175" s="95">
        <v>10200</v>
      </c>
      <c r="K175" s="83"/>
      <c r="L175" s="93">
        <v>10526.078677058</v>
      </c>
      <c r="M175" s="94">
        <v>2.7152521246938773E-4</v>
      </c>
      <c r="N175" s="94">
        <f t="shared" si="4"/>
        <v>9.9477710193096548E-4</v>
      </c>
      <c r="O175" s="94">
        <f>L175/'סכום נכסי הקרן'!$C$42</f>
        <v>1.3660137951851631E-4</v>
      </c>
    </row>
    <row r="176" spans="2:15">
      <c r="B176" s="86" t="s">
        <v>1519</v>
      </c>
      <c r="C176" s="83" t="s">
        <v>1520</v>
      </c>
      <c r="D176" s="96" t="s">
        <v>30</v>
      </c>
      <c r="E176" s="96" t="s">
        <v>894</v>
      </c>
      <c r="F176" s="83"/>
      <c r="G176" s="96" t="s">
        <v>974</v>
      </c>
      <c r="H176" s="96" t="s">
        <v>146</v>
      </c>
      <c r="I176" s="93">
        <v>1149161.8309249999</v>
      </c>
      <c r="J176" s="95">
        <v>8156</v>
      </c>
      <c r="K176" s="83"/>
      <c r="L176" s="93">
        <v>34819.074861289999</v>
      </c>
      <c r="M176" s="94">
        <v>3.7402793249435525E-4</v>
      </c>
      <c r="N176" s="94">
        <f t="shared" si="4"/>
        <v>3.290609869554231E-3</v>
      </c>
      <c r="O176" s="94">
        <f>L176/'סכום נכסי הקרן'!$C$42</f>
        <v>4.5186187615881316E-4</v>
      </c>
    </row>
    <row r="177" spans="2:15">
      <c r="B177" s="86" t="s">
        <v>1521</v>
      </c>
      <c r="C177" s="83" t="s">
        <v>1522</v>
      </c>
      <c r="D177" s="96" t="s">
        <v>1523</v>
      </c>
      <c r="E177" s="96" t="s">
        <v>894</v>
      </c>
      <c r="F177" s="83"/>
      <c r="G177" s="96" t="s">
        <v>1478</v>
      </c>
      <c r="H177" s="96" t="s">
        <v>142</v>
      </c>
      <c r="I177" s="93">
        <v>109852.611599</v>
      </c>
      <c r="J177" s="95">
        <v>2697</v>
      </c>
      <c r="K177" s="83"/>
      <c r="L177" s="93">
        <v>11490.039840255</v>
      </c>
      <c r="M177" s="94">
        <v>1.494155388667482E-4</v>
      </c>
      <c r="N177" s="94">
        <f t="shared" si="4"/>
        <v>1.085877170790334E-3</v>
      </c>
      <c r="O177" s="94">
        <f>L177/'סכום נכסי הקרן'!$C$42</f>
        <v>1.4911111165475638E-4</v>
      </c>
    </row>
    <row r="178" spans="2:15">
      <c r="B178" s="86" t="s">
        <v>1524</v>
      </c>
      <c r="C178" s="83" t="s">
        <v>1525</v>
      </c>
      <c r="D178" s="96" t="s">
        <v>1418</v>
      </c>
      <c r="E178" s="96" t="s">
        <v>894</v>
      </c>
      <c r="F178" s="83"/>
      <c r="G178" s="96" t="s">
        <v>952</v>
      </c>
      <c r="H178" s="96" t="s">
        <v>140</v>
      </c>
      <c r="I178" s="93">
        <v>10510.350597000001</v>
      </c>
      <c r="J178" s="95">
        <v>22993</v>
      </c>
      <c r="K178" s="83"/>
      <c r="L178" s="93">
        <v>8351.9248209990001</v>
      </c>
      <c r="M178" s="94">
        <v>2.9682957186417257E-5</v>
      </c>
      <c r="N178" s="94">
        <f t="shared" si="4"/>
        <v>7.8930661872088749E-4</v>
      </c>
      <c r="O178" s="94">
        <f>L178/'סכום נכסי הקרן'!$C$42</f>
        <v>1.0838646443618202E-4</v>
      </c>
    </row>
    <row r="179" spans="2:15">
      <c r="B179" s="86" t="s">
        <v>1526</v>
      </c>
      <c r="C179" s="83" t="s">
        <v>1527</v>
      </c>
      <c r="D179" s="96" t="s">
        <v>30</v>
      </c>
      <c r="E179" s="96" t="s">
        <v>894</v>
      </c>
      <c r="F179" s="83"/>
      <c r="G179" s="96" t="s">
        <v>1425</v>
      </c>
      <c r="H179" s="96" t="s">
        <v>146</v>
      </c>
      <c r="I179" s="93">
        <v>266165.68575</v>
      </c>
      <c r="J179" s="95">
        <v>19048</v>
      </c>
      <c r="K179" s="83"/>
      <c r="L179" s="93">
        <v>18834.767593745</v>
      </c>
      <c r="M179" s="94">
        <v>1.8222139244813347E-4</v>
      </c>
      <c r="N179" s="94">
        <f t="shared" si="4"/>
        <v>1.7799976702896608E-3</v>
      </c>
      <c r="O179" s="94">
        <f>L179/'סכום נכסי הקרן'!$C$42</f>
        <v>2.4442675331924429E-4</v>
      </c>
    </row>
    <row r="180" spans="2:15">
      <c r="B180" s="86" t="s">
        <v>1528</v>
      </c>
      <c r="C180" s="83" t="s">
        <v>1529</v>
      </c>
      <c r="D180" s="96" t="s">
        <v>1418</v>
      </c>
      <c r="E180" s="96" t="s">
        <v>894</v>
      </c>
      <c r="F180" s="83"/>
      <c r="G180" s="96" t="s">
        <v>926</v>
      </c>
      <c r="H180" s="96" t="s">
        <v>140</v>
      </c>
      <c r="I180" s="93">
        <v>59837.595032000005</v>
      </c>
      <c r="J180" s="95">
        <v>13940</v>
      </c>
      <c r="K180" s="83"/>
      <c r="L180" s="93">
        <v>28827.742742003</v>
      </c>
      <c r="M180" s="94">
        <v>1.9077915718366769E-5</v>
      </c>
      <c r="N180" s="94">
        <f t="shared" si="4"/>
        <v>2.7243933149202273E-3</v>
      </c>
      <c r="O180" s="94">
        <f>L180/'סכום נכסי הקרן'!$C$42</f>
        <v>3.7410982263939689E-4</v>
      </c>
    </row>
    <row r="181" spans="2:15">
      <c r="B181" s="86" t="s">
        <v>1530</v>
      </c>
      <c r="C181" s="83" t="s">
        <v>1531</v>
      </c>
      <c r="D181" s="96" t="s">
        <v>1418</v>
      </c>
      <c r="E181" s="96" t="s">
        <v>894</v>
      </c>
      <c r="F181" s="83"/>
      <c r="G181" s="96" t="s">
        <v>1043</v>
      </c>
      <c r="H181" s="96" t="s">
        <v>140</v>
      </c>
      <c r="I181" s="93">
        <v>160546.52810599998</v>
      </c>
      <c r="J181" s="95">
        <v>1929</v>
      </c>
      <c r="K181" s="83"/>
      <c r="L181" s="93">
        <v>10703.033372139</v>
      </c>
      <c r="M181" s="94">
        <v>3.4314638829493912E-3</v>
      </c>
      <c r="N181" s="94">
        <f t="shared" si="4"/>
        <v>1.0115003741148815E-3</v>
      </c>
      <c r="O181" s="94">
        <f>L181/'סכום נכסי הקרן'!$C$42</f>
        <v>1.3889779551557962E-4</v>
      </c>
    </row>
    <row r="182" spans="2:15">
      <c r="B182" s="86" t="s">
        <v>1532</v>
      </c>
      <c r="C182" s="83" t="s">
        <v>1533</v>
      </c>
      <c r="D182" s="96" t="s">
        <v>1418</v>
      </c>
      <c r="E182" s="96" t="s">
        <v>894</v>
      </c>
      <c r="F182" s="83"/>
      <c r="G182" s="96" t="s">
        <v>1478</v>
      </c>
      <c r="H182" s="96" t="s">
        <v>140</v>
      </c>
      <c r="I182" s="93">
        <v>18393.823322</v>
      </c>
      <c r="J182" s="95">
        <v>38938</v>
      </c>
      <c r="K182" s="83"/>
      <c r="L182" s="93">
        <v>24752.518014019002</v>
      </c>
      <c r="M182" s="94">
        <v>6.5209809105862691E-5</v>
      </c>
      <c r="N182" s="94">
        <f t="shared" si="4"/>
        <v>2.3392603162987135E-3</v>
      </c>
      <c r="O182" s="94">
        <f>L182/'סכום נכסי הקרן'!$C$42</f>
        <v>3.2122390597758314E-4</v>
      </c>
    </row>
    <row r="183" spans="2:15">
      <c r="B183" s="86" t="s">
        <v>1534</v>
      </c>
      <c r="C183" s="83" t="s">
        <v>1535</v>
      </c>
      <c r="D183" s="96" t="s">
        <v>1418</v>
      </c>
      <c r="E183" s="96" t="s">
        <v>894</v>
      </c>
      <c r="F183" s="83"/>
      <c r="G183" s="96" t="s">
        <v>913</v>
      </c>
      <c r="H183" s="96" t="s">
        <v>140</v>
      </c>
      <c r="I183" s="93">
        <v>52987.909831000004</v>
      </c>
      <c r="J183" s="95">
        <v>29859</v>
      </c>
      <c r="K183" s="83"/>
      <c r="L183" s="93">
        <v>54679.656949883996</v>
      </c>
      <c r="M183" s="94">
        <v>5.3123418161638494E-5</v>
      </c>
      <c r="N183" s="94">
        <f t="shared" si="4"/>
        <v>5.1675531167878295E-3</v>
      </c>
      <c r="O183" s="94">
        <f>L183/'סכום נכסי הקרן'!$C$42</f>
        <v>7.0960105848658051E-4</v>
      </c>
    </row>
    <row r="184" spans="2:15">
      <c r="B184" s="86" t="s">
        <v>1536</v>
      </c>
      <c r="C184" s="83" t="s">
        <v>1537</v>
      </c>
      <c r="D184" s="96" t="s">
        <v>1418</v>
      </c>
      <c r="E184" s="96" t="s">
        <v>894</v>
      </c>
      <c r="F184" s="83"/>
      <c r="G184" s="96" t="s">
        <v>1067</v>
      </c>
      <c r="H184" s="96" t="s">
        <v>140</v>
      </c>
      <c r="I184" s="93">
        <v>83064.632320999997</v>
      </c>
      <c r="J184" s="95">
        <v>19761</v>
      </c>
      <c r="K184" s="83"/>
      <c r="L184" s="93">
        <v>56728.173288033002</v>
      </c>
      <c r="M184" s="94">
        <v>1.102979265029365E-4</v>
      </c>
      <c r="N184" s="94">
        <f t="shared" si="4"/>
        <v>5.3611501065731707E-3</v>
      </c>
      <c r="O184" s="94">
        <f>L184/'סכום נכסי הקרן'!$C$42</f>
        <v>7.3618552230664248E-4</v>
      </c>
    </row>
    <row r="185" spans="2:15">
      <c r="B185" s="86" t="s">
        <v>1538</v>
      </c>
      <c r="C185" s="83" t="s">
        <v>1539</v>
      </c>
      <c r="D185" s="96" t="s">
        <v>1403</v>
      </c>
      <c r="E185" s="96" t="s">
        <v>894</v>
      </c>
      <c r="F185" s="83"/>
      <c r="G185" s="96" t="s">
        <v>942</v>
      </c>
      <c r="H185" s="96" t="s">
        <v>140</v>
      </c>
      <c r="I185" s="93">
        <v>274307.87151900004</v>
      </c>
      <c r="J185" s="95">
        <v>15770</v>
      </c>
      <c r="K185" s="83"/>
      <c r="L185" s="93">
        <v>149500.86222647401</v>
      </c>
      <c r="M185" s="94">
        <v>3.5956856846866909E-5</v>
      </c>
      <c r="N185" s="94">
        <f t="shared" si="4"/>
        <v>1.4128721532926929E-2</v>
      </c>
      <c r="O185" s="94">
        <f>L185/'סכום נכסי הקרן'!$C$42</f>
        <v>1.9401359847190385E-3</v>
      </c>
    </row>
    <row r="186" spans="2:15">
      <c r="B186" s="86" t="s">
        <v>1540</v>
      </c>
      <c r="C186" s="83" t="s">
        <v>1541</v>
      </c>
      <c r="D186" s="96" t="s">
        <v>1418</v>
      </c>
      <c r="E186" s="96" t="s">
        <v>894</v>
      </c>
      <c r="F186" s="83"/>
      <c r="G186" s="96" t="s">
        <v>952</v>
      </c>
      <c r="H186" s="96" t="s">
        <v>140</v>
      </c>
      <c r="I186" s="93">
        <v>13365.421188</v>
      </c>
      <c r="J186" s="95">
        <v>23741</v>
      </c>
      <c r="K186" s="83"/>
      <c r="L186" s="93">
        <v>10966.180533176999</v>
      </c>
      <c r="M186" s="94">
        <v>7.0791425783898313E-5</v>
      </c>
      <c r="N186" s="94">
        <f t="shared" si="4"/>
        <v>1.036369347478085E-3</v>
      </c>
      <c r="O186" s="94">
        <f>L186/'סכום נכסי הקרן'!$C$42</f>
        <v>1.4231276763549341E-4</v>
      </c>
    </row>
    <row r="187" spans="2:15">
      <c r="B187" s="86" t="s">
        <v>1542</v>
      </c>
      <c r="C187" s="83" t="s">
        <v>1543</v>
      </c>
      <c r="D187" s="96" t="s">
        <v>133</v>
      </c>
      <c r="E187" s="96" t="s">
        <v>894</v>
      </c>
      <c r="F187" s="83"/>
      <c r="G187" s="96" t="s">
        <v>936</v>
      </c>
      <c r="H187" s="96" t="s">
        <v>1479</v>
      </c>
      <c r="I187" s="93">
        <v>42941.39730099999</v>
      </c>
      <c r="J187" s="95">
        <v>10478</v>
      </c>
      <c r="K187" s="83"/>
      <c r="L187" s="93">
        <v>16085.353602885001</v>
      </c>
      <c r="M187" s="94">
        <v>1.4429232964045695E-5</v>
      </c>
      <c r="N187" s="94">
        <f t="shared" si="4"/>
        <v>1.520161679532978E-3</v>
      </c>
      <c r="O187" s="94">
        <f>L187/'סכום נכסי הקרן'!$C$42</f>
        <v>2.0874644391422693E-4</v>
      </c>
    </row>
    <row r="188" spans="2:15">
      <c r="B188" s="86" t="s">
        <v>1544</v>
      </c>
      <c r="C188" s="83" t="s">
        <v>1545</v>
      </c>
      <c r="D188" s="96" t="s">
        <v>1403</v>
      </c>
      <c r="E188" s="96" t="s">
        <v>894</v>
      </c>
      <c r="F188" s="83"/>
      <c r="G188" s="96" t="s">
        <v>942</v>
      </c>
      <c r="H188" s="96" t="s">
        <v>140</v>
      </c>
      <c r="I188" s="93">
        <v>31826.318263000005</v>
      </c>
      <c r="J188" s="95">
        <v>32357</v>
      </c>
      <c r="K188" s="83"/>
      <c r="L188" s="93">
        <v>35590.032461262002</v>
      </c>
      <c r="M188" s="94">
        <v>7.2621162930566996E-5</v>
      </c>
      <c r="N188" s="94">
        <f t="shared" si="4"/>
        <v>3.3634699526432317E-3</v>
      </c>
      <c r="O188" s="94">
        <f>L188/'סכום נכסי הקרן'!$C$42</f>
        <v>4.6186691934132292E-4</v>
      </c>
    </row>
    <row r="189" spans="2:15">
      <c r="B189" s="86" t="s">
        <v>1546</v>
      </c>
      <c r="C189" s="83" t="s">
        <v>1547</v>
      </c>
      <c r="D189" s="96" t="s">
        <v>1418</v>
      </c>
      <c r="E189" s="96" t="s">
        <v>894</v>
      </c>
      <c r="F189" s="83"/>
      <c r="G189" s="96" t="s">
        <v>1043</v>
      </c>
      <c r="H189" s="96" t="s">
        <v>140</v>
      </c>
      <c r="I189" s="93">
        <v>54652.687473999998</v>
      </c>
      <c r="J189" s="95">
        <v>10131</v>
      </c>
      <c r="K189" s="93">
        <v>70.314756544999995</v>
      </c>
      <c r="L189" s="93">
        <v>19205.715938720004</v>
      </c>
      <c r="M189" s="94">
        <v>4.3861539108258312E-5</v>
      </c>
      <c r="N189" s="94">
        <f t="shared" si="4"/>
        <v>1.8150544973286413E-3</v>
      </c>
      <c r="O189" s="94">
        <f>L189/'סכום נכסי הקרן'!$C$42</f>
        <v>2.4924070704392413E-4</v>
      </c>
    </row>
    <row r="190" spans="2:15">
      <c r="B190" s="86" t="s">
        <v>1548</v>
      </c>
      <c r="C190" s="83" t="s">
        <v>1549</v>
      </c>
      <c r="D190" s="96" t="s">
        <v>1418</v>
      </c>
      <c r="E190" s="96" t="s">
        <v>894</v>
      </c>
      <c r="F190" s="83"/>
      <c r="G190" s="96" t="s">
        <v>983</v>
      </c>
      <c r="H190" s="96" t="s">
        <v>140</v>
      </c>
      <c r="I190" s="93">
        <v>110730.16200700001</v>
      </c>
      <c r="J190" s="95">
        <v>4791</v>
      </c>
      <c r="K190" s="93">
        <v>172.20754795299999</v>
      </c>
      <c r="L190" s="93">
        <v>18506.571153379999</v>
      </c>
      <c r="M190" s="94">
        <v>1.9328002116270879E-4</v>
      </c>
      <c r="N190" s="94">
        <f t="shared" si="4"/>
        <v>1.7489811527595443E-3</v>
      </c>
      <c r="O190" s="94">
        <f>L190/'סכום נכסי הקרן'!$C$42</f>
        <v>2.4016760916097015E-4</v>
      </c>
    </row>
    <row r="191" spans="2:15">
      <c r="B191" s="86" t="s">
        <v>1446</v>
      </c>
      <c r="C191" s="83" t="s">
        <v>1447</v>
      </c>
      <c r="D191" s="96" t="s">
        <v>1418</v>
      </c>
      <c r="E191" s="96" t="s">
        <v>894</v>
      </c>
      <c r="F191" s="83"/>
      <c r="G191" s="96" t="s">
        <v>164</v>
      </c>
      <c r="H191" s="96" t="s">
        <v>140</v>
      </c>
      <c r="I191" s="93">
        <v>323772.50138799986</v>
      </c>
      <c r="J191" s="95">
        <v>7452</v>
      </c>
      <c r="K191" s="83"/>
      <c r="L191" s="93">
        <v>83384.732633165011</v>
      </c>
      <c r="M191" s="94">
        <v>6.3492446941407288E-3</v>
      </c>
      <c r="N191" s="94">
        <f t="shared" si="4"/>
        <v>7.8803536643611994E-3</v>
      </c>
      <c r="O191" s="94">
        <f>L191/'סכום נכסי הקרן'!$C$42</f>
        <v>1.0821189787702196E-3</v>
      </c>
    </row>
    <row r="192" spans="2:15">
      <c r="B192" s="86" t="s">
        <v>1550</v>
      </c>
      <c r="C192" s="83" t="s">
        <v>1551</v>
      </c>
      <c r="D192" s="96" t="s">
        <v>1418</v>
      </c>
      <c r="E192" s="96" t="s">
        <v>894</v>
      </c>
      <c r="F192" s="83"/>
      <c r="G192" s="96" t="s">
        <v>974</v>
      </c>
      <c r="H192" s="96" t="s">
        <v>140</v>
      </c>
      <c r="I192" s="93">
        <v>51412.975544000001</v>
      </c>
      <c r="J192" s="95">
        <v>23125</v>
      </c>
      <c r="K192" s="83"/>
      <c r="L192" s="93">
        <v>41089.250053805008</v>
      </c>
      <c r="M192" s="94">
        <v>5.2485016113376181E-4</v>
      </c>
      <c r="N192" s="94">
        <f t="shared" si="4"/>
        <v>3.8831787546989172E-3</v>
      </c>
      <c r="O192" s="94">
        <f>L192/'סכום נכסי הקרן'!$C$42</f>
        <v>5.332325942959611E-4</v>
      </c>
    </row>
    <row r="193" spans="2:15">
      <c r="B193" s="86" t="s">
        <v>1552</v>
      </c>
      <c r="C193" s="83" t="s">
        <v>1553</v>
      </c>
      <c r="D193" s="96" t="s">
        <v>1403</v>
      </c>
      <c r="E193" s="96" t="s">
        <v>894</v>
      </c>
      <c r="F193" s="83"/>
      <c r="G193" s="96" t="s">
        <v>974</v>
      </c>
      <c r="H193" s="96" t="s">
        <v>140</v>
      </c>
      <c r="I193" s="93">
        <v>70298.616257999995</v>
      </c>
      <c r="J193" s="95">
        <v>10817</v>
      </c>
      <c r="K193" s="83"/>
      <c r="L193" s="93">
        <v>26280.119763833998</v>
      </c>
      <c r="M193" s="94">
        <v>5.9869756714812595E-5</v>
      </c>
      <c r="N193" s="94">
        <f t="shared" si="4"/>
        <v>2.4836277762244796E-3</v>
      </c>
      <c r="O193" s="94">
        <f>L193/'סכום נכסי הקרן'!$C$42</f>
        <v>3.4104824064025646E-4</v>
      </c>
    </row>
    <row r="194" spans="2:15">
      <c r="B194" s="86" t="s">
        <v>1450</v>
      </c>
      <c r="C194" s="83" t="s">
        <v>1451</v>
      </c>
      <c r="D194" s="96" t="s">
        <v>1403</v>
      </c>
      <c r="E194" s="96" t="s">
        <v>894</v>
      </c>
      <c r="F194" s="83"/>
      <c r="G194" s="96" t="s">
        <v>908</v>
      </c>
      <c r="H194" s="96" t="s">
        <v>140</v>
      </c>
      <c r="I194" s="93">
        <v>269194.993113</v>
      </c>
      <c r="J194" s="95">
        <v>5166</v>
      </c>
      <c r="K194" s="83"/>
      <c r="L194" s="93">
        <v>48061.255717719003</v>
      </c>
      <c r="M194" s="94">
        <v>1.9777811921970847E-3</v>
      </c>
      <c r="N194" s="94">
        <f t="shared" si="4"/>
        <v>4.5420747977344906E-3</v>
      </c>
      <c r="O194" s="94">
        <f>L194/'סכום נכסי הקרן'!$C$42</f>
        <v>6.2371126360111478E-4</v>
      </c>
    </row>
    <row r="195" spans="2:15">
      <c r="B195" s="86" t="s">
        <v>1554</v>
      </c>
      <c r="C195" s="83" t="s">
        <v>1555</v>
      </c>
      <c r="D195" s="96" t="s">
        <v>1418</v>
      </c>
      <c r="E195" s="96" t="s">
        <v>894</v>
      </c>
      <c r="F195" s="83"/>
      <c r="G195" s="96" t="s">
        <v>1484</v>
      </c>
      <c r="H195" s="96" t="s">
        <v>140</v>
      </c>
      <c r="I195" s="93">
        <v>125378.943267</v>
      </c>
      <c r="J195" s="95">
        <v>8914</v>
      </c>
      <c r="K195" s="83"/>
      <c r="L195" s="93">
        <v>38625.220233897999</v>
      </c>
      <c r="M195" s="94">
        <v>1.9845507997488186E-4</v>
      </c>
      <c r="N195" s="94">
        <f t="shared" si="4"/>
        <v>3.6503132671303158E-3</v>
      </c>
      <c r="O195" s="94">
        <f>L195/'סכום נכסי הקרן'!$C$42</f>
        <v>5.0125583610321925E-4</v>
      </c>
    </row>
    <row r="196" spans="2:15">
      <c r="B196" s="86" t="s">
        <v>1556</v>
      </c>
      <c r="C196" s="83" t="s">
        <v>1557</v>
      </c>
      <c r="D196" s="96" t="s">
        <v>1403</v>
      </c>
      <c r="E196" s="96" t="s">
        <v>894</v>
      </c>
      <c r="F196" s="83"/>
      <c r="G196" s="96" t="s">
        <v>1425</v>
      </c>
      <c r="H196" s="96" t="s">
        <v>140</v>
      </c>
      <c r="I196" s="93">
        <v>63879.764580000003</v>
      </c>
      <c r="J196" s="95">
        <v>11642</v>
      </c>
      <c r="K196" s="83"/>
      <c r="L196" s="93">
        <v>25701.864856947002</v>
      </c>
      <c r="M196" s="94">
        <v>1.7799639910954439E-4</v>
      </c>
      <c r="N196" s="94">
        <f t="shared" si="4"/>
        <v>2.4289792448863898E-3</v>
      </c>
      <c r="O196" s="94">
        <f>L196/'סכום נכסי הקרן'!$C$42</f>
        <v>3.3354398189228818E-4</v>
      </c>
    </row>
    <row r="197" spans="2:15">
      <c r="B197" s="86" t="s">
        <v>1558</v>
      </c>
      <c r="C197" s="83" t="s">
        <v>1559</v>
      </c>
      <c r="D197" s="96" t="s">
        <v>1418</v>
      </c>
      <c r="E197" s="96" t="s">
        <v>894</v>
      </c>
      <c r="F197" s="83"/>
      <c r="G197" s="96" t="s">
        <v>952</v>
      </c>
      <c r="H197" s="96" t="s">
        <v>140</v>
      </c>
      <c r="I197" s="93">
        <v>11351.434166999999</v>
      </c>
      <c r="J197" s="95">
        <v>27305</v>
      </c>
      <c r="K197" s="83"/>
      <c r="L197" s="93">
        <v>10711.903446534001</v>
      </c>
      <c r="M197" s="94">
        <v>4.6446129979541733E-5</v>
      </c>
      <c r="N197" s="94">
        <f t="shared" si="4"/>
        <v>1.012338648953146E-3</v>
      </c>
      <c r="O197" s="94">
        <f>L197/'סכום נכסי הקרן'!$C$42</f>
        <v>1.3901290622641156E-4</v>
      </c>
    </row>
    <row r="198" spans="2:15">
      <c r="B198" s="86" t="s">
        <v>1560</v>
      </c>
      <c r="C198" s="83" t="s">
        <v>1561</v>
      </c>
      <c r="D198" s="96" t="s">
        <v>30</v>
      </c>
      <c r="E198" s="96" t="s">
        <v>894</v>
      </c>
      <c r="F198" s="83"/>
      <c r="G198" s="96" t="s">
        <v>1478</v>
      </c>
      <c r="H198" s="96" t="s">
        <v>146</v>
      </c>
      <c r="I198" s="93">
        <v>114473.95767799999</v>
      </c>
      <c r="J198" s="95">
        <v>31380</v>
      </c>
      <c r="K198" s="83"/>
      <c r="L198" s="93">
        <v>13344.996222431999</v>
      </c>
      <c r="M198" s="94">
        <v>8.5772733595128802E-4</v>
      </c>
      <c r="N198" s="94">
        <f t="shared" si="4"/>
        <v>1.2611815923782342E-3</v>
      </c>
      <c r="O198" s="94">
        <f>L198/'סכום נכסי הקרן'!$C$42</f>
        <v>1.731836659768447E-4</v>
      </c>
    </row>
    <row r="199" spans="2:15">
      <c r="B199" s="86" t="s">
        <v>1562</v>
      </c>
      <c r="C199" s="83" t="s">
        <v>1563</v>
      </c>
      <c r="D199" s="96" t="s">
        <v>30</v>
      </c>
      <c r="E199" s="96" t="s">
        <v>894</v>
      </c>
      <c r="F199" s="83"/>
      <c r="G199" s="96" t="s">
        <v>913</v>
      </c>
      <c r="H199" s="96" t="s">
        <v>142</v>
      </c>
      <c r="I199" s="93">
        <v>35488.758099999999</v>
      </c>
      <c r="J199" s="95">
        <v>12032</v>
      </c>
      <c r="K199" s="83"/>
      <c r="L199" s="93">
        <v>16559.942600146001</v>
      </c>
      <c r="M199" s="94">
        <v>2.8887777526588852E-5</v>
      </c>
      <c r="N199" s="94">
        <f t="shared" si="4"/>
        <v>1.5650131652370136E-3</v>
      </c>
      <c r="O199" s="94">
        <f>L199/'סכום נכסי הקרן'!$C$42</f>
        <v>2.1490538626295366E-4</v>
      </c>
    </row>
    <row r="200" spans="2:15">
      <c r="B200" s="86" t="s">
        <v>1564</v>
      </c>
      <c r="C200" s="83" t="s">
        <v>1565</v>
      </c>
      <c r="D200" s="96" t="s">
        <v>129</v>
      </c>
      <c r="E200" s="96" t="s">
        <v>894</v>
      </c>
      <c r="F200" s="83"/>
      <c r="G200" s="96" t="s">
        <v>1484</v>
      </c>
      <c r="H200" s="96" t="s">
        <v>143</v>
      </c>
      <c r="I200" s="93">
        <v>1679940.2143679999</v>
      </c>
      <c r="J200" s="95">
        <v>897.2</v>
      </c>
      <c r="K200" s="83"/>
      <c r="L200" s="93">
        <v>68725.729904845997</v>
      </c>
      <c r="M200" s="94">
        <v>1.5318900494824934E-3</v>
      </c>
      <c r="N200" s="94">
        <f t="shared" si="4"/>
        <v>6.4949906342464513E-3</v>
      </c>
      <c r="O200" s="94">
        <f>L200/'סכום נכסי הקרן'!$C$42</f>
        <v>8.9188289404301072E-4</v>
      </c>
    </row>
    <row r="201" spans="2:15">
      <c r="B201" s="86" t="s">
        <v>1566</v>
      </c>
      <c r="C201" s="83" t="s">
        <v>1567</v>
      </c>
      <c r="D201" s="96" t="s">
        <v>30</v>
      </c>
      <c r="E201" s="96" t="s">
        <v>894</v>
      </c>
      <c r="F201" s="83"/>
      <c r="G201" s="96" t="s">
        <v>1478</v>
      </c>
      <c r="H201" s="96" t="s">
        <v>142</v>
      </c>
      <c r="I201" s="93">
        <v>42834.931028000006</v>
      </c>
      <c r="J201" s="95">
        <v>11654</v>
      </c>
      <c r="K201" s="83"/>
      <c r="L201" s="93">
        <v>19359.907934975003</v>
      </c>
      <c r="M201" s="94">
        <v>5.0394036503529419E-5</v>
      </c>
      <c r="N201" s="94">
        <f t="shared" si="4"/>
        <v>1.8296265589559033E-3</v>
      </c>
      <c r="O201" s="94">
        <f>L201/'סכום נכסי הקרן'!$C$42</f>
        <v>2.5124172186106146E-4</v>
      </c>
    </row>
    <row r="202" spans="2:15">
      <c r="B202" s="86" t="s">
        <v>1568</v>
      </c>
      <c r="C202" s="83" t="s">
        <v>1569</v>
      </c>
      <c r="D202" s="96" t="s">
        <v>1403</v>
      </c>
      <c r="E202" s="96" t="s">
        <v>894</v>
      </c>
      <c r="F202" s="83"/>
      <c r="G202" s="96" t="s">
        <v>1067</v>
      </c>
      <c r="H202" s="96" t="s">
        <v>140</v>
      </c>
      <c r="I202" s="93">
        <v>69203.078294999999</v>
      </c>
      <c r="J202" s="95">
        <v>8792</v>
      </c>
      <c r="K202" s="83"/>
      <c r="L202" s="93">
        <v>21027.460528614996</v>
      </c>
      <c r="M202" s="94">
        <v>5.8597018031329381E-5</v>
      </c>
      <c r="N202" s="94">
        <f t="shared" si="4"/>
        <v>1.9872202068196773E-3</v>
      </c>
      <c r="O202" s="94">
        <f>L202/'סכום נכסי הקרן'!$C$42</f>
        <v>2.7288225787637553E-4</v>
      </c>
    </row>
    <row r="203" spans="2:15">
      <c r="B203" s="86" t="s">
        <v>1570</v>
      </c>
      <c r="C203" s="83" t="s">
        <v>1571</v>
      </c>
      <c r="D203" s="96" t="s">
        <v>1418</v>
      </c>
      <c r="E203" s="96" t="s">
        <v>894</v>
      </c>
      <c r="F203" s="83"/>
      <c r="G203" s="96" t="s">
        <v>1425</v>
      </c>
      <c r="H203" s="96" t="s">
        <v>140</v>
      </c>
      <c r="I203" s="93">
        <v>67073.752808999998</v>
      </c>
      <c r="J203" s="95">
        <v>12821</v>
      </c>
      <c r="K203" s="83"/>
      <c r="L203" s="93">
        <v>29719.961329449001</v>
      </c>
      <c r="M203" s="94">
        <v>1.323640010359533E-4</v>
      </c>
      <c r="N203" s="94">
        <f t="shared" si="4"/>
        <v>2.8087132832521136E-3</v>
      </c>
      <c r="O203" s="94">
        <f>L203/'סכום נכסי הקרן'!$C$42</f>
        <v>3.8568852099577763E-4</v>
      </c>
    </row>
    <row r="204" spans="2:15">
      <c r="B204" s="86" t="s">
        <v>1572</v>
      </c>
      <c r="C204" s="83" t="s">
        <v>1573</v>
      </c>
      <c r="D204" s="96" t="s">
        <v>30</v>
      </c>
      <c r="E204" s="96" t="s">
        <v>894</v>
      </c>
      <c r="F204" s="83"/>
      <c r="G204" s="96" t="s">
        <v>1478</v>
      </c>
      <c r="H204" s="96" t="s">
        <v>142</v>
      </c>
      <c r="I204" s="93">
        <v>32234.438981000003</v>
      </c>
      <c r="J204" s="95">
        <v>9252</v>
      </c>
      <c r="K204" s="83"/>
      <c r="L204" s="93">
        <v>11566.073347547999</v>
      </c>
      <c r="M204" s="94">
        <v>1.5111014367944094E-4</v>
      </c>
      <c r="N204" s="94">
        <f t="shared" si="4"/>
        <v>1.0930627898945715E-3</v>
      </c>
      <c r="O204" s="94">
        <f>L204/'סכום נכסי הקרן'!$C$42</f>
        <v>1.5009783066992889E-4</v>
      </c>
    </row>
    <row r="205" spans="2:15">
      <c r="B205" s="86" t="s">
        <v>1574</v>
      </c>
      <c r="C205" s="83" t="s">
        <v>1575</v>
      </c>
      <c r="D205" s="96" t="s">
        <v>1418</v>
      </c>
      <c r="E205" s="96" t="s">
        <v>894</v>
      </c>
      <c r="F205" s="83"/>
      <c r="G205" s="96" t="s">
        <v>1425</v>
      </c>
      <c r="H205" s="96" t="s">
        <v>140</v>
      </c>
      <c r="I205" s="93">
        <v>131308.40497</v>
      </c>
      <c r="J205" s="95">
        <v>6106</v>
      </c>
      <c r="K205" s="83"/>
      <c r="L205" s="93">
        <v>27709.140813010999</v>
      </c>
      <c r="M205" s="94">
        <v>1.0913412859781729E-4</v>
      </c>
      <c r="N205" s="94">
        <f t="shared" si="4"/>
        <v>2.6186787730403198E-3</v>
      </c>
      <c r="O205" s="94">
        <f>L205/'סכום נכסי הקרן'!$C$42</f>
        <v>3.5959325181369903E-4</v>
      </c>
    </row>
    <row r="206" spans="2:15">
      <c r="B206" s="86" t="s">
        <v>1576</v>
      </c>
      <c r="C206" s="83" t="s">
        <v>1577</v>
      </c>
      <c r="D206" s="96" t="s">
        <v>30</v>
      </c>
      <c r="E206" s="96" t="s">
        <v>894</v>
      </c>
      <c r="F206" s="83"/>
      <c r="G206" s="96" t="s">
        <v>896</v>
      </c>
      <c r="H206" s="96" t="s">
        <v>142</v>
      </c>
      <c r="I206" s="93">
        <v>99368.522679999995</v>
      </c>
      <c r="J206" s="95">
        <v>4920</v>
      </c>
      <c r="K206" s="83"/>
      <c r="L206" s="93">
        <v>18960.253429154</v>
      </c>
      <c r="M206" s="94">
        <v>3.8191031724999188E-5</v>
      </c>
      <c r="N206" s="94">
        <f t="shared" si="4"/>
        <v>1.7918568288150122E-3</v>
      </c>
      <c r="O206" s="94">
        <f>L206/'סכום נכסי הקרן'!$C$42</f>
        <v>2.4605523613348198E-4</v>
      </c>
    </row>
    <row r="207" spans="2:15">
      <c r="B207" s="86" t="s">
        <v>1578</v>
      </c>
      <c r="C207" s="83" t="s">
        <v>1579</v>
      </c>
      <c r="D207" s="96" t="s">
        <v>1418</v>
      </c>
      <c r="E207" s="96" t="s">
        <v>894</v>
      </c>
      <c r="F207" s="83"/>
      <c r="G207" s="96" t="s">
        <v>955</v>
      </c>
      <c r="H207" s="96" t="s">
        <v>140</v>
      </c>
      <c r="I207" s="93">
        <v>134447.740513</v>
      </c>
      <c r="J207" s="95">
        <v>11706</v>
      </c>
      <c r="K207" s="83"/>
      <c r="L207" s="93">
        <v>54392.091855299994</v>
      </c>
      <c r="M207" s="94">
        <v>1.9186125288148657E-4</v>
      </c>
      <c r="N207" s="94">
        <f t="shared" si="4"/>
        <v>5.140376503332501E-3</v>
      </c>
      <c r="O207" s="94">
        <f>L207/'סכום נכסי הקרן'!$C$42</f>
        <v>7.0586920450498687E-4</v>
      </c>
    </row>
    <row r="208" spans="2:15">
      <c r="B208" s="86" t="s">
        <v>1580</v>
      </c>
      <c r="C208" s="83" t="s">
        <v>1581</v>
      </c>
      <c r="D208" s="96" t="s">
        <v>1418</v>
      </c>
      <c r="E208" s="96" t="s">
        <v>894</v>
      </c>
      <c r="F208" s="83"/>
      <c r="G208" s="96" t="s">
        <v>931</v>
      </c>
      <c r="H208" s="96" t="s">
        <v>140</v>
      </c>
      <c r="I208" s="93">
        <v>25307.743175</v>
      </c>
      <c r="J208" s="95">
        <v>29398</v>
      </c>
      <c r="K208" s="83"/>
      <c r="L208" s="93">
        <v>25712.537494086995</v>
      </c>
      <c r="M208" s="94">
        <v>2.6712417548362274E-5</v>
      </c>
      <c r="N208" s="94">
        <f t="shared" si="4"/>
        <v>2.4299878726356029E-3</v>
      </c>
      <c r="O208" s="94">
        <f>L208/'סכום נכסי הקרן'!$C$42</f>
        <v>3.3368248522303007E-4</v>
      </c>
    </row>
    <row r="209" spans="2:15">
      <c r="B209" s="86" t="s">
        <v>1582</v>
      </c>
      <c r="C209" s="83" t="s">
        <v>1583</v>
      </c>
      <c r="D209" s="96" t="s">
        <v>1403</v>
      </c>
      <c r="E209" s="96" t="s">
        <v>894</v>
      </c>
      <c r="F209" s="83"/>
      <c r="G209" s="96" t="s">
        <v>913</v>
      </c>
      <c r="H209" s="96" t="s">
        <v>140</v>
      </c>
      <c r="I209" s="93">
        <v>87231.156565000012</v>
      </c>
      <c r="J209" s="95">
        <v>7771</v>
      </c>
      <c r="K209" s="83"/>
      <c r="L209" s="93">
        <v>23427.301858559</v>
      </c>
      <c r="M209" s="94">
        <v>2.8614985040561034E-3</v>
      </c>
      <c r="N209" s="94">
        <f t="shared" si="4"/>
        <v>2.2140194999409682E-3</v>
      </c>
      <c r="O209" s="94">
        <f>L209/'סכום נכסי הקרן'!$C$42</f>
        <v>3.0402601485877409E-4</v>
      </c>
    </row>
    <row r="210" spans="2:15">
      <c r="B210" s="86" t="s">
        <v>1584</v>
      </c>
      <c r="C210" s="83" t="s">
        <v>1585</v>
      </c>
      <c r="D210" s="96" t="s">
        <v>30</v>
      </c>
      <c r="E210" s="96" t="s">
        <v>894</v>
      </c>
      <c r="F210" s="83"/>
      <c r="G210" s="96" t="s">
        <v>1478</v>
      </c>
      <c r="H210" s="96" t="s">
        <v>142</v>
      </c>
      <c r="I210" s="93">
        <v>46764.246324000007</v>
      </c>
      <c r="J210" s="95">
        <v>9900</v>
      </c>
      <c r="K210" s="83"/>
      <c r="L210" s="93">
        <v>17954.748909244001</v>
      </c>
      <c r="M210" s="94">
        <v>7.7265919115622044E-5</v>
      </c>
      <c r="N210" s="94">
        <f t="shared" si="4"/>
        <v>1.6968306654181295E-3</v>
      </c>
      <c r="O210" s="94">
        <f>L210/'סכום נכסי הקרן'!$C$42</f>
        <v>2.3300637826857012E-4</v>
      </c>
    </row>
    <row r="211" spans="2:15">
      <c r="B211" s="86" t="s">
        <v>1586</v>
      </c>
      <c r="C211" s="83" t="s">
        <v>1587</v>
      </c>
      <c r="D211" s="96" t="s">
        <v>1418</v>
      </c>
      <c r="E211" s="96" t="s">
        <v>894</v>
      </c>
      <c r="F211" s="83"/>
      <c r="G211" s="96" t="s">
        <v>913</v>
      </c>
      <c r="H211" s="96" t="s">
        <v>140</v>
      </c>
      <c r="I211" s="93">
        <v>77217.149648999999</v>
      </c>
      <c r="J211" s="95">
        <v>18790</v>
      </c>
      <c r="K211" s="83"/>
      <c r="L211" s="93">
        <v>50143.457961454005</v>
      </c>
      <c r="M211" s="94">
        <v>4.5107737469193596E-5</v>
      </c>
      <c r="N211" s="94">
        <f t="shared" si="4"/>
        <v>4.7388553061465553E-3</v>
      </c>
      <c r="O211" s="94">
        <f>L211/'סכום נכסי הקרן'!$C$42</f>
        <v>6.5073288367988936E-4</v>
      </c>
    </row>
    <row r="212" spans="2:15">
      <c r="B212" s="86" t="s">
        <v>1588</v>
      </c>
      <c r="C212" s="83" t="s">
        <v>1589</v>
      </c>
      <c r="D212" s="96" t="s">
        <v>1418</v>
      </c>
      <c r="E212" s="96" t="s">
        <v>894</v>
      </c>
      <c r="F212" s="83"/>
      <c r="G212" s="96" t="s">
        <v>1590</v>
      </c>
      <c r="H212" s="96" t="s">
        <v>140</v>
      </c>
      <c r="I212" s="93">
        <v>160150.47356300001</v>
      </c>
      <c r="J212" s="95">
        <v>11884</v>
      </c>
      <c r="K212" s="93">
        <v>293.34442109499997</v>
      </c>
      <c r="L212" s="93">
        <v>66068.911975001</v>
      </c>
      <c r="M212" s="94">
        <v>5.6447162115702552E-5</v>
      </c>
      <c r="N212" s="94">
        <f t="shared" si="4"/>
        <v>6.243905522525804E-3</v>
      </c>
      <c r="O212" s="94">
        <f>L212/'סכום נכסי הקרן'!$C$42</f>
        <v>8.5740424292506264E-4</v>
      </c>
    </row>
    <row r="213" spans="2:15">
      <c r="B213" s="86" t="s">
        <v>1591</v>
      </c>
      <c r="C213" s="83" t="s">
        <v>1592</v>
      </c>
      <c r="D213" s="96" t="s">
        <v>1418</v>
      </c>
      <c r="E213" s="96" t="s">
        <v>894</v>
      </c>
      <c r="F213" s="83"/>
      <c r="G213" s="96" t="s">
        <v>1103</v>
      </c>
      <c r="H213" s="96" t="s">
        <v>140</v>
      </c>
      <c r="I213" s="93">
        <v>62531.191771999998</v>
      </c>
      <c r="J213" s="95">
        <v>14463</v>
      </c>
      <c r="K213" s="93">
        <v>190.17486433400001</v>
      </c>
      <c r="L213" s="93">
        <v>31445.845797546001</v>
      </c>
      <c r="M213" s="94">
        <v>3.4693326194119575E-5</v>
      </c>
      <c r="N213" s="94">
        <f t="shared" si="4"/>
        <v>2.9718196405305545E-3</v>
      </c>
      <c r="O213" s="94">
        <f>L213/'סכום נכסי הקרן'!$C$42</f>
        <v>4.0808605444244236E-4</v>
      </c>
    </row>
    <row r="214" spans="2:15">
      <c r="B214" s="86" t="s">
        <v>1593</v>
      </c>
      <c r="C214" s="83" t="s">
        <v>1594</v>
      </c>
      <c r="D214" s="96" t="s">
        <v>1418</v>
      </c>
      <c r="E214" s="96" t="s">
        <v>894</v>
      </c>
      <c r="F214" s="83"/>
      <c r="G214" s="96" t="s">
        <v>926</v>
      </c>
      <c r="H214" s="96" t="s">
        <v>140</v>
      </c>
      <c r="I214" s="93">
        <v>54978.119386999999</v>
      </c>
      <c r="J214" s="95">
        <v>5380</v>
      </c>
      <c r="K214" s="83"/>
      <c r="L214" s="93">
        <v>10222.235676983</v>
      </c>
      <c r="M214" s="94">
        <v>1.2999160569762558E-5</v>
      </c>
      <c r="N214" s="94">
        <f t="shared" si="4"/>
        <v>9.6606212949632106E-4</v>
      </c>
      <c r="O214" s="94">
        <f>L214/'סכום נכסי הקרן'!$C$42</f>
        <v>1.3265828026563382E-4</v>
      </c>
    </row>
    <row r="215" spans="2:15">
      <c r="B215" s="122"/>
      <c r="C215" s="122"/>
      <c r="D215" s="122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</row>
    <row r="216" spans="2:15">
      <c r="B216" s="122"/>
      <c r="C216" s="122"/>
      <c r="D216" s="122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</row>
    <row r="217" spans="2:15">
      <c r="B217" s="122"/>
      <c r="C217" s="122"/>
      <c r="D217" s="122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</row>
    <row r="218" spans="2:15">
      <c r="B218" s="123" t="s">
        <v>232</v>
      </c>
      <c r="C218" s="122"/>
      <c r="D218" s="122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</row>
    <row r="219" spans="2:15">
      <c r="B219" s="123" t="s">
        <v>120</v>
      </c>
      <c r="C219" s="122"/>
      <c r="D219" s="122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</row>
    <row r="220" spans="2:15">
      <c r="B220" s="123" t="s">
        <v>214</v>
      </c>
      <c r="C220" s="122"/>
      <c r="D220" s="122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</row>
    <row r="221" spans="2:15">
      <c r="B221" s="123" t="s">
        <v>222</v>
      </c>
      <c r="C221" s="122"/>
      <c r="D221" s="122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</row>
    <row r="222" spans="2:15">
      <c r="B222" s="123" t="s">
        <v>229</v>
      </c>
      <c r="C222" s="122"/>
      <c r="D222" s="122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</row>
    <row r="223" spans="2:15">
      <c r="B223" s="122"/>
      <c r="C223" s="122"/>
      <c r="D223" s="122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</row>
    <row r="224" spans="2:15">
      <c r="B224" s="122"/>
      <c r="C224" s="122"/>
      <c r="D224" s="122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</row>
    <row r="225" spans="2:15">
      <c r="B225" s="122"/>
      <c r="C225" s="122"/>
      <c r="D225" s="122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</row>
    <row r="226" spans="2:15">
      <c r="B226" s="122"/>
      <c r="C226" s="122"/>
      <c r="D226" s="122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</row>
    <row r="227" spans="2:15">
      <c r="B227" s="122"/>
      <c r="C227" s="122"/>
      <c r="D227" s="122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</row>
    <row r="228" spans="2:15">
      <c r="B228" s="122"/>
      <c r="C228" s="122"/>
      <c r="D228" s="122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</row>
    <row r="229" spans="2:15">
      <c r="B229" s="122"/>
      <c r="C229" s="122"/>
      <c r="D229" s="122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</row>
    <row r="230" spans="2:15">
      <c r="B230" s="122"/>
      <c r="C230" s="122"/>
      <c r="D230" s="122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</row>
    <row r="231" spans="2:15">
      <c r="B231" s="122"/>
      <c r="C231" s="122"/>
      <c r="D231" s="122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</row>
    <row r="232" spans="2:15">
      <c r="B232" s="122"/>
      <c r="C232" s="122"/>
      <c r="D232" s="122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</row>
    <row r="233" spans="2:15">
      <c r="B233" s="122"/>
      <c r="C233" s="122"/>
      <c r="D233" s="122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</row>
    <row r="234" spans="2:15">
      <c r="B234" s="122"/>
      <c r="C234" s="122"/>
      <c r="D234" s="122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</row>
    <row r="235" spans="2:15">
      <c r="B235" s="122"/>
      <c r="C235" s="122"/>
      <c r="D235" s="122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</row>
    <row r="236" spans="2:15">
      <c r="B236" s="122"/>
      <c r="C236" s="122"/>
      <c r="D236" s="122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</row>
    <row r="237" spans="2:15">
      <c r="B237" s="122"/>
      <c r="C237" s="122"/>
      <c r="D237" s="122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</row>
    <row r="238" spans="2:15">
      <c r="B238" s="122"/>
      <c r="C238" s="122"/>
      <c r="D238" s="122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</row>
    <row r="239" spans="2:15">
      <c r="B239" s="122"/>
      <c r="C239" s="122"/>
      <c r="D239" s="122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</row>
    <row r="240" spans="2:15">
      <c r="B240" s="122"/>
      <c r="C240" s="122"/>
      <c r="D240" s="122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</row>
    <row r="241" spans="2:15">
      <c r="B241" s="122"/>
      <c r="C241" s="122"/>
      <c r="D241" s="122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</row>
    <row r="242" spans="2:15">
      <c r="B242" s="122"/>
      <c r="C242" s="122"/>
      <c r="D242" s="122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</row>
    <row r="243" spans="2:15">
      <c r="B243" s="122"/>
      <c r="C243" s="122"/>
      <c r="D243" s="122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</row>
    <row r="244" spans="2:15">
      <c r="B244" s="122"/>
      <c r="C244" s="122"/>
      <c r="D244" s="122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</row>
    <row r="245" spans="2:15">
      <c r="B245" s="122"/>
      <c r="C245" s="122"/>
      <c r="D245" s="122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</row>
    <row r="246" spans="2:15">
      <c r="B246" s="122"/>
      <c r="C246" s="122"/>
      <c r="D246" s="122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</row>
    <row r="247" spans="2:15">
      <c r="B247" s="122"/>
      <c r="C247" s="122"/>
      <c r="D247" s="122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</row>
    <row r="248" spans="2:15">
      <c r="B248" s="122"/>
      <c r="C248" s="122"/>
      <c r="D248" s="122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</row>
    <row r="249" spans="2:15">
      <c r="B249" s="122"/>
      <c r="C249" s="122"/>
      <c r="D249" s="122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</row>
    <row r="250" spans="2:15">
      <c r="B250" s="122"/>
      <c r="C250" s="122"/>
      <c r="D250" s="122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</row>
    <row r="251" spans="2:15">
      <c r="B251" s="122"/>
      <c r="C251" s="122"/>
      <c r="D251" s="122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</row>
    <row r="252" spans="2:15">
      <c r="B252" s="122"/>
      <c r="C252" s="122"/>
      <c r="D252" s="122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</row>
    <row r="253" spans="2:15">
      <c r="B253" s="122"/>
      <c r="C253" s="122"/>
      <c r="D253" s="122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</row>
    <row r="254" spans="2:15">
      <c r="B254" s="122"/>
      <c r="C254" s="122"/>
      <c r="D254" s="122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</row>
    <row r="255" spans="2:15">
      <c r="B255" s="122"/>
      <c r="C255" s="122"/>
      <c r="D255" s="122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</row>
    <row r="256" spans="2:15">
      <c r="B256" s="122"/>
      <c r="C256" s="122"/>
      <c r="D256" s="122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</row>
    <row r="257" spans="2:15">
      <c r="B257" s="122"/>
      <c r="C257" s="122"/>
      <c r="D257" s="122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</row>
    <row r="258" spans="2:15">
      <c r="B258" s="122"/>
      <c r="C258" s="122"/>
      <c r="D258" s="122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</row>
    <row r="259" spans="2:15">
      <c r="B259" s="122"/>
      <c r="C259" s="122"/>
      <c r="D259" s="122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</row>
    <row r="260" spans="2:15">
      <c r="B260" s="122"/>
      <c r="C260" s="122"/>
      <c r="D260" s="122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</row>
    <row r="261" spans="2:15">
      <c r="B261" s="122"/>
      <c r="C261" s="122"/>
      <c r="D261" s="122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</row>
    <row r="262" spans="2:15">
      <c r="B262" s="122"/>
      <c r="C262" s="122"/>
      <c r="D262" s="122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</row>
    <row r="263" spans="2:15">
      <c r="B263" s="122"/>
      <c r="C263" s="122"/>
      <c r="D263" s="122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</row>
    <row r="264" spans="2:15">
      <c r="B264" s="122"/>
      <c r="C264" s="122"/>
      <c r="D264" s="122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</row>
    <row r="265" spans="2:15">
      <c r="B265" s="122"/>
      <c r="C265" s="122"/>
      <c r="D265" s="122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</row>
    <row r="266" spans="2:15">
      <c r="B266" s="122"/>
      <c r="C266" s="122"/>
      <c r="D266" s="122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</row>
    <row r="267" spans="2:15">
      <c r="B267" s="122"/>
      <c r="C267" s="122"/>
      <c r="D267" s="122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</row>
    <row r="268" spans="2:15">
      <c r="B268" s="122"/>
      <c r="C268" s="122"/>
      <c r="D268" s="122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</row>
    <row r="269" spans="2:15">
      <c r="B269" s="122"/>
      <c r="C269" s="122"/>
      <c r="D269" s="122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</row>
    <row r="270" spans="2:15">
      <c r="B270" s="122"/>
      <c r="C270" s="122"/>
      <c r="D270" s="122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</row>
    <row r="271" spans="2:15">
      <c r="B271" s="122"/>
      <c r="C271" s="122"/>
      <c r="D271" s="122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</row>
    <row r="272" spans="2:15">
      <c r="B272" s="122"/>
      <c r="C272" s="122"/>
      <c r="D272" s="122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</row>
    <row r="273" spans="2:15">
      <c r="B273" s="124"/>
      <c r="C273" s="122"/>
      <c r="D273" s="122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</row>
    <row r="274" spans="2:15">
      <c r="B274" s="124"/>
      <c r="C274" s="122"/>
      <c r="D274" s="122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</row>
    <row r="275" spans="2:15">
      <c r="B275" s="125"/>
      <c r="C275" s="122"/>
      <c r="D275" s="122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</row>
    <row r="276" spans="2:15">
      <c r="B276" s="122"/>
      <c r="C276" s="122"/>
      <c r="D276" s="122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</row>
    <row r="277" spans="2:15">
      <c r="B277" s="122"/>
      <c r="C277" s="122"/>
      <c r="D277" s="122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</row>
    <row r="278" spans="2:15">
      <c r="B278" s="122"/>
      <c r="C278" s="122"/>
      <c r="D278" s="122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</row>
    <row r="279" spans="2:15">
      <c r="B279" s="122"/>
      <c r="C279" s="122"/>
      <c r="D279" s="122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</row>
    <row r="280" spans="2:15">
      <c r="B280" s="122"/>
      <c r="C280" s="122"/>
      <c r="D280" s="122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</row>
    <row r="281" spans="2:15">
      <c r="B281" s="122"/>
      <c r="C281" s="122"/>
      <c r="D281" s="122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</row>
    <row r="282" spans="2:15">
      <c r="B282" s="122"/>
      <c r="C282" s="122"/>
      <c r="D282" s="122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</row>
    <row r="283" spans="2:15">
      <c r="B283" s="122"/>
      <c r="C283" s="122"/>
      <c r="D283" s="122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</row>
    <row r="284" spans="2:15">
      <c r="B284" s="122"/>
      <c r="C284" s="122"/>
      <c r="D284" s="122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</row>
    <row r="285" spans="2:15">
      <c r="B285" s="122"/>
      <c r="C285" s="122"/>
      <c r="D285" s="122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</row>
    <row r="286" spans="2:15">
      <c r="B286" s="122"/>
      <c r="C286" s="122"/>
      <c r="D286" s="122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</row>
    <row r="287" spans="2:15">
      <c r="B287" s="122"/>
      <c r="C287" s="122"/>
      <c r="D287" s="122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</row>
    <row r="288" spans="2:15">
      <c r="B288" s="122"/>
      <c r="C288" s="122"/>
      <c r="D288" s="122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</row>
    <row r="289" spans="2:15">
      <c r="B289" s="122"/>
      <c r="C289" s="122"/>
      <c r="D289" s="122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</row>
    <row r="290" spans="2:15">
      <c r="B290" s="122"/>
      <c r="C290" s="122"/>
      <c r="D290" s="122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</row>
    <row r="291" spans="2:15">
      <c r="B291" s="122"/>
      <c r="C291" s="122"/>
      <c r="D291" s="122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</row>
    <row r="292" spans="2:15">
      <c r="B292" s="122"/>
      <c r="C292" s="122"/>
      <c r="D292" s="122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</row>
    <row r="293" spans="2:15">
      <c r="B293" s="122"/>
      <c r="C293" s="122"/>
      <c r="D293" s="122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</row>
    <row r="294" spans="2:15">
      <c r="B294" s="124"/>
      <c r="C294" s="122"/>
      <c r="D294" s="122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</row>
    <row r="295" spans="2:15">
      <c r="B295" s="124"/>
      <c r="C295" s="122"/>
      <c r="D295" s="122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</row>
    <row r="296" spans="2:15">
      <c r="B296" s="125"/>
      <c r="C296" s="122"/>
      <c r="D296" s="122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</row>
    <row r="297" spans="2:15">
      <c r="B297" s="122"/>
      <c r="C297" s="122"/>
      <c r="D297" s="122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</row>
    <row r="298" spans="2:15">
      <c r="B298" s="122"/>
      <c r="C298" s="122"/>
      <c r="D298" s="122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</row>
    <row r="299" spans="2:15">
      <c r="B299" s="122"/>
      <c r="C299" s="122"/>
      <c r="D299" s="122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</row>
    <row r="300" spans="2:15">
      <c r="B300" s="122"/>
      <c r="C300" s="122"/>
      <c r="D300" s="122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</row>
    <row r="301" spans="2:15">
      <c r="B301" s="122"/>
      <c r="C301" s="122"/>
      <c r="D301" s="122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</row>
    <row r="302" spans="2:15">
      <c r="B302" s="122"/>
      <c r="C302" s="122"/>
      <c r="D302" s="122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</row>
    <row r="303" spans="2:15">
      <c r="B303" s="122"/>
      <c r="C303" s="122"/>
      <c r="D303" s="122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</row>
    <row r="304" spans="2:15">
      <c r="B304" s="122"/>
      <c r="C304" s="122"/>
      <c r="D304" s="122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</row>
    <row r="305" spans="2:15">
      <c r="B305" s="122"/>
      <c r="C305" s="122"/>
      <c r="D305" s="122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</row>
    <row r="306" spans="2:15">
      <c r="B306" s="122"/>
      <c r="C306" s="122"/>
      <c r="D306" s="122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</row>
    <row r="307" spans="2:15">
      <c r="B307" s="122"/>
      <c r="C307" s="122"/>
      <c r="D307" s="122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</row>
    <row r="308" spans="2:15">
      <c r="B308" s="122"/>
      <c r="C308" s="122"/>
      <c r="D308" s="122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</row>
    <row r="309" spans="2:15">
      <c r="B309" s="122"/>
      <c r="C309" s="122"/>
      <c r="D309" s="122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</row>
    <row r="310" spans="2:15">
      <c r="B310" s="122"/>
      <c r="C310" s="122"/>
      <c r="D310" s="122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</row>
    <row r="311" spans="2:15">
      <c r="B311" s="122"/>
      <c r="C311" s="122"/>
      <c r="D311" s="122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</row>
    <row r="312" spans="2:15">
      <c r="B312" s="122"/>
      <c r="C312" s="122"/>
      <c r="D312" s="122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</row>
    <row r="313" spans="2:15">
      <c r="B313" s="122"/>
      <c r="C313" s="122"/>
      <c r="D313" s="122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</row>
    <row r="314" spans="2:15">
      <c r="B314" s="122"/>
      <c r="C314" s="122"/>
      <c r="D314" s="122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</row>
    <row r="315" spans="2:15">
      <c r="B315" s="122"/>
      <c r="C315" s="122"/>
      <c r="D315" s="122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</row>
    <row r="316" spans="2:15">
      <c r="B316" s="122"/>
      <c r="C316" s="122"/>
      <c r="D316" s="122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</row>
    <row r="317" spans="2:15">
      <c r="B317" s="122"/>
      <c r="C317" s="122"/>
      <c r="D317" s="122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</row>
    <row r="318" spans="2:15">
      <c r="B318" s="122"/>
      <c r="C318" s="122"/>
      <c r="D318" s="122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</row>
    <row r="319" spans="2:15">
      <c r="B319" s="122"/>
      <c r="C319" s="122"/>
      <c r="D319" s="122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</row>
    <row r="320" spans="2:15">
      <c r="B320" s="122"/>
      <c r="C320" s="122"/>
      <c r="D320" s="122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</row>
    <row r="321" spans="2:15">
      <c r="B321" s="122"/>
      <c r="C321" s="122"/>
      <c r="D321" s="122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</row>
    <row r="322" spans="2:15">
      <c r="B322" s="122"/>
      <c r="C322" s="122"/>
      <c r="D322" s="122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</row>
    <row r="323" spans="2:15">
      <c r="B323" s="122"/>
      <c r="C323" s="122"/>
      <c r="D323" s="122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</row>
    <row r="324" spans="2:15">
      <c r="B324" s="122"/>
      <c r="C324" s="122"/>
      <c r="D324" s="122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</row>
    <row r="325" spans="2:15">
      <c r="B325" s="122"/>
      <c r="C325" s="122"/>
      <c r="D325" s="122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</row>
    <row r="326" spans="2:15">
      <c r="B326" s="122"/>
      <c r="C326" s="122"/>
      <c r="D326" s="122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</row>
    <row r="327" spans="2:15">
      <c r="B327" s="122"/>
      <c r="C327" s="122"/>
      <c r="D327" s="122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</row>
    <row r="328" spans="2:15">
      <c r="B328" s="122"/>
      <c r="C328" s="122"/>
      <c r="D328" s="122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</row>
    <row r="329" spans="2:15">
      <c r="B329" s="122"/>
      <c r="C329" s="122"/>
      <c r="D329" s="122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</row>
    <row r="330" spans="2:15">
      <c r="B330" s="122"/>
      <c r="C330" s="122"/>
      <c r="D330" s="122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</row>
    <row r="331" spans="2:15">
      <c r="B331" s="122"/>
      <c r="C331" s="122"/>
      <c r="D331" s="122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</row>
    <row r="332" spans="2:15">
      <c r="B332" s="122"/>
      <c r="C332" s="122"/>
      <c r="D332" s="122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</row>
    <row r="333" spans="2:15">
      <c r="B333" s="122"/>
      <c r="C333" s="122"/>
      <c r="D333" s="122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</row>
    <row r="334" spans="2:15">
      <c r="B334" s="122"/>
      <c r="C334" s="122"/>
      <c r="D334" s="122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</row>
    <row r="335" spans="2:15">
      <c r="B335" s="122"/>
      <c r="C335" s="122"/>
      <c r="D335" s="122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</row>
    <row r="336" spans="2:15">
      <c r="B336" s="122"/>
      <c r="C336" s="122"/>
      <c r="D336" s="122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</row>
    <row r="337" spans="2:15">
      <c r="B337" s="122"/>
      <c r="C337" s="122"/>
      <c r="D337" s="122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</row>
    <row r="338" spans="2:15">
      <c r="B338" s="122"/>
      <c r="C338" s="122"/>
      <c r="D338" s="122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</row>
    <row r="339" spans="2:15">
      <c r="B339" s="122"/>
      <c r="C339" s="122"/>
      <c r="D339" s="122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</row>
    <row r="340" spans="2:15">
      <c r="B340" s="122"/>
      <c r="C340" s="122"/>
      <c r="D340" s="122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</row>
    <row r="341" spans="2:15">
      <c r="B341" s="122"/>
      <c r="C341" s="122"/>
      <c r="D341" s="122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</row>
    <row r="342" spans="2:15">
      <c r="B342" s="122"/>
      <c r="C342" s="122"/>
      <c r="D342" s="122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</row>
    <row r="343" spans="2:15">
      <c r="B343" s="122"/>
      <c r="C343" s="122"/>
      <c r="D343" s="122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</row>
    <row r="344" spans="2:15">
      <c r="B344" s="122"/>
      <c r="C344" s="122"/>
      <c r="D344" s="122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</row>
    <row r="345" spans="2:15">
      <c r="B345" s="122"/>
      <c r="C345" s="122"/>
      <c r="D345" s="122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</row>
    <row r="346" spans="2:15">
      <c r="B346" s="122"/>
      <c r="C346" s="122"/>
      <c r="D346" s="122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</row>
    <row r="347" spans="2:15">
      <c r="B347" s="122"/>
      <c r="C347" s="122"/>
      <c r="D347" s="122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</row>
    <row r="348" spans="2:15">
      <c r="B348" s="122"/>
      <c r="C348" s="122"/>
      <c r="D348" s="122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</row>
    <row r="349" spans="2:15">
      <c r="B349" s="122"/>
      <c r="C349" s="122"/>
      <c r="D349" s="122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</row>
    <row r="350" spans="2:15">
      <c r="B350" s="122"/>
      <c r="C350" s="122"/>
      <c r="D350" s="122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</row>
    <row r="351" spans="2:15">
      <c r="B351" s="122"/>
      <c r="C351" s="122"/>
      <c r="D351" s="122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</row>
    <row r="352" spans="2:15">
      <c r="B352" s="122"/>
      <c r="C352" s="122"/>
      <c r="D352" s="122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</row>
    <row r="353" spans="2:15">
      <c r="B353" s="122"/>
      <c r="C353" s="122"/>
      <c r="D353" s="122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</row>
    <row r="354" spans="2:15">
      <c r="B354" s="122"/>
      <c r="C354" s="122"/>
      <c r="D354" s="122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</row>
    <row r="355" spans="2:15">
      <c r="B355" s="122"/>
      <c r="C355" s="122"/>
      <c r="D355" s="122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</row>
    <row r="356" spans="2:15">
      <c r="B356" s="122"/>
      <c r="C356" s="122"/>
      <c r="D356" s="122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</row>
    <row r="357" spans="2:15">
      <c r="B357" s="122"/>
      <c r="C357" s="122"/>
      <c r="D357" s="122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</row>
    <row r="358" spans="2:15">
      <c r="B358" s="122"/>
      <c r="C358" s="122"/>
      <c r="D358" s="122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</row>
    <row r="359" spans="2:15">
      <c r="B359" s="122"/>
      <c r="C359" s="122"/>
      <c r="D359" s="122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</row>
    <row r="360" spans="2:15">
      <c r="B360" s="122"/>
      <c r="C360" s="122"/>
      <c r="D360" s="122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</row>
    <row r="361" spans="2:15">
      <c r="B361" s="124"/>
      <c r="C361" s="122"/>
      <c r="D361" s="122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</row>
    <row r="362" spans="2:15">
      <c r="B362" s="124"/>
      <c r="C362" s="122"/>
      <c r="D362" s="122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</row>
    <row r="363" spans="2:15">
      <c r="B363" s="125"/>
      <c r="C363" s="122"/>
      <c r="D363" s="122"/>
      <c r="E363" s="122"/>
      <c r="F363" s="122"/>
      <c r="G363" s="122"/>
      <c r="H363" s="121"/>
      <c r="I363" s="121"/>
      <c r="J363" s="121"/>
      <c r="K363" s="121"/>
      <c r="L363" s="121"/>
      <c r="M363" s="121"/>
      <c r="N363" s="121"/>
      <c r="O363" s="121"/>
    </row>
    <row r="364" spans="2:15">
      <c r="B364" s="122"/>
      <c r="C364" s="122"/>
      <c r="D364" s="122"/>
      <c r="E364" s="122"/>
      <c r="F364" s="122"/>
      <c r="G364" s="122"/>
      <c r="H364" s="121"/>
      <c r="I364" s="121"/>
      <c r="J364" s="121"/>
      <c r="K364" s="121"/>
      <c r="L364" s="121"/>
      <c r="M364" s="121"/>
      <c r="N364" s="121"/>
      <c r="O364" s="121"/>
    </row>
    <row r="365" spans="2:15">
      <c r="B365" s="122"/>
      <c r="C365" s="122"/>
      <c r="D365" s="122"/>
      <c r="E365" s="122"/>
      <c r="F365" s="122"/>
      <c r="G365" s="122"/>
      <c r="H365" s="121"/>
      <c r="I365" s="121"/>
      <c r="J365" s="121"/>
      <c r="K365" s="121"/>
      <c r="L365" s="121"/>
      <c r="M365" s="121"/>
      <c r="N365" s="121"/>
      <c r="O365" s="121"/>
    </row>
    <row r="366" spans="2:15">
      <c r="B366" s="122"/>
      <c r="C366" s="122"/>
      <c r="D366" s="122"/>
      <c r="E366" s="122"/>
      <c r="F366" s="122"/>
      <c r="G366" s="122"/>
      <c r="H366" s="121"/>
      <c r="I366" s="121"/>
      <c r="J366" s="121"/>
      <c r="K366" s="121"/>
      <c r="L366" s="121"/>
      <c r="M366" s="121"/>
      <c r="N366" s="121"/>
      <c r="O366" s="121"/>
    </row>
    <row r="367" spans="2:15">
      <c r="B367" s="122"/>
      <c r="C367" s="122"/>
      <c r="D367" s="122"/>
      <c r="E367" s="122"/>
      <c r="F367" s="122"/>
      <c r="G367" s="122"/>
      <c r="H367" s="121"/>
      <c r="I367" s="121"/>
      <c r="J367" s="121"/>
      <c r="K367" s="121"/>
      <c r="L367" s="121"/>
      <c r="M367" s="121"/>
      <c r="N367" s="121"/>
      <c r="O367" s="121"/>
    </row>
    <row r="368" spans="2:15">
      <c r="B368" s="122"/>
      <c r="C368" s="122"/>
      <c r="D368" s="122"/>
      <c r="E368" s="122"/>
      <c r="F368" s="122"/>
      <c r="G368" s="122"/>
      <c r="H368" s="121"/>
      <c r="I368" s="121"/>
      <c r="J368" s="121"/>
      <c r="K368" s="121"/>
      <c r="L368" s="121"/>
      <c r="M368" s="121"/>
      <c r="N368" s="121"/>
      <c r="O368" s="121"/>
    </row>
    <row r="369" spans="2:15">
      <c r="B369" s="122"/>
      <c r="C369" s="122"/>
      <c r="D369" s="122"/>
      <c r="E369" s="122"/>
      <c r="F369" s="122"/>
      <c r="G369" s="122"/>
      <c r="H369" s="121"/>
      <c r="I369" s="121"/>
      <c r="J369" s="121"/>
      <c r="K369" s="121"/>
      <c r="L369" s="121"/>
      <c r="M369" s="121"/>
      <c r="N369" s="121"/>
      <c r="O369" s="121"/>
    </row>
    <row r="370" spans="2:15">
      <c r="B370" s="122"/>
      <c r="C370" s="122"/>
      <c r="D370" s="122"/>
      <c r="E370" s="122"/>
      <c r="F370" s="122"/>
      <c r="G370" s="122"/>
      <c r="H370" s="121"/>
      <c r="I370" s="121"/>
      <c r="J370" s="121"/>
      <c r="K370" s="121"/>
      <c r="L370" s="121"/>
      <c r="M370" s="121"/>
      <c r="N370" s="121"/>
      <c r="O370" s="121"/>
    </row>
    <row r="371" spans="2:15">
      <c r="B371" s="122"/>
      <c r="C371" s="122"/>
      <c r="D371" s="122"/>
      <c r="E371" s="122"/>
      <c r="F371" s="122"/>
      <c r="G371" s="122"/>
      <c r="H371" s="121"/>
      <c r="I371" s="121"/>
      <c r="J371" s="121"/>
      <c r="K371" s="121"/>
      <c r="L371" s="121"/>
      <c r="M371" s="121"/>
      <c r="N371" s="121"/>
      <c r="O371" s="121"/>
    </row>
    <row r="372" spans="2:15">
      <c r="B372" s="122"/>
      <c r="C372" s="122"/>
      <c r="D372" s="122"/>
      <c r="E372" s="122"/>
      <c r="F372" s="122"/>
      <c r="G372" s="122"/>
      <c r="H372" s="121"/>
      <c r="I372" s="121"/>
      <c r="J372" s="121"/>
      <c r="K372" s="121"/>
      <c r="L372" s="121"/>
      <c r="M372" s="121"/>
      <c r="N372" s="121"/>
      <c r="O372" s="121"/>
    </row>
    <row r="373" spans="2:15">
      <c r="B373" s="122"/>
      <c r="C373" s="122"/>
      <c r="D373" s="122"/>
      <c r="E373" s="122"/>
      <c r="F373" s="122"/>
      <c r="G373" s="122"/>
      <c r="H373" s="121"/>
      <c r="I373" s="121"/>
      <c r="J373" s="121"/>
      <c r="K373" s="121"/>
      <c r="L373" s="121"/>
      <c r="M373" s="121"/>
      <c r="N373" s="121"/>
      <c r="O373" s="121"/>
    </row>
    <row r="374" spans="2:15">
      <c r="B374" s="122"/>
      <c r="C374" s="122"/>
      <c r="D374" s="122"/>
      <c r="E374" s="122"/>
      <c r="F374" s="122"/>
      <c r="G374" s="122"/>
      <c r="H374" s="121"/>
      <c r="I374" s="121"/>
      <c r="J374" s="121"/>
      <c r="K374" s="121"/>
      <c r="L374" s="121"/>
      <c r="M374" s="121"/>
      <c r="N374" s="121"/>
      <c r="O374" s="121"/>
    </row>
    <row r="375" spans="2:15">
      <c r="B375" s="122"/>
      <c r="C375" s="122"/>
      <c r="D375" s="122"/>
      <c r="E375" s="122"/>
      <c r="F375" s="122"/>
      <c r="G375" s="122"/>
      <c r="H375" s="121"/>
      <c r="I375" s="121"/>
      <c r="J375" s="121"/>
      <c r="K375" s="121"/>
      <c r="L375" s="121"/>
      <c r="M375" s="121"/>
      <c r="N375" s="121"/>
      <c r="O375" s="121"/>
    </row>
    <row r="376" spans="2:15">
      <c r="B376" s="122"/>
      <c r="C376" s="122"/>
      <c r="D376" s="122"/>
      <c r="E376" s="122"/>
      <c r="F376" s="122"/>
      <c r="G376" s="122"/>
      <c r="H376" s="121"/>
      <c r="I376" s="121"/>
      <c r="J376" s="121"/>
      <c r="K376" s="121"/>
      <c r="L376" s="121"/>
      <c r="M376" s="121"/>
      <c r="N376" s="121"/>
      <c r="O376" s="121"/>
    </row>
    <row r="377" spans="2:15">
      <c r="B377" s="122"/>
      <c r="C377" s="122"/>
      <c r="D377" s="122"/>
      <c r="E377" s="122"/>
      <c r="F377" s="122"/>
      <c r="G377" s="122"/>
      <c r="H377" s="121"/>
      <c r="I377" s="121"/>
      <c r="J377" s="121"/>
      <c r="K377" s="121"/>
      <c r="L377" s="121"/>
      <c r="M377" s="121"/>
      <c r="N377" s="121"/>
      <c r="O377" s="121"/>
    </row>
    <row r="378" spans="2:15">
      <c r="B378" s="122"/>
      <c r="C378" s="122"/>
      <c r="D378" s="122"/>
      <c r="E378" s="122"/>
      <c r="F378" s="122"/>
      <c r="G378" s="122"/>
      <c r="H378" s="121"/>
      <c r="I378" s="121"/>
      <c r="J378" s="121"/>
      <c r="K378" s="121"/>
      <c r="L378" s="121"/>
      <c r="M378" s="121"/>
      <c r="N378" s="121"/>
      <c r="O378" s="121"/>
    </row>
    <row r="379" spans="2:15">
      <c r="B379" s="122"/>
      <c r="C379" s="122"/>
      <c r="D379" s="122"/>
      <c r="E379" s="122"/>
      <c r="F379" s="122"/>
      <c r="G379" s="122"/>
      <c r="H379" s="121"/>
      <c r="I379" s="121"/>
      <c r="J379" s="121"/>
      <c r="K379" s="121"/>
      <c r="L379" s="121"/>
      <c r="M379" s="121"/>
      <c r="N379" s="121"/>
      <c r="O379" s="121"/>
    </row>
    <row r="380" spans="2:15">
      <c r="B380" s="122"/>
      <c r="C380" s="122"/>
      <c r="D380" s="122"/>
      <c r="E380" s="122"/>
      <c r="F380" s="122"/>
      <c r="G380" s="122"/>
      <c r="H380" s="121"/>
      <c r="I380" s="121"/>
      <c r="J380" s="121"/>
      <c r="K380" s="121"/>
      <c r="L380" s="121"/>
      <c r="M380" s="121"/>
      <c r="N380" s="121"/>
      <c r="O380" s="121"/>
    </row>
    <row r="381" spans="2:15">
      <c r="B381" s="122"/>
      <c r="C381" s="122"/>
      <c r="D381" s="122"/>
      <c r="E381" s="122"/>
      <c r="F381" s="122"/>
      <c r="G381" s="122"/>
      <c r="H381" s="121"/>
      <c r="I381" s="121"/>
      <c r="J381" s="121"/>
      <c r="K381" s="121"/>
      <c r="L381" s="121"/>
      <c r="M381" s="121"/>
      <c r="N381" s="121"/>
      <c r="O381" s="121"/>
    </row>
    <row r="382" spans="2:15">
      <c r="B382" s="122"/>
      <c r="C382" s="122"/>
      <c r="D382" s="122"/>
      <c r="E382" s="122"/>
      <c r="F382" s="122"/>
      <c r="G382" s="122"/>
      <c r="H382" s="121"/>
      <c r="I382" s="121"/>
      <c r="J382" s="121"/>
      <c r="K382" s="121"/>
      <c r="L382" s="121"/>
      <c r="M382" s="121"/>
      <c r="N382" s="121"/>
      <c r="O382" s="121"/>
    </row>
    <row r="383" spans="2:15">
      <c r="B383" s="122"/>
      <c r="C383" s="122"/>
      <c r="D383" s="122"/>
      <c r="E383" s="122"/>
      <c r="F383" s="122"/>
      <c r="G383" s="122"/>
      <c r="H383" s="121"/>
      <c r="I383" s="121"/>
      <c r="J383" s="121"/>
      <c r="K383" s="121"/>
      <c r="L383" s="121"/>
      <c r="M383" s="121"/>
      <c r="N383" s="121"/>
      <c r="O383" s="121"/>
    </row>
    <row r="384" spans="2:15">
      <c r="B384" s="122"/>
      <c r="C384" s="122"/>
      <c r="D384" s="122"/>
      <c r="E384" s="122"/>
      <c r="F384" s="122"/>
      <c r="G384" s="122"/>
      <c r="H384" s="121"/>
      <c r="I384" s="121"/>
      <c r="J384" s="121"/>
      <c r="K384" s="121"/>
      <c r="L384" s="121"/>
      <c r="M384" s="121"/>
      <c r="N384" s="121"/>
      <c r="O384" s="121"/>
    </row>
    <row r="385" spans="2:15">
      <c r="B385" s="122"/>
      <c r="C385" s="122"/>
      <c r="D385" s="122"/>
      <c r="E385" s="122"/>
      <c r="F385" s="122"/>
      <c r="G385" s="122"/>
      <c r="H385" s="121"/>
      <c r="I385" s="121"/>
      <c r="J385" s="121"/>
      <c r="K385" s="121"/>
      <c r="L385" s="121"/>
      <c r="M385" s="121"/>
      <c r="N385" s="121"/>
      <c r="O385" s="121"/>
    </row>
    <row r="386" spans="2:15">
      <c r="B386" s="122"/>
      <c r="C386" s="122"/>
      <c r="D386" s="122"/>
      <c r="E386" s="122"/>
      <c r="F386" s="122"/>
      <c r="G386" s="122"/>
      <c r="H386" s="121"/>
      <c r="I386" s="121"/>
      <c r="J386" s="121"/>
      <c r="K386" s="121"/>
      <c r="L386" s="121"/>
      <c r="M386" s="121"/>
      <c r="N386" s="121"/>
      <c r="O386" s="121"/>
    </row>
    <row r="387" spans="2:15">
      <c r="B387" s="122"/>
      <c r="C387" s="122"/>
      <c r="D387" s="122"/>
      <c r="E387" s="122"/>
      <c r="F387" s="122"/>
      <c r="G387" s="122"/>
      <c r="H387" s="121"/>
      <c r="I387" s="121"/>
      <c r="J387" s="121"/>
      <c r="K387" s="121"/>
      <c r="L387" s="121"/>
      <c r="M387" s="121"/>
      <c r="N387" s="121"/>
      <c r="O387" s="121"/>
    </row>
    <row r="388" spans="2:15">
      <c r="B388" s="122"/>
      <c r="C388" s="122"/>
      <c r="D388" s="122"/>
      <c r="E388" s="122"/>
      <c r="F388" s="122"/>
      <c r="G388" s="122"/>
      <c r="H388" s="121"/>
      <c r="I388" s="121"/>
      <c r="J388" s="121"/>
      <c r="K388" s="121"/>
      <c r="L388" s="121"/>
      <c r="M388" s="121"/>
      <c r="N388" s="121"/>
      <c r="O388" s="121"/>
    </row>
    <row r="389" spans="2:15">
      <c r="B389" s="122"/>
      <c r="C389" s="122"/>
      <c r="D389" s="122"/>
      <c r="E389" s="122"/>
      <c r="F389" s="122"/>
      <c r="G389" s="122"/>
      <c r="H389" s="121"/>
      <c r="I389" s="121"/>
      <c r="J389" s="121"/>
      <c r="K389" s="121"/>
      <c r="L389" s="121"/>
      <c r="M389" s="121"/>
      <c r="N389" s="121"/>
      <c r="O389" s="121"/>
    </row>
    <row r="390" spans="2:15">
      <c r="B390" s="122"/>
      <c r="C390" s="122"/>
      <c r="D390" s="122"/>
      <c r="E390" s="122"/>
      <c r="F390" s="122"/>
      <c r="G390" s="122"/>
      <c r="H390" s="121"/>
      <c r="I390" s="121"/>
      <c r="J390" s="121"/>
      <c r="K390" s="121"/>
      <c r="L390" s="121"/>
      <c r="M390" s="121"/>
      <c r="N390" s="121"/>
      <c r="O390" s="121"/>
    </row>
    <row r="391" spans="2:15">
      <c r="B391" s="122"/>
      <c r="C391" s="122"/>
      <c r="D391" s="122"/>
      <c r="E391" s="122"/>
      <c r="F391" s="122"/>
      <c r="G391" s="122"/>
      <c r="H391" s="121"/>
      <c r="I391" s="121"/>
      <c r="J391" s="121"/>
      <c r="K391" s="121"/>
      <c r="L391" s="121"/>
      <c r="M391" s="121"/>
      <c r="N391" s="121"/>
      <c r="O391" s="121"/>
    </row>
    <row r="392" spans="2:15">
      <c r="B392" s="122"/>
      <c r="C392" s="122"/>
      <c r="D392" s="122"/>
      <c r="E392" s="122"/>
      <c r="F392" s="122"/>
      <c r="G392" s="122"/>
      <c r="H392" s="121"/>
      <c r="I392" s="121"/>
      <c r="J392" s="121"/>
      <c r="K392" s="121"/>
      <c r="L392" s="121"/>
      <c r="M392" s="121"/>
      <c r="N392" s="121"/>
      <c r="O392" s="121"/>
    </row>
    <row r="393" spans="2:15">
      <c r="B393" s="122"/>
      <c r="C393" s="122"/>
      <c r="D393" s="122"/>
      <c r="E393" s="122"/>
      <c r="F393" s="122"/>
      <c r="G393" s="122"/>
      <c r="H393" s="121"/>
      <c r="I393" s="121"/>
      <c r="J393" s="121"/>
      <c r="K393" s="121"/>
      <c r="L393" s="121"/>
      <c r="M393" s="121"/>
      <c r="N393" s="121"/>
      <c r="O393" s="121"/>
    </row>
    <row r="394" spans="2:15">
      <c r="B394" s="122"/>
      <c r="C394" s="122"/>
      <c r="D394" s="122"/>
      <c r="E394" s="122"/>
      <c r="F394" s="122"/>
      <c r="G394" s="122"/>
      <c r="H394" s="121"/>
      <c r="I394" s="121"/>
      <c r="J394" s="121"/>
      <c r="K394" s="121"/>
      <c r="L394" s="121"/>
      <c r="M394" s="121"/>
      <c r="N394" s="121"/>
      <c r="O394" s="121"/>
    </row>
    <row r="395" spans="2:15">
      <c r="B395" s="122"/>
      <c r="C395" s="122"/>
      <c r="D395" s="122"/>
      <c r="E395" s="122"/>
      <c r="F395" s="122"/>
      <c r="G395" s="122"/>
      <c r="H395" s="121"/>
      <c r="I395" s="121"/>
      <c r="J395" s="121"/>
      <c r="K395" s="121"/>
      <c r="L395" s="121"/>
      <c r="M395" s="121"/>
      <c r="N395" s="121"/>
      <c r="O395" s="121"/>
    </row>
    <row r="396" spans="2:15">
      <c r="B396" s="122"/>
      <c r="C396" s="122"/>
      <c r="D396" s="122"/>
      <c r="E396" s="122"/>
      <c r="F396" s="122"/>
      <c r="G396" s="122"/>
      <c r="H396" s="121"/>
      <c r="I396" s="121"/>
      <c r="J396" s="121"/>
      <c r="K396" s="121"/>
      <c r="L396" s="121"/>
      <c r="M396" s="121"/>
      <c r="N396" s="121"/>
      <c r="O396" s="121"/>
    </row>
    <row r="397" spans="2:15">
      <c r="B397" s="122"/>
      <c r="C397" s="122"/>
      <c r="D397" s="122"/>
      <c r="E397" s="122"/>
      <c r="F397" s="122"/>
      <c r="G397" s="122"/>
      <c r="H397" s="121"/>
      <c r="I397" s="121"/>
      <c r="J397" s="121"/>
      <c r="K397" s="121"/>
      <c r="L397" s="121"/>
      <c r="M397" s="121"/>
      <c r="N397" s="121"/>
      <c r="O397" s="121"/>
    </row>
    <row r="398" spans="2:15">
      <c r="B398" s="122"/>
      <c r="C398" s="122"/>
      <c r="D398" s="122"/>
      <c r="E398" s="122"/>
      <c r="F398" s="122"/>
      <c r="G398" s="122"/>
      <c r="H398" s="121"/>
      <c r="I398" s="121"/>
      <c r="J398" s="121"/>
      <c r="K398" s="121"/>
      <c r="L398" s="121"/>
      <c r="M398" s="121"/>
      <c r="N398" s="121"/>
      <c r="O398" s="121"/>
    </row>
    <row r="399" spans="2:15">
      <c r="B399" s="122"/>
      <c r="C399" s="122"/>
      <c r="D399" s="122"/>
      <c r="E399" s="122"/>
      <c r="F399" s="122"/>
      <c r="G399" s="122"/>
      <c r="H399" s="121"/>
      <c r="I399" s="121"/>
      <c r="J399" s="121"/>
      <c r="K399" s="121"/>
      <c r="L399" s="121"/>
      <c r="M399" s="121"/>
      <c r="N399" s="121"/>
      <c r="O399" s="121"/>
    </row>
    <row r="400" spans="2:15">
      <c r="B400" s="122"/>
      <c r="C400" s="122"/>
      <c r="D400" s="122"/>
      <c r="E400" s="122"/>
      <c r="F400" s="122"/>
      <c r="G400" s="122"/>
      <c r="H400" s="121"/>
      <c r="I400" s="121"/>
      <c r="J400" s="121"/>
      <c r="K400" s="121"/>
      <c r="L400" s="121"/>
      <c r="M400" s="121"/>
      <c r="N400" s="121"/>
      <c r="O400" s="121"/>
    </row>
    <row r="401" spans="2:15">
      <c r="B401" s="122"/>
      <c r="C401" s="122"/>
      <c r="D401" s="122"/>
      <c r="E401" s="122"/>
      <c r="F401" s="122"/>
      <c r="G401" s="122"/>
      <c r="H401" s="121"/>
      <c r="I401" s="121"/>
      <c r="J401" s="121"/>
      <c r="K401" s="121"/>
      <c r="L401" s="121"/>
      <c r="M401" s="121"/>
      <c r="N401" s="121"/>
      <c r="O401" s="121"/>
    </row>
    <row r="402" spans="2:15">
      <c r="B402" s="122"/>
      <c r="C402" s="122"/>
      <c r="D402" s="122"/>
      <c r="E402" s="122"/>
      <c r="F402" s="122"/>
      <c r="G402" s="122"/>
      <c r="H402" s="121"/>
      <c r="I402" s="121"/>
      <c r="J402" s="121"/>
      <c r="K402" s="121"/>
      <c r="L402" s="121"/>
      <c r="M402" s="121"/>
      <c r="N402" s="121"/>
      <c r="O402" s="121"/>
    </row>
    <row r="403" spans="2:15">
      <c r="B403" s="122"/>
      <c r="C403" s="122"/>
      <c r="D403" s="122"/>
      <c r="E403" s="122"/>
      <c r="F403" s="122"/>
      <c r="G403" s="122"/>
      <c r="H403" s="121"/>
      <c r="I403" s="121"/>
      <c r="J403" s="121"/>
      <c r="K403" s="121"/>
      <c r="L403" s="121"/>
      <c r="M403" s="121"/>
      <c r="N403" s="121"/>
      <c r="O403" s="121"/>
    </row>
    <row r="404" spans="2:15">
      <c r="B404" s="122"/>
      <c r="C404" s="122"/>
      <c r="D404" s="122"/>
      <c r="E404" s="122"/>
      <c r="F404" s="122"/>
      <c r="G404" s="122"/>
      <c r="H404" s="121"/>
      <c r="I404" s="121"/>
      <c r="J404" s="121"/>
      <c r="K404" s="121"/>
      <c r="L404" s="121"/>
      <c r="M404" s="121"/>
      <c r="N404" s="121"/>
      <c r="O404" s="121"/>
    </row>
    <row r="405" spans="2:15">
      <c r="B405" s="122"/>
      <c r="C405" s="122"/>
      <c r="D405" s="122"/>
      <c r="E405" s="122"/>
      <c r="F405" s="122"/>
      <c r="G405" s="122"/>
      <c r="H405" s="121"/>
      <c r="I405" s="121"/>
      <c r="J405" s="121"/>
      <c r="K405" s="121"/>
      <c r="L405" s="121"/>
      <c r="M405" s="121"/>
      <c r="N405" s="121"/>
      <c r="O405" s="121"/>
    </row>
    <row r="406" spans="2:15">
      <c r="B406" s="122"/>
      <c r="C406" s="122"/>
      <c r="D406" s="122"/>
      <c r="E406" s="122"/>
      <c r="F406" s="122"/>
      <c r="G406" s="122"/>
      <c r="H406" s="121"/>
      <c r="I406" s="121"/>
      <c r="J406" s="121"/>
      <c r="K406" s="121"/>
      <c r="L406" s="121"/>
      <c r="M406" s="121"/>
      <c r="N406" s="121"/>
      <c r="O406" s="121"/>
    </row>
    <row r="407" spans="2:15">
      <c r="B407" s="122"/>
      <c r="C407" s="122"/>
      <c r="D407" s="122"/>
      <c r="E407" s="122"/>
      <c r="F407" s="122"/>
      <c r="G407" s="122"/>
      <c r="H407" s="121"/>
      <c r="I407" s="121"/>
      <c r="J407" s="121"/>
      <c r="K407" s="121"/>
      <c r="L407" s="121"/>
      <c r="M407" s="121"/>
      <c r="N407" s="121"/>
      <c r="O407" s="121"/>
    </row>
    <row r="408" spans="2:15">
      <c r="B408" s="122"/>
      <c r="C408" s="122"/>
      <c r="D408" s="122"/>
      <c r="E408" s="122"/>
      <c r="F408" s="122"/>
      <c r="G408" s="122"/>
      <c r="H408" s="121"/>
      <c r="I408" s="121"/>
      <c r="J408" s="121"/>
      <c r="K408" s="121"/>
      <c r="L408" s="121"/>
      <c r="M408" s="121"/>
      <c r="N408" s="121"/>
      <c r="O408" s="121"/>
    </row>
    <row r="409" spans="2:15">
      <c r="B409" s="122"/>
      <c r="C409" s="122"/>
      <c r="D409" s="122"/>
      <c r="E409" s="122"/>
      <c r="F409" s="122"/>
      <c r="G409" s="122"/>
      <c r="H409" s="121"/>
      <c r="I409" s="121"/>
      <c r="J409" s="121"/>
      <c r="K409" s="121"/>
      <c r="L409" s="121"/>
      <c r="M409" s="121"/>
      <c r="N409" s="121"/>
      <c r="O409" s="121"/>
    </row>
    <row r="410" spans="2:15">
      <c r="B410" s="122"/>
      <c r="C410" s="122"/>
      <c r="D410" s="122"/>
      <c r="E410" s="122"/>
      <c r="F410" s="122"/>
      <c r="G410" s="122"/>
      <c r="H410" s="121"/>
      <c r="I410" s="121"/>
      <c r="J410" s="121"/>
      <c r="K410" s="121"/>
      <c r="L410" s="121"/>
      <c r="M410" s="121"/>
      <c r="N410" s="121"/>
      <c r="O410" s="121"/>
    </row>
    <row r="411" spans="2:15">
      <c r="B411" s="122"/>
      <c r="C411" s="122"/>
      <c r="D411" s="122"/>
      <c r="E411" s="122"/>
      <c r="F411" s="122"/>
      <c r="G411" s="122"/>
      <c r="H411" s="121"/>
      <c r="I411" s="121"/>
      <c r="J411" s="121"/>
      <c r="K411" s="121"/>
      <c r="L411" s="121"/>
      <c r="M411" s="121"/>
      <c r="N411" s="121"/>
      <c r="O411" s="121"/>
    </row>
    <row r="412" spans="2:15">
      <c r="B412" s="122"/>
      <c r="C412" s="122"/>
      <c r="D412" s="122"/>
      <c r="E412" s="122"/>
      <c r="F412" s="122"/>
      <c r="G412" s="122"/>
      <c r="H412" s="121"/>
      <c r="I412" s="121"/>
      <c r="J412" s="121"/>
      <c r="K412" s="121"/>
      <c r="L412" s="121"/>
      <c r="M412" s="121"/>
      <c r="N412" s="121"/>
      <c r="O412" s="121"/>
    </row>
    <row r="413" spans="2:15">
      <c r="B413" s="122"/>
      <c r="C413" s="122"/>
      <c r="D413" s="122"/>
      <c r="E413" s="122"/>
      <c r="F413" s="122"/>
      <c r="G413" s="122"/>
      <c r="H413" s="121"/>
      <c r="I413" s="121"/>
      <c r="J413" s="121"/>
      <c r="K413" s="121"/>
      <c r="L413" s="121"/>
      <c r="M413" s="121"/>
      <c r="N413" s="121"/>
      <c r="O413" s="121"/>
    </row>
    <row r="414" spans="2:15">
      <c r="B414" s="122"/>
      <c r="C414" s="122"/>
      <c r="D414" s="122"/>
      <c r="E414" s="122"/>
      <c r="F414" s="122"/>
      <c r="G414" s="122"/>
      <c r="H414" s="121"/>
      <c r="I414" s="121"/>
      <c r="J414" s="121"/>
      <c r="K414" s="121"/>
      <c r="L414" s="121"/>
      <c r="M414" s="121"/>
      <c r="N414" s="121"/>
      <c r="O414" s="121"/>
    </row>
    <row r="415" spans="2:15">
      <c r="B415" s="122"/>
      <c r="C415" s="122"/>
      <c r="D415" s="122"/>
      <c r="E415" s="122"/>
      <c r="F415" s="122"/>
      <c r="G415" s="122"/>
      <c r="H415" s="121"/>
      <c r="I415" s="121"/>
      <c r="J415" s="121"/>
      <c r="K415" s="121"/>
      <c r="L415" s="121"/>
      <c r="M415" s="121"/>
      <c r="N415" s="121"/>
      <c r="O415" s="121"/>
    </row>
    <row r="416" spans="2:15">
      <c r="B416" s="122"/>
      <c r="C416" s="122"/>
      <c r="D416" s="122"/>
      <c r="E416" s="122"/>
      <c r="F416" s="122"/>
      <c r="G416" s="122"/>
      <c r="H416" s="121"/>
      <c r="I416" s="121"/>
      <c r="J416" s="121"/>
      <c r="K416" s="121"/>
      <c r="L416" s="121"/>
      <c r="M416" s="121"/>
      <c r="N416" s="121"/>
      <c r="O416" s="121"/>
    </row>
    <row r="417" spans="2:15">
      <c r="B417" s="122"/>
      <c r="C417" s="122"/>
      <c r="D417" s="122"/>
      <c r="E417" s="122"/>
      <c r="F417" s="122"/>
      <c r="G417" s="122"/>
      <c r="H417" s="121"/>
      <c r="I417" s="121"/>
      <c r="J417" s="121"/>
      <c r="K417" s="121"/>
      <c r="L417" s="121"/>
      <c r="M417" s="121"/>
      <c r="N417" s="121"/>
      <c r="O417" s="121"/>
    </row>
    <row r="418" spans="2:15">
      <c r="B418" s="122"/>
      <c r="C418" s="122"/>
      <c r="D418" s="122"/>
      <c r="E418" s="122"/>
      <c r="F418" s="122"/>
      <c r="G418" s="122"/>
      <c r="H418" s="121"/>
      <c r="I418" s="121"/>
      <c r="J418" s="121"/>
      <c r="K418" s="121"/>
      <c r="L418" s="121"/>
      <c r="M418" s="121"/>
      <c r="N418" s="121"/>
      <c r="O418" s="121"/>
    </row>
    <row r="419" spans="2:15">
      <c r="B419" s="122"/>
      <c r="C419" s="122"/>
      <c r="D419" s="122"/>
      <c r="E419" s="122"/>
      <c r="F419" s="122"/>
      <c r="G419" s="122"/>
      <c r="H419" s="121"/>
      <c r="I419" s="121"/>
      <c r="J419" s="121"/>
      <c r="K419" s="121"/>
      <c r="L419" s="121"/>
      <c r="M419" s="121"/>
      <c r="N419" s="121"/>
      <c r="O419" s="121"/>
    </row>
    <row r="420" spans="2:15">
      <c r="B420" s="122"/>
      <c r="C420" s="122"/>
      <c r="D420" s="122"/>
      <c r="E420" s="122"/>
      <c r="F420" s="122"/>
      <c r="G420" s="122"/>
      <c r="H420" s="121"/>
      <c r="I420" s="121"/>
      <c r="J420" s="121"/>
      <c r="K420" s="121"/>
      <c r="L420" s="121"/>
      <c r="M420" s="121"/>
      <c r="N420" s="121"/>
      <c r="O420" s="121"/>
    </row>
    <row r="421" spans="2:15">
      <c r="B421" s="122"/>
      <c r="C421" s="122"/>
      <c r="D421" s="122"/>
      <c r="E421" s="122"/>
      <c r="F421" s="122"/>
      <c r="G421" s="122"/>
      <c r="H421" s="121"/>
      <c r="I421" s="121"/>
      <c r="J421" s="121"/>
      <c r="K421" s="121"/>
      <c r="L421" s="121"/>
      <c r="M421" s="121"/>
      <c r="N421" s="121"/>
      <c r="O421" s="121"/>
    </row>
    <row r="422" spans="2:15">
      <c r="B422" s="122"/>
      <c r="C422" s="122"/>
      <c r="D422" s="122"/>
      <c r="E422" s="122"/>
      <c r="F422" s="122"/>
      <c r="G422" s="122"/>
      <c r="H422" s="121"/>
      <c r="I422" s="121"/>
      <c r="J422" s="121"/>
      <c r="K422" s="121"/>
      <c r="L422" s="121"/>
      <c r="M422" s="121"/>
      <c r="N422" s="121"/>
      <c r="O422" s="121"/>
    </row>
    <row r="423" spans="2:15">
      <c r="B423" s="122"/>
      <c r="C423" s="122"/>
      <c r="D423" s="122"/>
      <c r="E423" s="122"/>
      <c r="F423" s="122"/>
      <c r="G423" s="122"/>
      <c r="H423" s="121"/>
      <c r="I423" s="121"/>
      <c r="J423" s="121"/>
      <c r="K423" s="121"/>
      <c r="L423" s="121"/>
      <c r="M423" s="121"/>
      <c r="N423" s="121"/>
      <c r="O423" s="121"/>
    </row>
    <row r="424" spans="2:15">
      <c r="B424" s="122"/>
      <c r="C424" s="122"/>
      <c r="D424" s="122"/>
      <c r="E424" s="122"/>
      <c r="F424" s="122"/>
      <c r="G424" s="122"/>
      <c r="H424" s="121"/>
      <c r="I424" s="121"/>
      <c r="J424" s="121"/>
      <c r="K424" s="121"/>
      <c r="L424" s="121"/>
      <c r="M424" s="121"/>
      <c r="N424" s="121"/>
      <c r="O424" s="121"/>
    </row>
    <row r="425" spans="2:15">
      <c r="B425" s="122"/>
      <c r="C425" s="122"/>
      <c r="D425" s="122"/>
      <c r="E425" s="122"/>
      <c r="F425" s="122"/>
      <c r="G425" s="122"/>
      <c r="H425" s="121"/>
      <c r="I425" s="121"/>
      <c r="J425" s="121"/>
      <c r="K425" s="121"/>
      <c r="L425" s="121"/>
      <c r="M425" s="121"/>
      <c r="N425" s="121"/>
      <c r="O425" s="121"/>
    </row>
    <row r="426" spans="2:15">
      <c r="B426" s="122"/>
      <c r="C426" s="122"/>
      <c r="D426" s="122"/>
      <c r="E426" s="122"/>
      <c r="F426" s="122"/>
      <c r="G426" s="122"/>
      <c r="H426" s="121"/>
      <c r="I426" s="121"/>
      <c r="J426" s="121"/>
      <c r="K426" s="121"/>
      <c r="L426" s="121"/>
      <c r="M426" s="121"/>
      <c r="N426" s="121"/>
      <c r="O426" s="121"/>
    </row>
    <row r="427" spans="2:15">
      <c r="B427" s="122"/>
      <c r="C427" s="122"/>
      <c r="D427" s="122"/>
      <c r="E427" s="122"/>
      <c r="F427" s="122"/>
      <c r="G427" s="122"/>
      <c r="H427" s="121"/>
      <c r="I427" s="121"/>
      <c r="J427" s="121"/>
      <c r="K427" s="121"/>
      <c r="L427" s="121"/>
      <c r="M427" s="121"/>
      <c r="N427" s="121"/>
      <c r="O427" s="121"/>
    </row>
    <row r="428" spans="2:15">
      <c r="B428" s="122"/>
      <c r="C428" s="122"/>
      <c r="D428" s="122"/>
      <c r="E428" s="122"/>
      <c r="F428" s="122"/>
      <c r="G428" s="122"/>
      <c r="H428" s="121"/>
      <c r="I428" s="121"/>
      <c r="J428" s="121"/>
      <c r="K428" s="121"/>
      <c r="L428" s="121"/>
      <c r="M428" s="121"/>
      <c r="N428" s="121"/>
      <c r="O428" s="121"/>
    </row>
    <row r="429" spans="2:15">
      <c r="B429" s="122"/>
      <c r="C429" s="122"/>
      <c r="D429" s="122"/>
      <c r="E429" s="122"/>
      <c r="F429" s="122"/>
      <c r="G429" s="122"/>
      <c r="H429" s="121"/>
      <c r="I429" s="121"/>
      <c r="J429" s="121"/>
      <c r="K429" s="121"/>
      <c r="L429" s="121"/>
      <c r="M429" s="121"/>
      <c r="N429" s="121"/>
      <c r="O429" s="121"/>
    </row>
    <row r="430" spans="2:15">
      <c r="B430" s="122"/>
      <c r="C430" s="122"/>
      <c r="D430" s="122"/>
      <c r="E430" s="122"/>
      <c r="F430" s="122"/>
      <c r="G430" s="122"/>
      <c r="H430" s="121"/>
      <c r="I430" s="121"/>
      <c r="J430" s="121"/>
      <c r="K430" s="121"/>
      <c r="L430" s="121"/>
      <c r="M430" s="121"/>
      <c r="N430" s="121"/>
      <c r="O430" s="121"/>
    </row>
    <row r="431" spans="2:15">
      <c r="B431" s="122"/>
      <c r="C431" s="122"/>
      <c r="D431" s="122"/>
      <c r="E431" s="122"/>
      <c r="F431" s="122"/>
      <c r="G431" s="122"/>
      <c r="H431" s="121"/>
      <c r="I431" s="121"/>
      <c r="J431" s="121"/>
      <c r="K431" s="121"/>
      <c r="L431" s="121"/>
      <c r="M431" s="121"/>
      <c r="N431" s="121"/>
      <c r="O431" s="121"/>
    </row>
    <row r="432" spans="2:15">
      <c r="B432" s="122"/>
      <c r="C432" s="122"/>
      <c r="D432" s="122"/>
      <c r="E432" s="122"/>
      <c r="F432" s="122"/>
      <c r="G432" s="122"/>
      <c r="H432" s="121"/>
      <c r="I432" s="121"/>
      <c r="J432" s="121"/>
      <c r="K432" s="121"/>
      <c r="L432" s="121"/>
      <c r="M432" s="121"/>
      <c r="N432" s="121"/>
      <c r="O432" s="121"/>
    </row>
    <row r="433" spans="2:15">
      <c r="B433" s="122"/>
      <c r="C433" s="122"/>
      <c r="D433" s="122"/>
      <c r="E433" s="122"/>
      <c r="F433" s="122"/>
      <c r="G433" s="122"/>
      <c r="H433" s="121"/>
      <c r="I433" s="121"/>
      <c r="J433" s="121"/>
      <c r="K433" s="121"/>
      <c r="L433" s="121"/>
      <c r="M433" s="121"/>
      <c r="N433" s="121"/>
      <c r="O433" s="121"/>
    </row>
    <row r="434" spans="2:15">
      <c r="B434" s="122"/>
      <c r="C434" s="122"/>
      <c r="D434" s="122"/>
      <c r="E434" s="122"/>
      <c r="F434" s="122"/>
      <c r="G434" s="122"/>
      <c r="H434" s="121"/>
      <c r="I434" s="121"/>
      <c r="J434" s="121"/>
      <c r="K434" s="121"/>
      <c r="L434" s="121"/>
      <c r="M434" s="121"/>
      <c r="N434" s="121"/>
      <c r="O434" s="121"/>
    </row>
    <row r="435" spans="2:15">
      <c r="B435" s="122"/>
      <c r="C435" s="122"/>
      <c r="D435" s="122"/>
      <c r="E435" s="122"/>
      <c r="F435" s="122"/>
      <c r="G435" s="122"/>
      <c r="H435" s="121"/>
      <c r="I435" s="121"/>
      <c r="J435" s="121"/>
      <c r="K435" s="121"/>
      <c r="L435" s="121"/>
      <c r="M435" s="121"/>
      <c r="N435" s="121"/>
      <c r="O435" s="121"/>
    </row>
    <row r="436" spans="2:15">
      <c r="B436" s="122"/>
      <c r="C436" s="122"/>
      <c r="D436" s="122"/>
      <c r="E436" s="122"/>
      <c r="F436" s="122"/>
      <c r="G436" s="122"/>
      <c r="H436" s="121"/>
      <c r="I436" s="121"/>
      <c r="J436" s="121"/>
      <c r="K436" s="121"/>
      <c r="L436" s="121"/>
      <c r="M436" s="121"/>
      <c r="N436" s="121"/>
      <c r="O436" s="121"/>
    </row>
    <row r="437" spans="2:15">
      <c r="B437" s="122"/>
      <c r="C437" s="122"/>
      <c r="D437" s="122"/>
      <c r="E437" s="122"/>
      <c r="F437" s="122"/>
      <c r="G437" s="122"/>
      <c r="H437" s="121"/>
      <c r="I437" s="121"/>
      <c r="J437" s="121"/>
      <c r="K437" s="121"/>
      <c r="L437" s="121"/>
      <c r="M437" s="121"/>
      <c r="N437" s="121"/>
      <c r="O437" s="121"/>
    </row>
    <row r="438" spans="2:15">
      <c r="B438" s="122"/>
      <c r="C438" s="122"/>
      <c r="D438" s="122"/>
      <c r="E438" s="122"/>
      <c r="F438" s="122"/>
      <c r="G438" s="122"/>
      <c r="H438" s="121"/>
      <c r="I438" s="121"/>
      <c r="J438" s="121"/>
      <c r="K438" s="121"/>
      <c r="L438" s="121"/>
      <c r="M438" s="121"/>
      <c r="N438" s="121"/>
      <c r="O438" s="121"/>
    </row>
    <row r="439" spans="2:15">
      <c r="B439" s="122"/>
      <c r="C439" s="122"/>
      <c r="D439" s="122"/>
      <c r="E439" s="122"/>
      <c r="F439" s="122"/>
      <c r="G439" s="122"/>
      <c r="H439" s="121"/>
      <c r="I439" s="121"/>
      <c r="J439" s="121"/>
      <c r="K439" s="121"/>
      <c r="L439" s="121"/>
      <c r="M439" s="121"/>
      <c r="N439" s="121"/>
      <c r="O439" s="121"/>
    </row>
    <row r="440" spans="2:15">
      <c r="B440" s="122"/>
      <c r="C440" s="122"/>
      <c r="D440" s="122"/>
      <c r="E440" s="122"/>
      <c r="F440" s="122"/>
      <c r="G440" s="122"/>
      <c r="H440" s="121"/>
      <c r="I440" s="121"/>
      <c r="J440" s="121"/>
      <c r="K440" s="121"/>
      <c r="L440" s="121"/>
      <c r="M440" s="121"/>
      <c r="N440" s="121"/>
      <c r="O440" s="121"/>
    </row>
    <row r="441" spans="2:15">
      <c r="B441" s="122"/>
      <c r="C441" s="122"/>
      <c r="D441" s="122"/>
      <c r="E441" s="122"/>
      <c r="F441" s="122"/>
      <c r="G441" s="122"/>
      <c r="H441" s="121"/>
      <c r="I441" s="121"/>
      <c r="J441" s="121"/>
      <c r="K441" s="121"/>
      <c r="L441" s="121"/>
      <c r="M441" s="121"/>
      <c r="N441" s="121"/>
      <c r="O441" s="121"/>
    </row>
    <row r="442" spans="2:15">
      <c r="B442" s="122"/>
      <c r="C442" s="122"/>
      <c r="D442" s="122"/>
      <c r="E442" s="122"/>
      <c r="F442" s="122"/>
      <c r="G442" s="122"/>
      <c r="H442" s="121"/>
      <c r="I442" s="121"/>
      <c r="J442" s="121"/>
      <c r="K442" s="121"/>
      <c r="L442" s="121"/>
      <c r="M442" s="121"/>
      <c r="N442" s="121"/>
      <c r="O442" s="121"/>
    </row>
    <row r="443" spans="2:15">
      <c r="B443" s="122"/>
      <c r="C443" s="122"/>
      <c r="D443" s="122"/>
      <c r="E443" s="122"/>
      <c r="F443" s="122"/>
      <c r="G443" s="122"/>
      <c r="H443" s="121"/>
      <c r="I443" s="121"/>
      <c r="J443" s="121"/>
      <c r="K443" s="121"/>
      <c r="L443" s="121"/>
      <c r="M443" s="121"/>
      <c r="N443" s="121"/>
      <c r="O443" s="121"/>
    </row>
    <row r="444" spans="2:15">
      <c r="B444" s="122"/>
      <c r="C444" s="122"/>
      <c r="D444" s="122"/>
      <c r="E444" s="122"/>
      <c r="F444" s="122"/>
      <c r="G444" s="122"/>
      <c r="H444" s="121"/>
      <c r="I444" s="121"/>
      <c r="J444" s="121"/>
      <c r="K444" s="121"/>
      <c r="L444" s="121"/>
      <c r="M444" s="121"/>
      <c r="N444" s="121"/>
      <c r="O444" s="121"/>
    </row>
    <row r="445" spans="2:15">
      <c r="B445" s="122"/>
      <c r="C445" s="122"/>
      <c r="D445" s="122"/>
      <c r="E445" s="122"/>
      <c r="F445" s="122"/>
      <c r="G445" s="122"/>
      <c r="H445" s="121"/>
      <c r="I445" s="121"/>
      <c r="J445" s="121"/>
      <c r="K445" s="121"/>
      <c r="L445" s="121"/>
      <c r="M445" s="121"/>
      <c r="N445" s="121"/>
      <c r="O445" s="121"/>
    </row>
    <row r="446" spans="2:15">
      <c r="B446" s="122"/>
      <c r="C446" s="122"/>
      <c r="D446" s="122"/>
      <c r="E446" s="122"/>
      <c r="F446" s="122"/>
      <c r="G446" s="122"/>
      <c r="H446" s="121"/>
      <c r="I446" s="121"/>
      <c r="J446" s="121"/>
      <c r="K446" s="121"/>
      <c r="L446" s="121"/>
      <c r="M446" s="121"/>
      <c r="N446" s="121"/>
      <c r="O446" s="121"/>
    </row>
    <row r="447" spans="2:15">
      <c r="B447" s="122"/>
      <c r="C447" s="122"/>
      <c r="D447" s="122"/>
      <c r="E447" s="122"/>
      <c r="F447" s="122"/>
      <c r="G447" s="122"/>
      <c r="H447" s="121"/>
      <c r="I447" s="121"/>
      <c r="J447" s="121"/>
      <c r="K447" s="121"/>
      <c r="L447" s="121"/>
      <c r="M447" s="121"/>
      <c r="N447" s="121"/>
      <c r="O447" s="121"/>
    </row>
    <row r="448" spans="2:15">
      <c r="B448" s="122"/>
      <c r="C448" s="122"/>
      <c r="D448" s="122"/>
      <c r="E448" s="122"/>
      <c r="F448" s="122"/>
      <c r="G448" s="122"/>
      <c r="H448" s="121"/>
      <c r="I448" s="121"/>
      <c r="J448" s="121"/>
      <c r="K448" s="121"/>
      <c r="L448" s="121"/>
      <c r="M448" s="121"/>
      <c r="N448" s="121"/>
      <c r="O448" s="121"/>
    </row>
    <row r="449" spans="2:15">
      <c r="B449" s="122"/>
      <c r="C449" s="122"/>
      <c r="D449" s="122"/>
      <c r="E449" s="122"/>
      <c r="F449" s="122"/>
      <c r="G449" s="122"/>
      <c r="H449" s="121"/>
      <c r="I449" s="121"/>
      <c r="J449" s="121"/>
      <c r="K449" s="121"/>
      <c r="L449" s="121"/>
      <c r="M449" s="121"/>
      <c r="N449" s="121"/>
      <c r="O449" s="121"/>
    </row>
    <row r="450" spans="2:15">
      <c r="B450" s="122"/>
      <c r="C450" s="122"/>
      <c r="D450" s="122"/>
      <c r="E450" s="122"/>
      <c r="F450" s="122"/>
      <c r="G450" s="122"/>
      <c r="H450" s="121"/>
      <c r="I450" s="121"/>
      <c r="J450" s="121"/>
      <c r="K450" s="121"/>
      <c r="L450" s="121"/>
      <c r="M450" s="121"/>
      <c r="N450" s="121"/>
      <c r="O450" s="121"/>
    </row>
    <row r="451" spans="2:15">
      <c r="B451" s="122"/>
      <c r="C451" s="122"/>
      <c r="D451" s="122"/>
      <c r="E451" s="122"/>
      <c r="F451" s="122"/>
      <c r="G451" s="122"/>
      <c r="H451" s="121"/>
      <c r="I451" s="121"/>
      <c r="J451" s="121"/>
      <c r="K451" s="121"/>
      <c r="L451" s="121"/>
      <c r="M451" s="121"/>
      <c r="N451" s="121"/>
      <c r="O451" s="121"/>
    </row>
    <row r="452" spans="2:15">
      <c r="B452" s="122"/>
      <c r="C452" s="122"/>
      <c r="D452" s="122"/>
      <c r="E452" s="122"/>
      <c r="F452" s="122"/>
      <c r="G452" s="122"/>
      <c r="H452" s="121"/>
      <c r="I452" s="121"/>
      <c r="J452" s="121"/>
      <c r="K452" s="121"/>
      <c r="L452" s="121"/>
      <c r="M452" s="121"/>
      <c r="N452" s="121"/>
      <c r="O452" s="121"/>
    </row>
    <row r="453" spans="2:15">
      <c r="B453" s="122"/>
      <c r="C453" s="122"/>
      <c r="D453" s="122"/>
      <c r="E453" s="122"/>
      <c r="F453" s="122"/>
      <c r="G453" s="122"/>
      <c r="H453" s="121"/>
      <c r="I453" s="121"/>
      <c r="J453" s="121"/>
      <c r="K453" s="121"/>
      <c r="L453" s="121"/>
      <c r="M453" s="121"/>
      <c r="N453" s="121"/>
      <c r="O453" s="121"/>
    </row>
    <row r="454" spans="2:15">
      <c r="B454" s="122"/>
      <c r="C454" s="122"/>
      <c r="D454" s="122"/>
      <c r="E454" s="122"/>
      <c r="F454" s="122"/>
      <c r="G454" s="122"/>
      <c r="H454" s="121"/>
      <c r="I454" s="121"/>
      <c r="J454" s="121"/>
      <c r="K454" s="121"/>
      <c r="L454" s="121"/>
      <c r="M454" s="121"/>
      <c r="N454" s="121"/>
      <c r="O454" s="121"/>
    </row>
    <row r="455" spans="2:15">
      <c r="B455" s="122"/>
      <c r="C455" s="122"/>
      <c r="D455" s="122"/>
      <c r="E455" s="122"/>
      <c r="F455" s="122"/>
      <c r="G455" s="122"/>
      <c r="H455" s="121"/>
      <c r="I455" s="121"/>
      <c r="J455" s="121"/>
      <c r="K455" s="121"/>
      <c r="L455" s="121"/>
      <c r="M455" s="121"/>
      <c r="N455" s="121"/>
      <c r="O455" s="121"/>
    </row>
    <row r="456" spans="2:15">
      <c r="B456" s="122"/>
      <c r="C456" s="122"/>
      <c r="D456" s="122"/>
      <c r="E456" s="122"/>
      <c r="F456" s="122"/>
      <c r="G456" s="122"/>
      <c r="H456" s="121"/>
      <c r="I456" s="121"/>
      <c r="J456" s="121"/>
      <c r="K456" s="121"/>
      <c r="L456" s="121"/>
      <c r="M456" s="121"/>
      <c r="N456" s="121"/>
      <c r="O456" s="121"/>
    </row>
    <row r="457" spans="2:15">
      <c r="B457" s="122"/>
      <c r="C457" s="122"/>
      <c r="D457" s="122"/>
      <c r="E457" s="122"/>
      <c r="F457" s="122"/>
      <c r="G457" s="122"/>
      <c r="H457" s="121"/>
      <c r="I457" s="121"/>
      <c r="J457" s="121"/>
      <c r="K457" s="121"/>
      <c r="L457" s="121"/>
      <c r="M457" s="121"/>
      <c r="N457" s="121"/>
      <c r="O457" s="121"/>
    </row>
    <row r="458" spans="2:15">
      <c r="B458" s="122"/>
      <c r="C458" s="122"/>
      <c r="D458" s="122"/>
      <c r="E458" s="122"/>
      <c r="F458" s="122"/>
      <c r="G458" s="122"/>
      <c r="H458" s="121"/>
      <c r="I458" s="121"/>
      <c r="J458" s="121"/>
      <c r="K458" s="121"/>
      <c r="L458" s="121"/>
      <c r="M458" s="121"/>
      <c r="N458" s="121"/>
      <c r="O458" s="121"/>
    </row>
    <row r="459" spans="2:15">
      <c r="B459" s="122"/>
      <c r="C459" s="122"/>
      <c r="D459" s="122"/>
      <c r="E459" s="122"/>
      <c r="F459" s="122"/>
      <c r="G459" s="122"/>
      <c r="H459" s="121"/>
      <c r="I459" s="121"/>
      <c r="J459" s="121"/>
      <c r="K459" s="121"/>
      <c r="L459" s="121"/>
      <c r="M459" s="121"/>
      <c r="N459" s="121"/>
      <c r="O459" s="121"/>
    </row>
    <row r="460" spans="2:15">
      <c r="B460" s="122"/>
      <c r="C460" s="122"/>
      <c r="D460" s="122"/>
      <c r="E460" s="122"/>
      <c r="F460" s="122"/>
      <c r="G460" s="122"/>
      <c r="H460" s="121"/>
      <c r="I460" s="121"/>
      <c r="J460" s="121"/>
      <c r="K460" s="121"/>
      <c r="L460" s="121"/>
      <c r="M460" s="121"/>
      <c r="N460" s="121"/>
      <c r="O460" s="121"/>
    </row>
    <row r="461" spans="2:15">
      <c r="B461" s="122"/>
      <c r="C461" s="122"/>
      <c r="D461" s="122"/>
      <c r="E461" s="122"/>
      <c r="F461" s="122"/>
      <c r="G461" s="122"/>
      <c r="H461" s="121"/>
      <c r="I461" s="121"/>
      <c r="J461" s="121"/>
      <c r="K461" s="121"/>
      <c r="L461" s="121"/>
      <c r="M461" s="121"/>
      <c r="N461" s="121"/>
      <c r="O461" s="121"/>
    </row>
    <row r="462" spans="2:15">
      <c r="B462" s="122"/>
      <c r="C462" s="122"/>
      <c r="D462" s="122"/>
      <c r="E462" s="122"/>
      <c r="F462" s="122"/>
      <c r="G462" s="122"/>
      <c r="H462" s="121"/>
      <c r="I462" s="121"/>
      <c r="J462" s="121"/>
      <c r="K462" s="121"/>
      <c r="L462" s="121"/>
      <c r="M462" s="121"/>
      <c r="N462" s="121"/>
      <c r="O462" s="121"/>
    </row>
    <row r="463" spans="2:15">
      <c r="B463" s="122"/>
      <c r="C463" s="122"/>
      <c r="D463" s="122"/>
      <c r="E463" s="122"/>
      <c r="F463" s="122"/>
      <c r="G463" s="122"/>
      <c r="H463" s="121"/>
      <c r="I463" s="121"/>
      <c r="J463" s="121"/>
      <c r="K463" s="121"/>
      <c r="L463" s="121"/>
      <c r="M463" s="121"/>
      <c r="N463" s="121"/>
      <c r="O463" s="121"/>
    </row>
    <row r="464" spans="2:15">
      <c r="B464" s="122"/>
      <c r="C464" s="122"/>
      <c r="D464" s="122"/>
      <c r="E464" s="122"/>
      <c r="F464" s="122"/>
      <c r="G464" s="122"/>
      <c r="H464" s="121"/>
      <c r="I464" s="121"/>
      <c r="J464" s="121"/>
      <c r="K464" s="121"/>
      <c r="L464" s="121"/>
      <c r="M464" s="121"/>
      <c r="N464" s="121"/>
      <c r="O464" s="121"/>
    </row>
    <row r="465" spans="2:15">
      <c r="B465" s="122"/>
      <c r="C465" s="122"/>
      <c r="D465" s="122"/>
      <c r="E465" s="122"/>
      <c r="F465" s="122"/>
      <c r="G465" s="122"/>
      <c r="H465" s="121"/>
      <c r="I465" s="121"/>
      <c r="J465" s="121"/>
      <c r="K465" s="121"/>
      <c r="L465" s="121"/>
      <c r="M465" s="121"/>
      <c r="N465" s="121"/>
      <c r="O465" s="121"/>
    </row>
    <row r="466" spans="2:15">
      <c r="B466" s="122"/>
      <c r="C466" s="122"/>
      <c r="D466" s="122"/>
      <c r="E466" s="122"/>
      <c r="F466" s="122"/>
      <c r="G466" s="122"/>
      <c r="H466" s="121"/>
      <c r="I466" s="121"/>
      <c r="J466" s="121"/>
      <c r="K466" s="121"/>
      <c r="L466" s="121"/>
      <c r="M466" s="121"/>
      <c r="N466" s="121"/>
      <c r="O466" s="121"/>
    </row>
    <row r="467" spans="2:15">
      <c r="B467" s="122"/>
      <c r="C467" s="122"/>
      <c r="D467" s="122"/>
      <c r="E467" s="122"/>
      <c r="F467" s="122"/>
      <c r="G467" s="122"/>
      <c r="H467" s="121"/>
      <c r="I467" s="121"/>
      <c r="J467" s="121"/>
      <c r="K467" s="121"/>
      <c r="L467" s="121"/>
      <c r="M467" s="121"/>
      <c r="N467" s="121"/>
      <c r="O467" s="121"/>
    </row>
    <row r="468" spans="2:15">
      <c r="B468" s="122"/>
      <c r="C468" s="122"/>
      <c r="D468" s="122"/>
      <c r="E468" s="122"/>
      <c r="F468" s="122"/>
      <c r="G468" s="122"/>
      <c r="H468" s="121"/>
      <c r="I468" s="121"/>
      <c r="J468" s="121"/>
      <c r="K468" s="121"/>
      <c r="L468" s="121"/>
      <c r="M468" s="121"/>
      <c r="N468" s="121"/>
      <c r="O468" s="121"/>
    </row>
    <row r="469" spans="2:15">
      <c r="B469" s="122"/>
      <c r="C469" s="122"/>
      <c r="D469" s="122"/>
      <c r="E469" s="122"/>
      <c r="F469" s="122"/>
      <c r="G469" s="122"/>
      <c r="H469" s="121"/>
      <c r="I469" s="121"/>
      <c r="J469" s="121"/>
      <c r="K469" s="121"/>
      <c r="L469" s="121"/>
      <c r="M469" s="121"/>
      <c r="N469" s="121"/>
      <c r="O469" s="121"/>
    </row>
    <row r="470" spans="2:15">
      <c r="B470" s="122"/>
      <c r="C470" s="122"/>
      <c r="D470" s="122"/>
      <c r="E470" s="122"/>
      <c r="F470" s="122"/>
      <c r="G470" s="122"/>
      <c r="H470" s="121"/>
      <c r="I470" s="121"/>
      <c r="J470" s="121"/>
      <c r="K470" s="121"/>
      <c r="L470" s="121"/>
      <c r="M470" s="121"/>
      <c r="N470" s="121"/>
      <c r="O470" s="121"/>
    </row>
    <row r="471" spans="2:15">
      <c r="B471" s="122"/>
      <c r="C471" s="122"/>
      <c r="D471" s="122"/>
      <c r="E471" s="122"/>
      <c r="F471" s="122"/>
      <c r="G471" s="122"/>
      <c r="H471" s="121"/>
      <c r="I471" s="121"/>
      <c r="J471" s="121"/>
      <c r="K471" s="121"/>
      <c r="L471" s="121"/>
      <c r="M471" s="121"/>
      <c r="N471" s="121"/>
      <c r="O471" s="121"/>
    </row>
    <row r="472" spans="2:15">
      <c r="B472" s="122"/>
      <c r="C472" s="122"/>
      <c r="D472" s="122"/>
      <c r="E472" s="122"/>
      <c r="F472" s="122"/>
      <c r="G472" s="122"/>
      <c r="H472" s="121"/>
      <c r="I472" s="121"/>
      <c r="J472" s="121"/>
      <c r="K472" s="121"/>
      <c r="L472" s="121"/>
      <c r="M472" s="121"/>
      <c r="N472" s="121"/>
      <c r="O472" s="121"/>
    </row>
    <row r="473" spans="2:15">
      <c r="B473" s="122"/>
      <c r="C473" s="122"/>
      <c r="D473" s="122"/>
      <c r="E473" s="122"/>
      <c r="F473" s="122"/>
      <c r="G473" s="122"/>
      <c r="H473" s="121"/>
      <c r="I473" s="121"/>
      <c r="J473" s="121"/>
      <c r="K473" s="121"/>
      <c r="L473" s="121"/>
      <c r="M473" s="121"/>
      <c r="N473" s="121"/>
      <c r="O473" s="121"/>
    </row>
    <row r="474" spans="2:15">
      <c r="B474" s="122"/>
      <c r="C474" s="122"/>
      <c r="D474" s="122"/>
      <c r="E474" s="122"/>
      <c r="F474" s="122"/>
      <c r="G474" s="122"/>
      <c r="H474" s="121"/>
      <c r="I474" s="121"/>
      <c r="J474" s="121"/>
      <c r="K474" s="121"/>
      <c r="L474" s="121"/>
      <c r="M474" s="121"/>
      <c r="N474" s="121"/>
      <c r="O474" s="121"/>
    </row>
    <row r="475" spans="2:15">
      <c r="B475" s="122"/>
      <c r="C475" s="122"/>
      <c r="D475" s="122"/>
      <c r="E475" s="122"/>
      <c r="F475" s="122"/>
      <c r="G475" s="122"/>
      <c r="H475" s="121"/>
      <c r="I475" s="121"/>
      <c r="J475" s="121"/>
      <c r="K475" s="121"/>
      <c r="L475" s="121"/>
      <c r="M475" s="121"/>
      <c r="N475" s="121"/>
      <c r="O475" s="121"/>
    </row>
    <row r="476" spans="2:15">
      <c r="B476" s="122"/>
      <c r="C476" s="122"/>
      <c r="D476" s="122"/>
      <c r="E476" s="122"/>
      <c r="F476" s="122"/>
      <c r="G476" s="122"/>
      <c r="H476" s="121"/>
      <c r="I476" s="121"/>
      <c r="J476" s="121"/>
      <c r="K476" s="121"/>
      <c r="L476" s="121"/>
      <c r="M476" s="121"/>
      <c r="N476" s="121"/>
      <c r="O476" s="121"/>
    </row>
    <row r="477" spans="2:15">
      <c r="B477" s="122"/>
      <c r="C477" s="122"/>
      <c r="D477" s="122"/>
      <c r="E477" s="122"/>
      <c r="F477" s="122"/>
      <c r="G477" s="122"/>
      <c r="H477" s="121"/>
      <c r="I477" s="121"/>
      <c r="J477" s="121"/>
      <c r="K477" s="121"/>
      <c r="L477" s="121"/>
      <c r="M477" s="121"/>
      <c r="N477" s="121"/>
      <c r="O477" s="121"/>
    </row>
    <row r="478" spans="2:15">
      <c r="B478" s="122"/>
      <c r="C478" s="122"/>
      <c r="D478" s="122"/>
      <c r="E478" s="122"/>
      <c r="F478" s="122"/>
      <c r="G478" s="122"/>
      <c r="H478" s="121"/>
      <c r="I478" s="121"/>
      <c r="J478" s="121"/>
      <c r="K478" s="121"/>
      <c r="L478" s="121"/>
      <c r="M478" s="121"/>
      <c r="N478" s="121"/>
      <c r="O478" s="121"/>
    </row>
    <row r="479" spans="2:15">
      <c r="B479" s="122"/>
      <c r="C479" s="122"/>
      <c r="D479" s="122"/>
      <c r="E479" s="122"/>
      <c r="F479" s="122"/>
      <c r="G479" s="122"/>
      <c r="H479" s="121"/>
      <c r="I479" s="121"/>
      <c r="J479" s="121"/>
      <c r="K479" s="121"/>
      <c r="L479" s="121"/>
      <c r="M479" s="121"/>
      <c r="N479" s="121"/>
      <c r="O479" s="121"/>
    </row>
    <row r="480" spans="2:15">
      <c r="B480" s="122"/>
      <c r="C480" s="122"/>
      <c r="D480" s="122"/>
      <c r="E480" s="122"/>
      <c r="F480" s="122"/>
      <c r="G480" s="122"/>
      <c r="H480" s="121"/>
      <c r="I480" s="121"/>
      <c r="J480" s="121"/>
      <c r="K480" s="121"/>
      <c r="L480" s="121"/>
      <c r="M480" s="121"/>
      <c r="N480" s="121"/>
      <c r="O480" s="121"/>
    </row>
    <row r="481" spans="2:15">
      <c r="B481" s="122"/>
      <c r="C481" s="122"/>
      <c r="D481" s="122"/>
      <c r="E481" s="122"/>
      <c r="F481" s="122"/>
      <c r="G481" s="122"/>
      <c r="H481" s="121"/>
      <c r="I481" s="121"/>
      <c r="J481" s="121"/>
      <c r="K481" s="121"/>
      <c r="L481" s="121"/>
      <c r="M481" s="121"/>
      <c r="N481" s="121"/>
      <c r="O481" s="121"/>
    </row>
    <row r="482" spans="2:15">
      <c r="B482" s="122"/>
      <c r="C482" s="122"/>
      <c r="D482" s="122"/>
      <c r="E482" s="122"/>
      <c r="F482" s="122"/>
      <c r="G482" s="122"/>
      <c r="H482" s="121"/>
      <c r="I482" s="121"/>
      <c r="J482" s="121"/>
      <c r="K482" s="121"/>
      <c r="L482" s="121"/>
      <c r="M482" s="121"/>
      <c r="N482" s="121"/>
      <c r="O482" s="121"/>
    </row>
    <row r="483" spans="2:15">
      <c r="B483" s="122"/>
      <c r="C483" s="122"/>
      <c r="D483" s="122"/>
      <c r="E483" s="122"/>
      <c r="F483" s="122"/>
      <c r="G483" s="122"/>
      <c r="H483" s="121"/>
      <c r="I483" s="121"/>
      <c r="J483" s="121"/>
      <c r="K483" s="121"/>
      <c r="L483" s="121"/>
      <c r="M483" s="121"/>
      <c r="N483" s="121"/>
      <c r="O483" s="121"/>
    </row>
    <row r="484" spans="2:15">
      <c r="B484" s="122"/>
      <c r="C484" s="122"/>
      <c r="D484" s="122"/>
      <c r="E484" s="122"/>
      <c r="F484" s="122"/>
      <c r="G484" s="122"/>
      <c r="H484" s="121"/>
      <c r="I484" s="121"/>
      <c r="J484" s="121"/>
      <c r="K484" s="121"/>
      <c r="L484" s="121"/>
      <c r="M484" s="121"/>
      <c r="N484" s="121"/>
      <c r="O484" s="121"/>
    </row>
    <row r="485" spans="2:15">
      <c r="B485" s="122"/>
      <c r="C485" s="122"/>
      <c r="D485" s="122"/>
      <c r="E485" s="122"/>
      <c r="F485" s="122"/>
      <c r="G485" s="122"/>
      <c r="H485" s="121"/>
      <c r="I485" s="121"/>
      <c r="J485" s="121"/>
      <c r="K485" s="121"/>
      <c r="L485" s="121"/>
      <c r="M485" s="121"/>
      <c r="N485" s="121"/>
      <c r="O485" s="121"/>
    </row>
    <row r="486" spans="2:15">
      <c r="B486" s="122"/>
      <c r="C486" s="122"/>
      <c r="D486" s="122"/>
      <c r="E486" s="122"/>
      <c r="F486" s="122"/>
      <c r="G486" s="122"/>
      <c r="H486" s="121"/>
      <c r="I486" s="121"/>
      <c r="J486" s="121"/>
      <c r="K486" s="121"/>
      <c r="L486" s="121"/>
      <c r="M486" s="121"/>
      <c r="N486" s="121"/>
      <c r="O486" s="121"/>
    </row>
    <row r="487" spans="2:15">
      <c r="B487" s="122"/>
      <c r="C487" s="122"/>
      <c r="D487" s="122"/>
      <c r="E487" s="122"/>
      <c r="F487" s="122"/>
      <c r="G487" s="122"/>
      <c r="H487" s="121"/>
      <c r="I487" s="121"/>
      <c r="J487" s="121"/>
      <c r="K487" s="121"/>
      <c r="L487" s="121"/>
      <c r="M487" s="121"/>
      <c r="N487" s="121"/>
      <c r="O487" s="121"/>
    </row>
    <row r="488" spans="2:15">
      <c r="B488" s="122"/>
      <c r="C488" s="122"/>
      <c r="D488" s="122"/>
      <c r="E488" s="122"/>
      <c r="F488" s="122"/>
      <c r="G488" s="122"/>
      <c r="H488" s="121"/>
      <c r="I488" s="121"/>
      <c r="J488" s="121"/>
      <c r="K488" s="121"/>
      <c r="L488" s="121"/>
      <c r="M488" s="121"/>
      <c r="N488" s="121"/>
      <c r="O488" s="121"/>
    </row>
    <row r="489" spans="2:15">
      <c r="B489" s="122"/>
      <c r="C489" s="122"/>
      <c r="D489" s="122"/>
      <c r="E489" s="122"/>
      <c r="F489" s="122"/>
      <c r="G489" s="122"/>
      <c r="H489" s="121"/>
      <c r="I489" s="121"/>
      <c r="J489" s="121"/>
      <c r="K489" s="121"/>
      <c r="L489" s="121"/>
      <c r="M489" s="121"/>
      <c r="N489" s="121"/>
      <c r="O489" s="121"/>
    </row>
    <row r="490" spans="2:15">
      <c r="B490" s="122"/>
      <c r="C490" s="122"/>
      <c r="D490" s="122"/>
      <c r="E490" s="122"/>
      <c r="F490" s="122"/>
      <c r="G490" s="122"/>
      <c r="H490" s="121"/>
      <c r="I490" s="121"/>
      <c r="J490" s="121"/>
      <c r="K490" s="121"/>
      <c r="L490" s="121"/>
      <c r="M490" s="121"/>
      <c r="N490" s="121"/>
      <c r="O490" s="121"/>
    </row>
    <row r="491" spans="2:15">
      <c r="B491" s="122"/>
      <c r="C491" s="122"/>
      <c r="D491" s="122"/>
      <c r="E491" s="122"/>
      <c r="F491" s="122"/>
      <c r="G491" s="122"/>
      <c r="H491" s="121"/>
      <c r="I491" s="121"/>
      <c r="J491" s="121"/>
      <c r="K491" s="121"/>
      <c r="L491" s="121"/>
      <c r="M491" s="121"/>
      <c r="N491" s="121"/>
      <c r="O491" s="121"/>
    </row>
    <row r="492" spans="2:15">
      <c r="B492" s="122"/>
      <c r="C492" s="122"/>
      <c r="D492" s="122"/>
      <c r="E492" s="122"/>
      <c r="F492" s="122"/>
      <c r="G492" s="122"/>
      <c r="H492" s="121"/>
      <c r="I492" s="121"/>
      <c r="J492" s="121"/>
      <c r="K492" s="121"/>
      <c r="L492" s="121"/>
      <c r="M492" s="121"/>
      <c r="N492" s="121"/>
      <c r="O492" s="121"/>
    </row>
    <row r="493" spans="2:15">
      <c r="B493" s="122"/>
      <c r="C493" s="122"/>
      <c r="D493" s="122"/>
      <c r="E493" s="122"/>
      <c r="F493" s="122"/>
      <c r="G493" s="122"/>
      <c r="H493" s="121"/>
      <c r="I493" s="121"/>
      <c r="J493" s="121"/>
      <c r="K493" s="121"/>
      <c r="L493" s="121"/>
      <c r="M493" s="121"/>
      <c r="N493" s="121"/>
      <c r="O493" s="121"/>
    </row>
    <row r="494" spans="2:15">
      <c r="B494" s="122"/>
      <c r="C494" s="122"/>
      <c r="D494" s="122"/>
      <c r="E494" s="122"/>
      <c r="F494" s="122"/>
      <c r="G494" s="122"/>
      <c r="H494" s="121"/>
      <c r="I494" s="121"/>
      <c r="J494" s="121"/>
      <c r="K494" s="121"/>
      <c r="L494" s="121"/>
      <c r="M494" s="121"/>
      <c r="N494" s="121"/>
      <c r="O494" s="121"/>
    </row>
    <row r="495" spans="2:15">
      <c r="B495" s="122"/>
      <c r="C495" s="122"/>
      <c r="D495" s="122"/>
      <c r="E495" s="122"/>
      <c r="F495" s="122"/>
      <c r="G495" s="122"/>
      <c r="H495" s="121"/>
      <c r="I495" s="121"/>
      <c r="J495" s="121"/>
      <c r="K495" s="121"/>
      <c r="L495" s="121"/>
      <c r="M495" s="121"/>
      <c r="N495" s="121"/>
      <c r="O495" s="121"/>
    </row>
    <row r="496" spans="2:15">
      <c r="B496" s="122"/>
      <c r="C496" s="122"/>
      <c r="D496" s="122"/>
      <c r="E496" s="122"/>
      <c r="F496" s="122"/>
      <c r="G496" s="122"/>
      <c r="H496" s="121"/>
      <c r="I496" s="121"/>
      <c r="J496" s="121"/>
      <c r="K496" s="121"/>
      <c r="L496" s="121"/>
      <c r="M496" s="121"/>
      <c r="N496" s="121"/>
      <c r="O496" s="121"/>
    </row>
    <row r="497" spans="2:15">
      <c r="B497" s="122"/>
      <c r="C497" s="122"/>
      <c r="D497" s="122"/>
      <c r="E497" s="122"/>
      <c r="F497" s="122"/>
      <c r="G497" s="122"/>
      <c r="H497" s="121"/>
      <c r="I497" s="121"/>
      <c r="J497" s="121"/>
      <c r="K497" s="121"/>
      <c r="L497" s="121"/>
      <c r="M497" s="121"/>
      <c r="N497" s="121"/>
      <c r="O497" s="121"/>
    </row>
    <row r="498" spans="2:15">
      <c r="B498" s="122"/>
      <c r="C498" s="122"/>
      <c r="D498" s="122"/>
      <c r="E498" s="122"/>
      <c r="F498" s="122"/>
      <c r="G498" s="122"/>
      <c r="H498" s="121"/>
      <c r="I498" s="121"/>
      <c r="J498" s="121"/>
      <c r="K498" s="121"/>
      <c r="L498" s="121"/>
      <c r="M498" s="121"/>
      <c r="N498" s="121"/>
      <c r="O498" s="121"/>
    </row>
    <row r="499" spans="2:15">
      <c r="B499" s="122"/>
      <c r="C499" s="122"/>
      <c r="D499" s="122"/>
      <c r="E499" s="122"/>
      <c r="F499" s="122"/>
      <c r="G499" s="122"/>
      <c r="H499" s="121"/>
      <c r="I499" s="121"/>
      <c r="J499" s="121"/>
      <c r="K499" s="121"/>
      <c r="L499" s="121"/>
      <c r="M499" s="121"/>
      <c r="N499" s="121"/>
      <c r="O499" s="121"/>
    </row>
    <row r="500" spans="2:15">
      <c r="B500" s="122"/>
      <c r="C500" s="122"/>
      <c r="D500" s="122"/>
      <c r="E500" s="122"/>
      <c r="F500" s="122"/>
      <c r="G500" s="122"/>
      <c r="H500" s="121"/>
      <c r="I500" s="121"/>
      <c r="J500" s="121"/>
      <c r="K500" s="121"/>
      <c r="L500" s="121"/>
      <c r="M500" s="121"/>
      <c r="N500" s="121"/>
      <c r="O500" s="121"/>
    </row>
  </sheetData>
  <sheetProtection sheet="1" objects="1" scenarios="1"/>
  <mergeCells count="2">
    <mergeCell ref="B6:O6"/>
    <mergeCell ref="B7:O7"/>
  </mergeCells>
  <phoneticPr fontId="7" type="noConversion"/>
  <dataValidations count="4">
    <dataValidation allowBlank="1" showInputMessage="1" showErrorMessage="1" sqref="A1 B34 K9 B36:I36 B220 B222"/>
    <dataValidation type="list" allowBlank="1" showInputMessage="1" showErrorMessage="1" sqref="E12:E35 E37:E357">
      <formula1>#REF!</formula1>
    </dataValidation>
    <dataValidation type="list" allowBlank="1" showInputMessage="1" showErrorMessage="1" sqref="H12:H35 H37:H357">
      <formula1>#REF!</formula1>
    </dataValidation>
    <dataValidation type="list" allowBlank="1" showInputMessage="1" showErrorMessage="1" sqref="G12:G35 G37:G363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N573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52" style="2" bestFit="1" customWidth="1"/>
    <col min="3" max="3" width="41.7109375" style="2" bestFit="1" customWidth="1"/>
    <col min="4" max="4" width="9.7109375" style="2" bestFit="1" customWidth="1"/>
    <col min="5" max="5" width="11.28515625" style="2" bestFit="1" customWidth="1"/>
    <col min="6" max="6" width="21" style="2" bestFit="1" customWidth="1"/>
    <col min="7" max="7" width="12.28515625" style="2" bestFit="1" customWidth="1"/>
    <col min="8" max="8" width="14.28515625" style="1" bestFit="1" customWidth="1"/>
    <col min="9" max="9" width="11.85546875" style="1" bestFit="1" customWidth="1"/>
    <col min="10" max="10" width="9" style="1" bestFit="1" customWidth="1"/>
    <col min="11" max="11" width="13.140625" style="1" bestFit="1" customWidth="1"/>
    <col min="12" max="12" width="11.28515625" style="1" bestFit="1" customWidth="1"/>
    <col min="13" max="13" width="11.85546875" style="1" bestFit="1" customWidth="1"/>
    <col min="14" max="14" width="11.5703125" style="1" customWidth="1"/>
    <col min="15" max="16384" width="9.140625" style="1"/>
  </cols>
  <sheetData>
    <row r="1" spans="2:14">
      <c r="B1" s="56" t="s">
        <v>154</v>
      </c>
      <c r="C1" s="77" t="s" vm="1">
        <v>240</v>
      </c>
    </row>
    <row r="2" spans="2:14">
      <c r="B2" s="56" t="s">
        <v>153</v>
      </c>
      <c r="C2" s="77" t="s">
        <v>241</v>
      </c>
    </row>
    <row r="3" spans="2:14">
      <c r="B3" s="56" t="s">
        <v>155</v>
      </c>
      <c r="C3" s="77" t="s">
        <v>242</v>
      </c>
    </row>
    <row r="4" spans="2:14">
      <c r="B4" s="56" t="s">
        <v>156</v>
      </c>
      <c r="C4" s="77" t="s">
        <v>243</v>
      </c>
    </row>
    <row r="6" spans="2:14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80"/>
    </row>
    <row r="7" spans="2:14" ht="26.25" customHeight="1">
      <c r="B7" s="178" t="s">
        <v>239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80"/>
    </row>
    <row r="8" spans="2:14" s="3" customFormat="1" ht="74.25" customHeight="1">
      <c r="B8" s="22" t="s">
        <v>123</v>
      </c>
      <c r="C8" s="30" t="s">
        <v>49</v>
      </c>
      <c r="D8" s="30" t="s">
        <v>127</v>
      </c>
      <c r="E8" s="30" t="s">
        <v>125</v>
      </c>
      <c r="F8" s="30" t="s">
        <v>70</v>
      </c>
      <c r="G8" s="30" t="s">
        <v>109</v>
      </c>
      <c r="H8" s="30" t="s">
        <v>216</v>
      </c>
      <c r="I8" s="30" t="s">
        <v>215</v>
      </c>
      <c r="J8" s="30" t="s">
        <v>231</v>
      </c>
      <c r="K8" s="30" t="s">
        <v>67</v>
      </c>
      <c r="L8" s="30" t="s">
        <v>64</v>
      </c>
      <c r="M8" s="30" t="s">
        <v>157</v>
      </c>
      <c r="N8" s="14" t="s">
        <v>159</v>
      </c>
    </row>
    <row r="9" spans="2:14" s="3" customFormat="1" ht="26.25" customHeight="1">
      <c r="B9" s="15"/>
      <c r="C9" s="16"/>
      <c r="D9" s="16"/>
      <c r="E9" s="16"/>
      <c r="F9" s="16"/>
      <c r="G9" s="16"/>
      <c r="H9" s="32" t="s">
        <v>223</v>
      </c>
      <c r="I9" s="32"/>
      <c r="J9" s="16" t="s">
        <v>219</v>
      </c>
      <c r="K9" s="32" t="s">
        <v>219</v>
      </c>
      <c r="L9" s="32" t="s">
        <v>20</v>
      </c>
      <c r="M9" s="17" t="s">
        <v>20</v>
      </c>
      <c r="N9" s="17" t="s">
        <v>20</v>
      </c>
    </row>
    <row r="10" spans="2:14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20" t="s">
        <v>12</v>
      </c>
    </row>
    <row r="11" spans="2:14" s="4" customFormat="1" ht="18" customHeight="1">
      <c r="B11" s="78" t="s">
        <v>234</v>
      </c>
      <c r="C11" s="79"/>
      <c r="D11" s="79"/>
      <c r="E11" s="79"/>
      <c r="F11" s="79"/>
      <c r="G11" s="79"/>
      <c r="H11" s="87"/>
      <c r="I11" s="89"/>
      <c r="J11" s="87">
        <v>1980.2805780900001</v>
      </c>
      <c r="K11" s="87">
        <v>8864970.5687926896</v>
      </c>
      <c r="L11" s="79"/>
      <c r="M11" s="88">
        <v>1</v>
      </c>
      <c r="N11" s="88">
        <f>K11/'סכום נכסי הקרן'!$C$42</f>
        <v>0.11504447631837277</v>
      </c>
    </row>
    <row r="12" spans="2:14">
      <c r="B12" s="80" t="s">
        <v>210</v>
      </c>
      <c r="C12" s="81"/>
      <c r="D12" s="81"/>
      <c r="E12" s="81"/>
      <c r="F12" s="81"/>
      <c r="G12" s="81"/>
      <c r="H12" s="90"/>
      <c r="I12" s="92"/>
      <c r="J12" s="81"/>
      <c r="K12" s="90">
        <v>947499.73825715901</v>
      </c>
      <c r="L12" s="81"/>
      <c r="M12" s="91">
        <v>0.10688131798120543</v>
      </c>
      <c r="N12" s="91">
        <f>K12/'סכום נכסי הקרן'!$C$42</f>
        <v>1.2296105255365258E-2</v>
      </c>
    </row>
    <row r="13" spans="2:14">
      <c r="B13" s="99" t="s">
        <v>235</v>
      </c>
      <c r="C13" s="81"/>
      <c r="D13" s="81"/>
      <c r="E13" s="81"/>
      <c r="F13" s="81"/>
      <c r="G13" s="81"/>
      <c r="H13" s="90"/>
      <c r="I13" s="92"/>
      <c r="J13" s="81"/>
      <c r="K13" s="90">
        <v>655386.54692274705</v>
      </c>
      <c r="L13" s="81"/>
      <c r="M13" s="91">
        <v>7.3929917966101433E-2</v>
      </c>
      <c r="N13" s="91">
        <f>K13/'סכום נכסי הקרן'!$C$42</f>
        <v>8.5052286966703968E-3</v>
      </c>
    </row>
    <row r="14" spans="2:14">
      <c r="B14" s="86" t="s">
        <v>1595</v>
      </c>
      <c r="C14" s="83" t="s">
        <v>1596</v>
      </c>
      <c r="D14" s="96" t="s">
        <v>128</v>
      </c>
      <c r="E14" s="83" t="s">
        <v>1597</v>
      </c>
      <c r="F14" s="96" t="s">
        <v>1840</v>
      </c>
      <c r="G14" s="96" t="s">
        <v>141</v>
      </c>
      <c r="H14" s="93">
        <v>1689935</v>
      </c>
      <c r="I14" s="95">
        <v>1602</v>
      </c>
      <c r="J14" s="83"/>
      <c r="K14" s="93">
        <v>27072.758699999998</v>
      </c>
      <c r="L14" s="94">
        <v>0.17828402306936295</v>
      </c>
      <c r="M14" s="94">
        <v>3.0539028291085468E-3</v>
      </c>
      <c r="N14" s="94">
        <f>K14/'סכום נכסי הקרן'!$C$42</f>
        <v>3.5133465170198981E-4</v>
      </c>
    </row>
    <row r="15" spans="2:14">
      <c r="B15" s="86" t="s">
        <v>1598</v>
      </c>
      <c r="C15" s="83" t="s">
        <v>1599</v>
      </c>
      <c r="D15" s="96" t="s">
        <v>128</v>
      </c>
      <c r="E15" s="83" t="s">
        <v>1597</v>
      </c>
      <c r="F15" s="96" t="s">
        <v>1840</v>
      </c>
      <c r="G15" s="96" t="s">
        <v>141</v>
      </c>
      <c r="H15" s="93">
        <v>2830562.0191499996</v>
      </c>
      <c r="I15" s="95">
        <v>1602</v>
      </c>
      <c r="J15" s="83"/>
      <c r="K15" s="93">
        <v>45345.603546783001</v>
      </c>
      <c r="L15" s="94">
        <v>4.0627452957368325E-2</v>
      </c>
      <c r="M15" s="94">
        <v>5.1151442855786678E-3</v>
      </c>
      <c r="N15" s="94">
        <f>K15/'סכום נכסי הקרן'!$C$42</f>
        <v>5.8846909562731487E-4</v>
      </c>
    </row>
    <row r="16" spans="2:14">
      <c r="B16" s="86" t="s">
        <v>1600</v>
      </c>
      <c r="C16" s="83" t="s">
        <v>1601</v>
      </c>
      <c r="D16" s="96" t="s">
        <v>128</v>
      </c>
      <c r="E16" s="83" t="s">
        <v>1597</v>
      </c>
      <c r="F16" s="96" t="s">
        <v>1840</v>
      </c>
      <c r="G16" s="96" t="s">
        <v>141</v>
      </c>
      <c r="H16" s="93">
        <v>4845761.2442009998</v>
      </c>
      <c r="I16" s="95">
        <v>2462</v>
      </c>
      <c r="J16" s="83"/>
      <c r="K16" s="93">
        <v>119302.641832255</v>
      </c>
      <c r="L16" s="94">
        <v>0.11266201499968927</v>
      </c>
      <c r="M16" s="94">
        <v>1.3457759493554945E-2</v>
      </c>
      <c r="N16" s="94">
        <f>K16/'סכום נכסי הקרן'!$C$42</f>
        <v>1.5482408933546383E-3</v>
      </c>
    </row>
    <row r="17" spans="2:14">
      <c r="B17" s="86" t="s">
        <v>1602</v>
      </c>
      <c r="C17" s="83" t="s">
        <v>1603</v>
      </c>
      <c r="D17" s="96" t="s">
        <v>128</v>
      </c>
      <c r="E17" s="83" t="s">
        <v>1604</v>
      </c>
      <c r="F17" s="96" t="s">
        <v>1840</v>
      </c>
      <c r="G17" s="96" t="s">
        <v>141</v>
      </c>
      <c r="H17" s="93">
        <v>1658443</v>
      </c>
      <c r="I17" s="95">
        <v>1598</v>
      </c>
      <c r="J17" s="83"/>
      <c r="K17" s="93">
        <v>26501.919140000002</v>
      </c>
      <c r="L17" s="94">
        <v>0.21443676445241622</v>
      </c>
      <c r="M17" s="94">
        <v>2.9895101099708748E-3</v>
      </c>
      <c r="N17" s="94">
        <f>K17/'סכום נכסי הקרן'!$C$42</f>
        <v>3.4392662505008026E-4</v>
      </c>
    </row>
    <row r="18" spans="2:14">
      <c r="B18" s="86" t="s">
        <v>1605</v>
      </c>
      <c r="C18" s="83" t="s">
        <v>1606</v>
      </c>
      <c r="D18" s="96" t="s">
        <v>128</v>
      </c>
      <c r="E18" s="83" t="s">
        <v>1604</v>
      </c>
      <c r="F18" s="96" t="s">
        <v>1840</v>
      </c>
      <c r="G18" s="96" t="s">
        <v>141</v>
      </c>
      <c r="H18" s="93">
        <v>2848.3642960000002</v>
      </c>
      <c r="I18" s="95">
        <v>1235</v>
      </c>
      <c r="J18" s="83"/>
      <c r="K18" s="93">
        <v>35.177299055999995</v>
      </c>
      <c r="L18" s="94">
        <v>5.2436364533398139E-3</v>
      </c>
      <c r="M18" s="94">
        <v>3.9681236145142393E-6</v>
      </c>
      <c r="N18" s="94">
        <f>K18/'סכום נכסי הקרן'!$C$42</f>
        <v>4.5651070319835909E-7</v>
      </c>
    </row>
    <row r="19" spans="2:14">
      <c r="B19" s="86" t="s">
        <v>1607</v>
      </c>
      <c r="C19" s="83" t="s">
        <v>1608</v>
      </c>
      <c r="D19" s="96" t="s">
        <v>128</v>
      </c>
      <c r="E19" s="83" t="s">
        <v>1604</v>
      </c>
      <c r="F19" s="96" t="s">
        <v>1840</v>
      </c>
      <c r="G19" s="96" t="s">
        <v>141</v>
      </c>
      <c r="H19" s="93">
        <v>4058919.1217999998</v>
      </c>
      <c r="I19" s="95">
        <v>1600</v>
      </c>
      <c r="J19" s="83"/>
      <c r="K19" s="93">
        <v>64942.705948799994</v>
      </c>
      <c r="L19" s="94">
        <v>3.6153799687747512E-2</v>
      </c>
      <c r="M19" s="94">
        <v>7.3257666728660633E-3</v>
      </c>
      <c r="N19" s="94">
        <f>K19/'סכום נכסי הקרן'!$C$42</f>
        <v>8.4278899051046425E-4</v>
      </c>
    </row>
    <row r="20" spans="2:14">
      <c r="B20" s="86" t="s">
        <v>1609</v>
      </c>
      <c r="C20" s="83" t="s">
        <v>1610</v>
      </c>
      <c r="D20" s="96" t="s">
        <v>128</v>
      </c>
      <c r="E20" s="83" t="s">
        <v>1604</v>
      </c>
      <c r="F20" s="96" t="s">
        <v>1840</v>
      </c>
      <c r="G20" s="96" t="s">
        <v>141</v>
      </c>
      <c r="H20" s="93">
        <v>1637809.4702000001</v>
      </c>
      <c r="I20" s="95">
        <v>2436</v>
      </c>
      <c r="J20" s="83"/>
      <c r="K20" s="93">
        <v>39897.038694071991</v>
      </c>
      <c r="L20" s="94">
        <v>2.2857132113878381E-2</v>
      </c>
      <c r="M20" s="94">
        <v>4.5005269204752164E-3</v>
      </c>
      <c r="N20" s="94">
        <f>K20/'סכום נכסי הקרן'!$C$42</f>
        <v>5.1776076272281018E-4</v>
      </c>
    </row>
    <row r="21" spans="2:14">
      <c r="B21" s="86" t="s">
        <v>1611</v>
      </c>
      <c r="C21" s="83" t="s">
        <v>1612</v>
      </c>
      <c r="D21" s="96" t="s">
        <v>128</v>
      </c>
      <c r="E21" s="83" t="s">
        <v>1613</v>
      </c>
      <c r="F21" s="96" t="s">
        <v>1840</v>
      </c>
      <c r="G21" s="96" t="s">
        <v>141</v>
      </c>
      <c r="H21" s="93">
        <v>161900</v>
      </c>
      <c r="I21" s="95">
        <v>15980</v>
      </c>
      <c r="J21" s="83"/>
      <c r="K21" s="93">
        <v>25871.62</v>
      </c>
      <c r="L21" s="94">
        <v>0.12712207095123271</v>
      </c>
      <c r="M21" s="94">
        <v>2.9184101401391821E-3</v>
      </c>
      <c r="N21" s="94">
        <f>K21/'סכום נכסי הקרן'!$C$42</f>
        <v>3.3574696625454111E-4</v>
      </c>
    </row>
    <row r="22" spans="2:14">
      <c r="B22" s="86" t="s">
        <v>1614</v>
      </c>
      <c r="C22" s="83" t="s">
        <v>1615</v>
      </c>
      <c r="D22" s="96" t="s">
        <v>128</v>
      </c>
      <c r="E22" s="83" t="s">
        <v>1613</v>
      </c>
      <c r="F22" s="96" t="s">
        <v>1840</v>
      </c>
      <c r="G22" s="96" t="s">
        <v>141</v>
      </c>
      <c r="H22" s="93">
        <v>0.44149699999999997</v>
      </c>
      <c r="I22" s="95">
        <v>16670</v>
      </c>
      <c r="J22" s="83"/>
      <c r="K22" s="93">
        <v>7.3598173999999988E-2</v>
      </c>
      <c r="L22" s="94">
        <v>3.8902091801277775E-8</v>
      </c>
      <c r="M22" s="94">
        <v>8.3021340487115961E-9</v>
      </c>
      <c r="N22" s="94">
        <f>K22/'סכום נכסי הקרן'!$C$42</f>
        <v>9.5511466395895745E-10</v>
      </c>
    </row>
    <row r="23" spans="2:14">
      <c r="B23" s="86" t="s">
        <v>1616</v>
      </c>
      <c r="C23" s="83" t="s">
        <v>1617</v>
      </c>
      <c r="D23" s="96" t="s">
        <v>128</v>
      </c>
      <c r="E23" s="83" t="s">
        <v>1613</v>
      </c>
      <c r="F23" s="96" t="s">
        <v>1840</v>
      </c>
      <c r="G23" s="96" t="s">
        <v>141</v>
      </c>
      <c r="H23" s="93">
        <v>94174.044540999996</v>
      </c>
      <c r="I23" s="95">
        <v>23880</v>
      </c>
      <c r="J23" s="83"/>
      <c r="K23" s="93">
        <v>22488.761835314999</v>
      </c>
      <c r="L23" s="94">
        <v>1.1459935032856609E-2</v>
      </c>
      <c r="M23" s="94">
        <v>2.5368117875632966E-3</v>
      </c>
      <c r="N23" s="94">
        <f>K23/'סכום נכסי הקרן'!$C$42</f>
        <v>2.9184618361849461E-4</v>
      </c>
    </row>
    <row r="24" spans="2:14">
      <c r="B24" s="86" t="s">
        <v>1618</v>
      </c>
      <c r="C24" s="83" t="s">
        <v>1619</v>
      </c>
      <c r="D24" s="96" t="s">
        <v>128</v>
      </c>
      <c r="E24" s="83" t="s">
        <v>1613</v>
      </c>
      <c r="F24" s="96" t="s">
        <v>1840</v>
      </c>
      <c r="G24" s="96" t="s">
        <v>141</v>
      </c>
      <c r="H24" s="93">
        <v>535848.53318499995</v>
      </c>
      <c r="I24" s="95">
        <v>16010</v>
      </c>
      <c r="J24" s="83"/>
      <c r="K24" s="93">
        <v>85789.350162923001</v>
      </c>
      <c r="L24" s="94">
        <v>3.6490444713062488E-2</v>
      </c>
      <c r="M24" s="94">
        <v>9.6773417911760265E-3</v>
      </c>
      <c r="N24" s="94">
        <f>K24/'סכום נכסי הקרן'!$C$42</f>
        <v>1.1133247185197495E-3</v>
      </c>
    </row>
    <row r="25" spans="2:14">
      <c r="B25" s="86" t="s">
        <v>1620</v>
      </c>
      <c r="C25" s="83" t="s">
        <v>1621</v>
      </c>
      <c r="D25" s="96" t="s">
        <v>128</v>
      </c>
      <c r="E25" s="83" t="s">
        <v>1622</v>
      </c>
      <c r="F25" s="96" t="s">
        <v>1840</v>
      </c>
      <c r="G25" s="96" t="s">
        <v>141</v>
      </c>
      <c r="H25" s="93">
        <v>1533979</v>
      </c>
      <c r="I25" s="95">
        <v>1603</v>
      </c>
      <c r="J25" s="83"/>
      <c r="K25" s="93">
        <v>24589.683370000002</v>
      </c>
      <c r="L25" s="94">
        <v>0.1057835572587202</v>
      </c>
      <c r="M25" s="94">
        <v>2.7738031592076501E-3</v>
      </c>
      <c r="N25" s="94">
        <f>K25/'סכום נכסי הקרן'!$C$42</f>
        <v>3.1911073186129211E-4</v>
      </c>
    </row>
    <row r="26" spans="2:14">
      <c r="B26" s="86" t="s">
        <v>1623</v>
      </c>
      <c r="C26" s="83" t="s">
        <v>1624</v>
      </c>
      <c r="D26" s="96" t="s">
        <v>128</v>
      </c>
      <c r="E26" s="83" t="s">
        <v>1622</v>
      </c>
      <c r="F26" s="96" t="s">
        <v>1840</v>
      </c>
      <c r="G26" s="96" t="s">
        <v>141</v>
      </c>
      <c r="H26" s="93">
        <v>2883968.8496999997</v>
      </c>
      <c r="I26" s="95">
        <v>1603</v>
      </c>
      <c r="J26" s="83"/>
      <c r="K26" s="93">
        <v>46230.020660691</v>
      </c>
      <c r="L26" s="94">
        <v>1.5552759508360959E-2</v>
      </c>
      <c r="M26" s="94">
        <v>5.2149096606630939E-3</v>
      </c>
      <c r="N26" s="94">
        <f>K26/'סכום נכסי הקרן'!$C$42</f>
        <v>5.9994655095860867E-4</v>
      </c>
    </row>
    <row r="27" spans="2:14">
      <c r="B27" s="86" t="s">
        <v>1625</v>
      </c>
      <c r="C27" s="83" t="s">
        <v>1626</v>
      </c>
      <c r="D27" s="96" t="s">
        <v>128</v>
      </c>
      <c r="E27" s="83" t="s">
        <v>1622</v>
      </c>
      <c r="F27" s="96" t="s">
        <v>1840</v>
      </c>
      <c r="G27" s="96" t="s">
        <v>141</v>
      </c>
      <c r="H27" s="93">
        <v>0.84026700000000021</v>
      </c>
      <c r="I27" s="95">
        <v>1672</v>
      </c>
      <c r="J27" s="83"/>
      <c r="K27" s="93">
        <v>1.4049558000000002E-2</v>
      </c>
      <c r="L27" s="94">
        <v>1.0591921713258626E-8</v>
      </c>
      <c r="M27" s="94">
        <v>1.584839779328607E-9</v>
      </c>
      <c r="N27" s="94">
        <f>K27/'סכום נכסי הקרן'!$C$42</f>
        <v>1.8232706246138506E-10</v>
      </c>
    </row>
    <row r="28" spans="2:14">
      <c r="B28" s="86" t="s">
        <v>1627</v>
      </c>
      <c r="C28" s="83" t="s">
        <v>1628</v>
      </c>
      <c r="D28" s="96" t="s">
        <v>128</v>
      </c>
      <c r="E28" s="83" t="s">
        <v>1622</v>
      </c>
      <c r="F28" s="96" t="s">
        <v>1840</v>
      </c>
      <c r="G28" s="96" t="s">
        <v>141</v>
      </c>
      <c r="H28" s="93">
        <v>5248111.21538</v>
      </c>
      <c r="I28" s="95">
        <v>2426</v>
      </c>
      <c r="J28" s="83"/>
      <c r="K28" s="93">
        <v>127319.17808512</v>
      </c>
      <c r="L28" s="94">
        <v>6.5338670747773664E-2</v>
      </c>
      <c r="M28" s="94">
        <v>1.4362053105209514E-2</v>
      </c>
      <c r="N28" s="94">
        <f>K28/'סכום נכסי הקרן'!$C$42</f>
        <v>1.6522748783454882E-3</v>
      </c>
    </row>
    <row r="29" spans="2:14">
      <c r="B29" s="82"/>
      <c r="C29" s="83"/>
      <c r="D29" s="83"/>
      <c r="E29" s="83"/>
      <c r="F29" s="83"/>
      <c r="G29" s="83"/>
      <c r="H29" s="93"/>
      <c r="I29" s="95"/>
      <c r="J29" s="83"/>
      <c r="K29" s="83"/>
      <c r="L29" s="83"/>
      <c r="M29" s="94"/>
      <c r="N29" s="83"/>
    </row>
    <row r="30" spans="2:14">
      <c r="B30" s="99" t="s">
        <v>236</v>
      </c>
      <c r="C30" s="81"/>
      <c r="D30" s="81"/>
      <c r="E30" s="81"/>
      <c r="F30" s="81"/>
      <c r="G30" s="81"/>
      <c r="H30" s="90"/>
      <c r="I30" s="92"/>
      <c r="J30" s="81"/>
      <c r="K30" s="90">
        <v>292113.19133441197</v>
      </c>
      <c r="L30" s="81"/>
      <c r="M30" s="91">
        <v>3.2951400015104E-2</v>
      </c>
      <c r="N30" s="91">
        <f>K30/'סכום נכסי הקרן'!$C$42</f>
        <v>3.7908765586948607E-3</v>
      </c>
    </row>
    <row r="31" spans="2:14">
      <c r="B31" s="86" t="s">
        <v>1629</v>
      </c>
      <c r="C31" s="83" t="s">
        <v>1630</v>
      </c>
      <c r="D31" s="96" t="s">
        <v>128</v>
      </c>
      <c r="E31" s="83" t="s">
        <v>1597</v>
      </c>
      <c r="F31" s="96" t="s">
        <v>1804</v>
      </c>
      <c r="G31" s="96" t="s">
        <v>141</v>
      </c>
      <c r="H31" s="93">
        <v>11985695</v>
      </c>
      <c r="I31" s="95">
        <v>354.84</v>
      </c>
      <c r="J31" s="83"/>
      <c r="K31" s="93">
        <v>42530.040130000001</v>
      </c>
      <c r="L31" s="94">
        <v>0.1396968047639571</v>
      </c>
      <c r="M31" s="94">
        <v>4.7975387848120197E-3</v>
      </c>
      <c r="N31" s="94">
        <f>K31/'סכום נכסי הקרן'!$C$42</f>
        <v>5.5193033711578132E-4</v>
      </c>
    </row>
    <row r="32" spans="2:14">
      <c r="B32" s="86" t="s">
        <v>1631</v>
      </c>
      <c r="C32" s="83" t="s">
        <v>1632</v>
      </c>
      <c r="D32" s="96" t="s">
        <v>128</v>
      </c>
      <c r="E32" s="83" t="s">
        <v>1597</v>
      </c>
      <c r="F32" s="96" t="s">
        <v>1804</v>
      </c>
      <c r="G32" s="96" t="s">
        <v>141</v>
      </c>
      <c r="H32" s="93">
        <v>1337650</v>
      </c>
      <c r="I32" s="95">
        <v>382.91</v>
      </c>
      <c r="J32" s="83"/>
      <c r="K32" s="93">
        <v>5121.9956199999997</v>
      </c>
      <c r="L32" s="94">
        <v>9.2766469281756664E-2</v>
      </c>
      <c r="M32" s="94">
        <v>5.7777920188826506E-4</v>
      </c>
      <c r="N32" s="94">
        <f>K32/'סכום נכסי הקרן'!$C$42</f>
        <v>6.6470305708882829E-5</v>
      </c>
    </row>
    <row r="33" spans="2:14">
      <c r="B33" s="86" t="s">
        <v>1633</v>
      </c>
      <c r="C33" s="83" t="s">
        <v>1634</v>
      </c>
      <c r="D33" s="96" t="s">
        <v>128</v>
      </c>
      <c r="E33" s="83" t="s">
        <v>1597</v>
      </c>
      <c r="F33" s="96" t="s">
        <v>1804</v>
      </c>
      <c r="G33" s="96" t="s">
        <v>141</v>
      </c>
      <c r="H33" s="93">
        <v>320123.92578699999</v>
      </c>
      <c r="I33" s="95">
        <v>358.97</v>
      </c>
      <c r="J33" s="83"/>
      <c r="K33" s="93">
        <v>1149.1488563799999</v>
      </c>
      <c r="L33" s="94">
        <v>2.1780087602952971E-3</v>
      </c>
      <c r="M33" s="94">
        <v>1.2962805092950254E-4</v>
      </c>
      <c r="N33" s="94">
        <f>K33/'סכום נכסי הקרן'!$C$42</f>
        <v>1.4912991235355975E-5</v>
      </c>
    </row>
    <row r="34" spans="2:14">
      <c r="B34" s="86" t="s">
        <v>1635</v>
      </c>
      <c r="C34" s="83" t="s">
        <v>1636</v>
      </c>
      <c r="D34" s="96" t="s">
        <v>128</v>
      </c>
      <c r="E34" s="83" t="s">
        <v>1597</v>
      </c>
      <c r="F34" s="96" t="s">
        <v>1804</v>
      </c>
      <c r="G34" s="96" t="s">
        <v>141</v>
      </c>
      <c r="H34" s="93">
        <v>1271752.3633669999</v>
      </c>
      <c r="I34" s="95">
        <v>330.01</v>
      </c>
      <c r="J34" s="83"/>
      <c r="K34" s="93">
        <v>4196.9099751519998</v>
      </c>
      <c r="L34" s="94">
        <v>4.6365094991011366E-2</v>
      </c>
      <c r="M34" s="94">
        <v>4.7342627283234991E-4</v>
      </c>
      <c r="N34" s="94">
        <f>K34/'סכום נכסי הקרן'!$C$42</f>
        <v>5.4465077633356762E-5</v>
      </c>
    </row>
    <row r="35" spans="2:14">
      <c r="B35" s="86" t="s">
        <v>1637</v>
      </c>
      <c r="C35" s="83" t="s">
        <v>1638</v>
      </c>
      <c r="D35" s="96" t="s">
        <v>128</v>
      </c>
      <c r="E35" s="83" t="s">
        <v>1597</v>
      </c>
      <c r="F35" s="96" t="s">
        <v>1804</v>
      </c>
      <c r="G35" s="96" t="s">
        <v>141</v>
      </c>
      <c r="H35" s="93">
        <v>8356800.3408830008</v>
      </c>
      <c r="I35" s="95">
        <v>344.97</v>
      </c>
      <c r="J35" s="83"/>
      <c r="K35" s="93">
        <v>28828.454136567008</v>
      </c>
      <c r="L35" s="94">
        <v>3.5765352560423673E-2</v>
      </c>
      <c r="M35" s="94">
        <v>3.2519514772053129E-3</v>
      </c>
      <c r="N35" s="94">
        <f>K35/'סכום נכסי הקרן'!$C$42</f>
        <v>3.7411905470784395E-4</v>
      </c>
    </row>
    <row r="36" spans="2:14">
      <c r="B36" s="86" t="s">
        <v>1639</v>
      </c>
      <c r="C36" s="83" t="s">
        <v>1640</v>
      </c>
      <c r="D36" s="96" t="s">
        <v>128</v>
      </c>
      <c r="E36" s="83" t="s">
        <v>1597</v>
      </c>
      <c r="F36" s="96" t="s">
        <v>1804</v>
      </c>
      <c r="G36" s="96" t="s">
        <v>141</v>
      </c>
      <c r="H36" s="93">
        <v>128006.40753700001</v>
      </c>
      <c r="I36" s="95">
        <v>383.04</v>
      </c>
      <c r="J36" s="83"/>
      <c r="K36" s="93">
        <v>490.315744252</v>
      </c>
      <c r="L36" s="94">
        <v>8.9735976209463515E-4</v>
      </c>
      <c r="M36" s="94">
        <v>5.5309348231572926E-5</v>
      </c>
      <c r="N36" s="94">
        <f>K36/'סכום נכסי הקרן'!$C$42</f>
        <v>6.3630350028118248E-6</v>
      </c>
    </row>
    <row r="37" spans="2:14">
      <c r="B37" s="86" t="s">
        <v>1641</v>
      </c>
      <c r="C37" s="83" t="s">
        <v>1642</v>
      </c>
      <c r="D37" s="96" t="s">
        <v>128</v>
      </c>
      <c r="E37" s="83" t="s">
        <v>1604</v>
      </c>
      <c r="F37" s="96" t="s">
        <v>1804</v>
      </c>
      <c r="G37" s="96" t="s">
        <v>141</v>
      </c>
      <c r="H37" s="93">
        <v>12350438</v>
      </c>
      <c r="I37" s="95">
        <v>344.85</v>
      </c>
      <c r="J37" s="83"/>
      <c r="K37" s="93">
        <v>42590.485440000004</v>
      </c>
      <c r="L37" s="94">
        <v>0.16785070607395097</v>
      </c>
      <c r="M37" s="94">
        <v>4.8043572293326132E-3</v>
      </c>
      <c r="N37" s="94">
        <f>K37/'סכום נכסי הקרן'!$C$42</f>
        <v>5.5271476149495883E-4</v>
      </c>
    </row>
    <row r="38" spans="2:14">
      <c r="B38" s="86" t="s">
        <v>1643</v>
      </c>
      <c r="C38" s="83" t="s">
        <v>1644</v>
      </c>
      <c r="D38" s="96" t="s">
        <v>128</v>
      </c>
      <c r="E38" s="83" t="s">
        <v>1604</v>
      </c>
      <c r="F38" s="96" t="s">
        <v>1804</v>
      </c>
      <c r="G38" s="96" t="s">
        <v>141</v>
      </c>
      <c r="H38" s="93">
        <v>3460898.6470509996</v>
      </c>
      <c r="I38" s="95">
        <v>345.66</v>
      </c>
      <c r="J38" s="83"/>
      <c r="K38" s="93">
        <v>11962.942272472999</v>
      </c>
      <c r="L38" s="94">
        <v>8.9570981386501453E-3</v>
      </c>
      <c r="M38" s="94">
        <v>1.3494621532739301E-3</v>
      </c>
      <c r="N38" s="94">
        <f>K38/'סכום נכסי הקרן'!$C$42</f>
        <v>1.5524816673486298E-4</v>
      </c>
    </row>
    <row r="39" spans="2:14">
      <c r="B39" s="86" t="s">
        <v>1645</v>
      </c>
      <c r="C39" s="83" t="s">
        <v>1646</v>
      </c>
      <c r="D39" s="96" t="s">
        <v>128</v>
      </c>
      <c r="E39" s="83" t="s">
        <v>1604</v>
      </c>
      <c r="F39" s="96" t="s">
        <v>1804</v>
      </c>
      <c r="G39" s="96" t="s">
        <v>141</v>
      </c>
      <c r="H39" s="93">
        <v>1611046</v>
      </c>
      <c r="I39" s="95">
        <v>379.95</v>
      </c>
      <c r="J39" s="83"/>
      <c r="K39" s="93">
        <v>6121.1692800000001</v>
      </c>
      <c r="L39" s="94">
        <v>0.12302503117537859</v>
      </c>
      <c r="M39" s="94">
        <v>6.9048952080544073E-4</v>
      </c>
      <c r="N39" s="94">
        <f>K39/'סכום נכסי הקרן'!$C$42</f>
        <v>7.9437005324386093E-5</v>
      </c>
    </row>
    <row r="40" spans="2:14">
      <c r="B40" s="86" t="s">
        <v>1647</v>
      </c>
      <c r="C40" s="83" t="s">
        <v>1648</v>
      </c>
      <c r="D40" s="96" t="s">
        <v>128</v>
      </c>
      <c r="E40" s="83" t="s">
        <v>1604</v>
      </c>
      <c r="F40" s="96" t="s">
        <v>1804</v>
      </c>
      <c r="G40" s="96" t="s">
        <v>141</v>
      </c>
      <c r="H40" s="93">
        <v>693809.23359500011</v>
      </c>
      <c r="I40" s="95">
        <v>355.06</v>
      </c>
      <c r="J40" s="83"/>
      <c r="K40" s="93">
        <v>2463.4390650280002</v>
      </c>
      <c r="L40" s="94">
        <v>2.6294973189451847E-3</v>
      </c>
      <c r="M40" s="94">
        <v>2.7788462983735469E-4</v>
      </c>
      <c r="N40" s="94">
        <f>K40/'סכום נכסי הקרן'!$C$42</f>
        <v>3.1969091716563331E-5</v>
      </c>
    </row>
    <row r="41" spans="2:14">
      <c r="B41" s="86" t="s">
        <v>1649</v>
      </c>
      <c r="C41" s="83" t="s">
        <v>1650</v>
      </c>
      <c r="D41" s="96" t="s">
        <v>128</v>
      </c>
      <c r="E41" s="83" t="s">
        <v>1604</v>
      </c>
      <c r="F41" s="96" t="s">
        <v>1804</v>
      </c>
      <c r="G41" s="96" t="s">
        <v>141</v>
      </c>
      <c r="H41" s="93">
        <v>650723.169674</v>
      </c>
      <c r="I41" s="95">
        <v>331.05</v>
      </c>
      <c r="J41" s="83"/>
      <c r="K41" s="93">
        <v>2154.2190555020002</v>
      </c>
      <c r="L41" s="94">
        <v>1.2613192826696326E-2</v>
      </c>
      <c r="M41" s="94">
        <v>2.4300352029204547E-4</v>
      </c>
      <c r="N41" s="94">
        <f>K41/'סכום נכסי הקרן'!$C$42</f>
        <v>2.7956212735519442E-5</v>
      </c>
    </row>
    <row r="42" spans="2:14">
      <c r="B42" s="86" t="s">
        <v>1651</v>
      </c>
      <c r="C42" s="83" t="s">
        <v>1652</v>
      </c>
      <c r="D42" s="96" t="s">
        <v>128</v>
      </c>
      <c r="E42" s="83" t="s">
        <v>1604</v>
      </c>
      <c r="F42" s="96" t="s">
        <v>1804</v>
      </c>
      <c r="G42" s="96" t="s">
        <v>141</v>
      </c>
      <c r="H42" s="93">
        <v>3048160.6046549999</v>
      </c>
      <c r="I42" s="95">
        <v>380.44</v>
      </c>
      <c r="J42" s="83"/>
      <c r="K42" s="93">
        <v>11596.422204342998</v>
      </c>
      <c r="L42" s="94">
        <v>1.2701943349754772E-2</v>
      </c>
      <c r="M42" s="94">
        <v>1.3081173946776342E-3</v>
      </c>
      <c r="N42" s="94">
        <f>K42/'סכום נכסי הקרן'!$C$42</f>
        <v>1.5049168063364257E-4</v>
      </c>
    </row>
    <row r="43" spans="2:14">
      <c r="B43" s="86" t="s">
        <v>1653</v>
      </c>
      <c r="C43" s="83" t="s">
        <v>1654</v>
      </c>
      <c r="D43" s="96" t="s">
        <v>128</v>
      </c>
      <c r="E43" s="83" t="s">
        <v>1613</v>
      </c>
      <c r="F43" s="96" t="s">
        <v>1804</v>
      </c>
      <c r="G43" s="96" t="s">
        <v>141</v>
      </c>
      <c r="H43" s="93">
        <v>292920</v>
      </c>
      <c r="I43" s="95">
        <v>3816.68</v>
      </c>
      <c r="J43" s="83"/>
      <c r="K43" s="93">
        <v>11179.81906</v>
      </c>
      <c r="L43" s="94">
        <v>0.17944296229137122</v>
      </c>
      <c r="M43" s="94">
        <v>1.2611230881415737E-3</v>
      </c>
      <c r="N43" s="94">
        <f>K43/'סכום נכסי הקרן'!$C$42</f>
        <v>1.4508524524825642E-4</v>
      </c>
    </row>
    <row r="44" spans="2:14">
      <c r="B44" s="86" t="s">
        <v>1655</v>
      </c>
      <c r="C44" s="83" t="s">
        <v>1656</v>
      </c>
      <c r="D44" s="96" t="s">
        <v>128</v>
      </c>
      <c r="E44" s="83" t="s">
        <v>1613</v>
      </c>
      <c r="F44" s="96" t="s">
        <v>1804</v>
      </c>
      <c r="G44" s="96" t="s">
        <v>141</v>
      </c>
      <c r="H44" s="93">
        <v>36622830</v>
      </c>
      <c r="I44" s="95">
        <v>105.26</v>
      </c>
      <c r="J44" s="83"/>
      <c r="K44" s="93">
        <v>38549.190849999999</v>
      </c>
      <c r="L44" s="94">
        <v>0.18959903518839927</v>
      </c>
      <c r="M44" s="94">
        <v>4.3484849217327939E-3</v>
      </c>
      <c r="N44" s="94">
        <f>K44/'סכום נכסי הקרן'!$C$42</f>
        <v>5.0026917059908945E-4</v>
      </c>
    </row>
    <row r="45" spans="2:14">
      <c r="B45" s="86" t="s">
        <v>1657</v>
      </c>
      <c r="C45" s="83" t="s">
        <v>1658</v>
      </c>
      <c r="D45" s="96" t="s">
        <v>128</v>
      </c>
      <c r="E45" s="83" t="s">
        <v>1613</v>
      </c>
      <c r="F45" s="96" t="s">
        <v>1804</v>
      </c>
      <c r="G45" s="96" t="s">
        <v>141</v>
      </c>
      <c r="H45" s="93">
        <v>6401.6563649999989</v>
      </c>
      <c r="I45" s="95">
        <v>3556.21</v>
      </c>
      <c r="J45" s="83"/>
      <c r="K45" s="93">
        <v>227.65634460700005</v>
      </c>
      <c r="L45" s="94">
        <v>2.7731679669170414E-4</v>
      </c>
      <c r="M45" s="94">
        <v>2.5680439978945615E-5</v>
      </c>
      <c r="N45" s="94">
        <f>K45/'סכום נכסי הקרן'!$C$42</f>
        <v>2.9543927690032022E-6</v>
      </c>
    </row>
    <row r="46" spans="2:14">
      <c r="B46" s="86" t="s">
        <v>1659</v>
      </c>
      <c r="C46" s="83" t="s">
        <v>1660</v>
      </c>
      <c r="D46" s="96" t="s">
        <v>128</v>
      </c>
      <c r="E46" s="83" t="s">
        <v>1613</v>
      </c>
      <c r="F46" s="96" t="s">
        <v>1804</v>
      </c>
      <c r="G46" s="96" t="s">
        <v>141</v>
      </c>
      <c r="H46" s="93">
        <v>28364.110277999996</v>
      </c>
      <c r="I46" s="95">
        <v>3292.1</v>
      </c>
      <c r="J46" s="83"/>
      <c r="K46" s="93">
        <v>933.77487445999998</v>
      </c>
      <c r="L46" s="94">
        <v>4.5525205091342972E-3</v>
      </c>
      <c r="M46" s="94">
        <v>1.0533310485509821E-4</v>
      </c>
      <c r="N46" s="94">
        <f>K46/'סכום נכסי הקרן'!$C$42</f>
        <v>1.2117991887043021E-5</v>
      </c>
    </row>
    <row r="47" spans="2:14">
      <c r="B47" s="86" t="s">
        <v>1661</v>
      </c>
      <c r="C47" s="83" t="s">
        <v>1662</v>
      </c>
      <c r="D47" s="96" t="s">
        <v>128</v>
      </c>
      <c r="E47" s="83" t="s">
        <v>1613</v>
      </c>
      <c r="F47" s="96" t="s">
        <v>1804</v>
      </c>
      <c r="G47" s="96" t="s">
        <v>141</v>
      </c>
      <c r="H47" s="93">
        <v>483297.69355500006</v>
      </c>
      <c r="I47" s="95">
        <v>3438.64</v>
      </c>
      <c r="J47" s="83"/>
      <c r="K47" s="93">
        <v>16618.867809138002</v>
      </c>
      <c r="L47" s="94">
        <v>1.1590183208384744E-2</v>
      </c>
      <c r="M47" s="94">
        <v>1.8746670031417043E-3</v>
      </c>
      <c r="N47" s="94">
        <f>K47/'סכום נכסי הקרן'!$C$42</f>
        <v>2.1567008364777068E-4</v>
      </c>
    </row>
    <row r="48" spans="2:14">
      <c r="B48" s="86" t="s">
        <v>1663</v>
      </c>
      <c r="C48" s="83" t="s">
        <v>1664</v>
      </c>
      <c r="D48" s="96" t="s">
        <v>128</v>
      </c>
      <c r="E48" s="83" t="s">
        <v>1613</v>
      </c>
      <c r="F48" s="96" t="s">
        <v>1804</v>
      </c>
      <c r="G48" s="96" t="s">
        <v>141</v>
      </c>
      <c r="H48" s="93">
        <v>371458.77177200007</v>
      </c>
      <c r="I48" s="95">
        <v>3819.31</v>
      </c>
      <c r="J48" s="83"/>
      <c r="K48" s="93">
        <v>14187.162016656001</v>
      </c>
      <c r="L48" s="94">
        <v>2.1630643044819188E-2</v>
      </c>
      <c r="M48" s="94">
        <v>1.6003619985608293E-3</v>
      </c>
      <c r="N48" s="94">
        <f>K48/'סכום נכסי הקרן'!$C$42</f>
        <v>1.8411280804425504E-4</v>
      </c>
    </row>
    <row r="49" spans="2:14">
      <c r="B49" s="86" t="s">
        <v>1665</v>
      </c>
      <c r="C49" s="83" t="s">
        <v>1666</v>
      </c>
      <c r="D49" s="96" t="s">
        <v>128</v>
      </c>
      <c r="E49" s="83" t="s">
        <v>1622</v>
      </c>
      <c r="F49" s="96" t="s">
        <v>1804</v>
      </c>
      <c r="G49" s="96" t="s">
        <v>141</v>
      </c>
      <c r="H49" s="93">
        <v>2294829</v>
      </c>
      <c r="I49" s="95">
        <v>383.46</v>
      </c>
      <c r="J49" s="83"/>
      <c r="K49" s="93">
        <v>8799.7512899999983</v>
      </c>
      <c r="L49" s="94">
        <v>0.10340407705570119</v>
      </c>
      <c r="M49" s="94">
        <v>9.9264303493321439E-4</v>
      </c>
      <c r="N49" s="94">
        <f>K49/'סכום נכסי הקרן'!$C$42</f>
        <v>1.1419809812497185E-4</v>
      </c>
    </row>
    <row r="50" spans="2:14">
      <c r="B50" s="86" t="s">
        <v>1667</v>
      </c>
      <c r="C50" s="83" t="s">
        <v>1668</v>
      </c>
      <c r="D50" s="96" t="s">
        <v>128</v>
      </c>
      <c r="E50" s="83" t="s">
        <v>1622</v>
      </c>
      <c r="F50" s="96" t="s">
        <v>1804</v>
      </c>
      <c r="G50" s="96" t="s">
        <v>141</v>
      </c>
      <c r="H50" s="93">
        <v>894938.52296600002</v>
      </c>
      <c r="I50" s="95">
        <v>356.06</v>
      </c>
      <c r="J50" s="83"/>
      <c r="K50" s="93">
        <v>3186.5181057730001</v>
      </c>
      <c r="L50" s="94">
        <v>2.6838112598864378E-3</v>
      </c>
      <c r="M50" s="94">
        <v>3.5945050026341694E-4</v>
      </c>
      <c r="N50" s="94">
        <f>K50/'סכום נכסי הקרן'!$C$42</f>
        <v>4.1352794565181913E-5</v>
      </c>
    </row>
    <row r="51" spans="2:14">
      <c r="B51" s="86" t="s">
        <v>1669</v>
      </c>
      <c r="C51" s="83" t="s">
        <v>1670</v>
      </c>
      <c r="D51" s="96" t="s">
        <v>128</v>
      </c>
      <c r="E51" s="83" t="s">
        <v>1622</v>
      </c>
      <c r="F51" s="96" t="s">
        <v>1804</v>
      </c>
      <c r="G51" s="96" t="s">
        <v>141</v>
      </c>
      <c r="H51" s="93">
        <v>574650.08945700002</v>
      </c>
      <c r="I51" s="95">
        <v>330.15</v>
      </c>
      <c r="J51" s="83"/>
      <c r="K51" s="93">
        <v>1897.207266742</v>
      </c>
      <c r="L51" s="94">
        <v>1.3160681798948236E-2</v>
      </c>
      <c r="M51" s="94">
        <v>2.1401168250019114E-4</v>
      </c>
      <c r="N51" s="94">
        <f>K51/'סכום נכסי הקרן'!$C$42</f>
        <v>2.4620861939248354E-5</v>
      </c>
    </row>
    <row r="52" spans="2:14">
      <c r="B52" s="86" t="s">
        <v>1671</v>
      </c>
      <c r="C52" s="83" t="s">
        <v>1672</v>
      </c>
      <c r="D52" s="96" t="s">
        <v>128</v>
      </c>
      <c r="E52" s="83" t="s">
        <v>1622</v>
      </c>
      <c r="F52" s="96" t="s">
        <v>1804</v>
      </c>
      <c r="G52" s="96" t="s">
        <v>141</v>
      </c>
      <c r="H52" s="93">
        <v>9116175.5335649997</v>
      </c>
      <c r="I52" s="95">
        <v>344.97</v>
      </c>
      <c r="J52" s="83"/>
      <c r="K52" s="93">
        <v>31448.070722449</v>
      </c>
      <c r="L52" s="94">
        <v>2.3143112619214215E-2</v>
      </c>
      <c r="M52" s="94">
        <v>3.5474534831684023E-3</v>
      </c>
      <c r="N52" s="94">
        <f>K52/'סכום נכסי הקרן'!$C$42</f>
        <v>4.0811492823489628E-4</v>
      </c>
    </row>
    <row r="53" spans="2:14">
      <c r="B53" s="86" t="s">
        <v>1673</v>
      </c>
      <c r="C53" s="83" t="s">
        <v>1674</v>
      </c>
      <c r="D53" s="96" t="s">
        <v>128</v>
      </c>
      <c r="E53" s="83" t="s">
        <v>1622</v>
      </c>
      <c r="F53" s="96" t="s">
        <v>1804</v>
      </c>
      <c r="G53" s="96" t="s">
        <v>141</v>
      </c>
      <c r="H53" s="93">
        <v>1532271.2428190003</v>
      </c>
      <c r="I53" s="95">
        <v>383.72</v>
      </c>
      <c r="J53" s="83"/>
      <c r="K53" s="93">
        <v>5879.6312148900024</v>
      </c>
      <c r="L53" s="94">
        <v>7.4612580687487481E-3</v>
      </c>
      <c r="M53" s="94">
        <v>6.6324317370979643E-4</v>
      </c>
      <c r="N53" s="94">
        <f>K53/'סכום נכסי הקרן'!$C$42</f>
        <v>7.6302463591179065E-5</v>
      </c>
    </row>
    <row r="54" spans="2:14">
      <c r="B54" s="82"/>
      <c r="C54" s="83"/>
      <c r="D54" s="83"/>
      <c r="E54" s="83"/>
      <c r="F54" s="83"/>
      <c r="G54" s="83"/>
      <c r="H54" s="93"/>
      <c r="I54" s="95"/>
      <c r="J54" s="83"/>
      <c r="K54" s="83"/>
      <c r="L54" s="83"/>
      <c r="M54" s="94"/>
      <c r="N54" s="83"/>
    </row>
    <row r="55" spans="2:14">
      <c r="B55" s="80" t="s">
        <v>209</v>
      </c>
      <c r="C55" s="81"/>
      <c r="D55" s="81"/>
      <c r="E55" s="81"/>
      <c r="F55" s="81"/>
      <c r="G55" s="81"/>
      <c r="H55" s="90"/>
      <c r="I55" s="92"/>
      <c r="J55" s="90">
        <v>1980.2805780900001</v>
      </c>
      <c r="K55" s="90">
        <v>7917470.8305355348</v>
      </c>
      <c r="L55" s="81"/>
      <c r="M55" s="91">
        <v>0.89311868201879507</v>
      </c>
      <c r="N55" s="91">
        <f>K55/'סכום נכסי הקרן'!$C$42</f>
        <v>0.10274837106300756</v>
      </c>
    </row>
    <row r="56" spans="2:14">
      <c r="B56" s="99" t="s">
        <v>237</v>
      </c>
      <c r="C56" s="81"/>
      <c r="D56" s="81"/>
      <c r="E56" s="81"/>
      <c r="F56" s="81"/>
      <c r="G56" s="81"/>
      <c r="H56" s="90"/>
      <c r="I56" s="92"/>
      <c r="J56" s="90">
        <v>1295.9714120159999</v>
      </c>
      <c r="K56" s="90">
        <v>7639876.2801016467</v>
      </c>
      <c r="L56" s="81"/>
      <c r="M56" s="91">
        <v>0.8618050359914633</v>
      </c>
      <c r="N56" s="91">
        <f>K56/'סכום נכסי הקרן'!$C$42</f>
        <v>9.9145909054174294E-2</v>
      </c>
    </row>
    <row r="57" spans="2:14">
      <c r="B57" s="86" t="s">
        <v>1675</v>
      </c>
      <c r="C57" s="83" t="s">
        <v>1676</v>
      </c>
      <c r="D57" s="96" t="s">
        <v>30</v>
      </c>
      <c r="E57" s="83"/>
      <c r="F57" s="96" t="s">
        <v>1840</v>
      </c>
      <c r="G57" s="96" t="s">
        <v>140</v>
      </c>
      <c r="H57" s="93">
        <v>28374.681659999991</v>
      </c>
      <c r="I57" s="95">
        <v>501.76</v>
      </c>
      <c r="J57" s="83"/>
      <c r="K57" s="93">
        <v>492.04040596399977</v>
      </c>
      <c r="L57" s="94">
        <v>4.9610867068074208E-5</v>
      </c>
      <c r="M57" s="94">
        <v>5.5503896165896713E-5</v>
      </c>
      <c r="N57" s="94">
        <f>K57/'סכום נכסי הקרן'!$C$42</f>
        <v>6.3854166680349255E-6</v>
      </c>
    </row>
    <row r="58" spans="2:14">
      <c r="B58" s="86" t="s">
        <v>1677</v>
      </c>
      <c r="C58" s="83" t="s">
        <v>1678</v>
      </c>
      <c r="D58" s="96" t="s">
        <v>30</v>
      </c>
      <c r="E58" s="83"/>
      <c r="F58" s="96" t="s">
        <v>1840</v>
      </c>
      <c r="G58" s="96" t="s">
        <v>140</v>
      </c>
      <c r="H58" s="93">
        <v>848317.24053400115</v>
      </c>
      <c r="I58" s="95">
        <v>6612.3</v>
      </c>
      <c r="J58" s="83"/>
      <c r="K58" s="93">
        <v>193858.37877704005</v>
      </c>
      <c r="L58" s="94">
        <v>1.604206852008205E-2</v>
      </c>
      <c r="M58" s="94">
        <v>2.1867910025497289E-2</v>
      </c>
      <c r="N58" s="94">
        <f>K58/'סכום נכסי הקרן'!$C$42</f>
        <v>2.5157822570606291E-3</v>
      </c>
    </row>
    <row r="59" spans="2:14">
      <c r="B59" s="86" t="s">
        <v>1679</v>
      </c>
      <c r="C59" s="83" t="s">
        <v>1680</v>
      </c>
      <c r="D59" s="96" t="s">
        <v>1418</v>
      </c>
      <c r="E59" s="83"/>
      <c r="F59" s="96" t="s">
        <v>1840</v>
      </c>
      <c r="G59" s="96" t="s">
        <v>140</v>
      </c>
      <c r="H59" s="93">
        <v>16857.160102999998</v>
      </c>
      <c r="I59" s="95">
        <v>6298</v>
      </c>
      <c r="J59" s="83"/>
      <c r="K59" s="93">
        <v>3669.1105868009995</v>
      </c>
      <c r="L59" s="94">
        <v>7.8179290773875286E-5</v>
      </c>
      <c r="M59" s="94">
        <v>4.1388863711712149E-4</v>
      </c>
      <c r="N59" s="94">
        <f>K59/'סכום נכסי הקרן'!$C$42</f>
        <v>4.7615601511264264E-5</v>
      </c>
    </row>
    <row r="60" spans="2:14">
      <c r="B60" s="86" t="s">
        <v>1681</v>
      </c>
      <c r="C60" s="83" t="s">
        <v>1682</v>
      </c>
      <c r="D60" s="96" t="s">
        <v>130</v>
      </c>
      <c r="E60" s="83"/>
      <c r="F60" s="96" t="s">
        <v>1840</v>
      </c>
      <c r="G60" s="96" t="s">
        <v>149</v>
      </c>
      <c r="H60" s="93">
        <v>10759071.158849999</v>
      </c>
      <c r="I60" s="95">
        <f>180500/100</f>
        <v>1805</v>
      </c>
      <c r="J60" s="83"/>
      <c r="K60" s="93">
        <v>618472.671252926</v>
      </c>
      <c r="L60" s="94">
        <v>3.7752101526448492E-3</v>
      </c>
      <c r="M60" s="94">
        <v>6.9765902374242753E-2</v>
      </c>
      <c r="N60" s="94">
        <f>K60/'סכום נכסי הקרן'!$C$42</f>
        <v>8.0261817035234759E-3</v>
      </c>
    </row>
    <row r="61" spans="2:14">
      <c r="B61" s="86" t="s">
        <v>1683</v>
      </c>
      <c r="C61" s="83" t="s">
        <v>1684</v>
      </c>
      <c r="D61" s="96" t="s">
        <v>30</v>
      </c>
      <c r="E61" s="83"/>
      <c r="F61" s="96" t="s">
        <v>1840</v>
      </c>
      <c r="G61" s="96" t="s">
        <v>142</v>
      </c>
      <c r="H61" s="93">
        <v>390531.07008500001</v>
      </c>
      <c r="I61" s="95">
        <v>1028.4000000000001</v>
      </c>
      <c r="J61" s="83"/>
      <c r="K61" s="93">
        <v>15575.710311551999</v>
      </c>
      <c r="L61" s="94">
        <v>9.2402130111344828E-3</v>
      </c>
      <c r="M61" s="94">
        <v>1.7569951519504296E-3</v>
      </c>
      <c r="N61" s="94">
        <f>K61/'סכום נכסי הקרן'!$C$42</f>
        <v>2.0213258715005698E-4</v>
      </c>
    </row>
    <row r="62" spans="2:14">
      <c r="B62" s="86" t="s">
        <v>1685</v>
      </c>
      <c r="C62" s="83" t="s">
        <v>1686</v>
      </c>
      <c r="D62" s="96" t="s">
        <v>1418</v>
      </c>
      <c r="E62" s="83"/>
      <c r="F62" s="96" t="s">
        <v>1840</v>
      </c>
      <c r="G62" s="96" t="s">
        <v>140</v>
      </c>
      <c r="H62" s="93">
        <v>3158764.571922</v>
      </c>
      <c r="I62" s="95">
        <v>3078</v>
      </c>
      <c r="J62" s="83"/>
      <c r="K62" s="93">
        <v>336015.72929716698</v>
      </c>
      <c r="L62" s="94">
        <v>3.9818262710368552E-3</v>
      </c>
      <c r="M62" s="94">
        <v>3.7903761404470021E-2</v>
      </c>
      <c r="N62" s="94">
        <f>K62/'סכום נכסי הקרן'!$C$42</f>
        <v>4.3606183812738026E-3</v>
      </c>
    </row>
    <row r="63" spans="2:14">
      <c r="B63" s="86" t="s">
        <v>1687</v>
      </c>
      <c r="C63" s="83" t="s">
        <v>1688</v>
      </c>
      <c r="D63" s="96" t="s">
        <v>1418</v>
      </c>
      <c r="E63" s="83"/>
      <c r="F63" s="96" t="s">
        <v>1840</v>
      </c>
      <c r="G63" s="96" t="s">
        <v>140</v>
      </c>
      <c r="H63" s="93">
        <v>502165.92711500009</v>
      </c>
      <c r="I63" s="95">
        <v>10186</v>
      </c>
      <c r="J63" s="93">
        <v>1155.034982615</v>
      </c>
      <c r="K63" s="93">
        <v>177931.58231960202</v>
      </c>
      <c r="L63" s="94">
        <v>2.550161749295855E-3</v>
      </c>
      <c r="M63" s="94">
        <v>2.0071311115907552E-2</v>
      </c>
      <c r="N63" s="94">
        <f>K63/'סכום נכסי הקרן'!$C$42</f>
        <v>2.3090934763527189E-3</v>
      </c>
    </row>
    <row r="64" spans="2:14">
      <c r="B64" s="86" t="s">
        <v>1689</v>
      </c>
      <c r="C64" s="83" t="s">
        <v>1690</v>
      </c>
      <c r="D64" s="96" t="s">
        <v>30</v>
      </c>
      <c r="E64" s="83"/>
      <c r="F64" s="96" t="s">
        <v>1840</v>
      </c>
      <c r="G64" s="96" t="s">
        <v>148</v>
      </c>
      <c r="H64" s="93">
        <v>1537959.768624</v>
      </c>
      <c r="I64" s="95">
        <v>3768</v>
      </c>
      <c r="J64" s="83"/>
      <c r="K64" s="93">
        <v>153771.184940887</v>
      </c>
      <c r="L64" s="94">
        <v>2.8686377943664486E-2</v>
      </c>
      <c r="M64" s="94">
        <v>1.7345932933179375E-2</v>
      </c>
      <c r="N64" s="94">
        <f>K64/'סכום נכסי הקרן'!$C$42</f>
        <v>1.9955537705512367E-3</v>
      </c>
    </row>
    <row r="65" spans="2:14">
      <c r="B65" s="86" t="s">
        <v>1691</v>
      </c>
      <c r="C65" s="83" t="s">
        <v>1692</v>
      </c>
      <c r="D65" s="96" t="s">
        <v>129</v>
      </c>
      <c r="E65" s="83"/>
      <c r="F65" s="96" t="s">
        <v>1840</v>
      </c>
      <c r="G65" s="96" t="s">
        <v>140</v>
      </c>
      <c r="H65" s="93">
        <v>2272301.529968</v>
      </c>
      <c r="I65" s="95">
        <v>441.6</v>
      </c>
      <c r="J65" s="83"/>
      <c r="K65" s="93">
        <v>34679.175167411995</v>
      </c>
      <c r="L65" s="94">
        <v>1.3525604345047619E-2</v>
      </c>
      <c r="M65" s="94">
        <v>3.9119334800154799E-3</v>
      </c>
      <c r="N65" s="94">
        <f>K65/'סכום נכסי הקרן'!$C$42</f>
        <v>4.5004633860069046E-4</v>
      </c>
    </row>
    <row r="66" spans="2:14">
      <c r="B66" s="86" t="s">
        <v>1693</v>
      </c>
      <c r="C66" s="83" t="s">
        <v>1694</v>
      </c>
      <c r="D66" s="96" t="s">
        <v>1418</v>
      </c>
      <c r="E66" s="83"/>
      <c r="F66" s="96" t="s">
        <v>1840</v>
      </c>
      <c r="G66" s="96" t="s">
        <v>140</v>
      </c>
      <c r="H66" s="93">
        <v>524267.26099799993</v>
      </c>
      <c r="I66" s="95">
        <v>8147</v>
      </c>
      <c r="J66" s="83"/>
      <c r="K66" s="93">
        <v>147612.857768755</v>
      </c>
      <c r="L66" s="94">
        <v>4.0475831956363964E-3</v>
      </c>
      <c r="M66" s="94">
        <v>1.6651251870863033E-2</v>
      </c>
      <c r="N66" s="94">
        <f>K66/'סכום נכסי הקרן'!$C$42</f>
        <v>1.9156345515287624E-3</v>
      </c>
    </row>
    <row r="67" spans="2:14">
      <c r="B67" s="86" t="s">
        <v>1695</v>
      </c>
      <c r="C67" s="83" t="s">
        <v>1696</v>
      </c>
      <c r="D67" s="96" t="s">
        <v>30</v>
      </c>
      <c r="E67" s="83"/>
      <c r="F67" s="96" t="s">
        <v>1840</v>
      </c>
      <c r="G67" s="96" t="s">
        <v>142</v>
      </c>
      <c r="H67" s="93">
        <v>182901.96149200006</v>
      </c>
      <c r="I67" s="95">
        <v>4745</v>
      </c>
      <c r="J67" s="83"/>
      <c r="K67" s="93">
        <v>33657.726865115015</v>
      </c>
      <c r="L67" s="94">
        <v>2.3877540664751964E-2</v>
      </c>
      <c r="M67" s="94">
        <v>3.7967105027511472E-3</v>
      </c>
      <c r="N67" s="94">
        <f>K67/'סכום נכסי הקרן'!$C$42</f>
        <v>4.3679057152147153E-4</v>
      </c>
    </row>
    <row r="68" spans="2:14">
      <c r="B68" s="86" t="s">
        <v>1697</v>
      </c>
      <c r="C68" s="83" t="s">
        <v>1698</v>
      </c>
      <c r="D68" s="96" t="s">
        <v>129</v>
      </c>
      <c r="E68" s="83"/>
      <c r="F68" s="96" t="s">
        <v>1840</v>
      </c>
      <c r="G68" s="96" t="s">
        <v>140</v>
      </c>
      <c r="H68" s="93">
        <v>10475460.53615501</v>
      </c>
      <c r="I68" s="95">
        <v>3021</v>
      </c>
      <c r="J68" s="83"/>
      <c r="K68" s="93">
        <v>1093698.4186272621</v>
      </c>
      <c r="L68" s="94">
        <v>2.1225416736616303E-2</v>
      </c>
      <c r="M68" s="94">
        <v>0.12337304564522786</v>
      </c>
      <c r="N68" s="94">
        <f>K68/'סכום נכסי הקרן'!$C$42</f>
        <v>1.419338742805794E-2</v>
      </c>
    </row>
    <row r="69" spans="2:14">
      <c r="B69" s="86" t="s">
        <v>1699</v>
      </c>
      <c r="C69" s="83" t="s">
        <v>1700</v>
      </c>
      <c r="D69" s="96" t="s">
        <v>1701</v>
      </c>
      <c r="E69" s="83"/>
      <c r="F69" s="96" t="s">
        <v>1840</v>
      </c>
      <c r="G69" s="96" t="s">
        <v>145</v>
      </c>
      <c r="H69" s="93">
        <v>20444364.121135999</v>
      </c>
      <c r="I69" s="95">
        <v>2710</v>
      </c>
      <c r="J69" s="83"/>
      <c r="K69" s="93">
        <v>245723.28614101003</v>
      </c>
      <c r="L69" s="94">
        <v>9.1597147352261224E-2</v>
      </c>
      <c r="M69" s="94">
        <v>2.7718454814280879E-2</v>
      </c>
      <c r="N69" s="94">
        <f>K69/'סכום נכסי הקרן'!$C$42</f>
        <v>3.1888551184634222E-3</v>
      </c>
    </row>
    <row r="70" spans="2:14">
      <c r="B70" s="86" t="s">
        <v>1702</v>
      </c>
      <c r="C70" s="83" t="s">
        <v>1703</v>
      </c>
      <c r="D70" s="96" t="s">
        <v>1418</v>
      </c>
      <c r="E70" s="83"/>
      <c r="F70" s="96" t="s">
        <v>1840</v>
      </c>
      <c r="G70" s="96" t="s">
        <v>140</v>
      </c>
      <c r="H70" s="93">
        <v>874642.80129700107</v>
      </c>
      <c r="I70" s="95">
        <v>5376</v>
      </c>
      <c r="J70" s="83"/>
      <c r="K70" s="93">
        <v>162503.87442419</v>
      </c>
      <c r="L70" s="94">
        <v>7.5963418559753433E-4</v>
      </c>
      <c r="M70" s="94">
        <v>1.8331011159388566E-2</v>
      </c>
      <c r="N70" s="94">
        <f>K70/'סכום נכסי הקרן'!$C$42</f>
        <v>2.1088815792181049E-3</v>
      </c>
    </row>
    <row r="71" spans="2:14">
      <c r="B71" s="86" t="s">
        <v>1704</v>
      </c>
      <c r="C71" s="83" t="s">
        <v>1705</v>
      </c>
      <c r="D71" s="96" t="s">
        <v>30</v>
      </c>
      <c r="E71" s="83"/>
      <c r="F71" s="96" t="s">
        <v>1840</v>
      </c>
      <c r="G71" s="96" t="s">
        <v>142</v>
      </c>
      <c r="H71" s="93">
        <v>5086529.3197340006</v>
      </c>
      <c r="I71" s="95">
        <v>2580.5</v>
      </c>
      <c r="J71" s="83"/>
      <c r="K71" s="93">
        <v>509044.34553144098</v>
      </c>
      <c r="L71" s="94">
        <v>2.2457083089333335E-2</v>
      </c>
      <c r="M71" s="94">
        <v>5.7422000623829163E-2</v>
      </c>
      <c r="N71" s="94">
        <f>K71/'סכום נכסי הקרן'!$C$42</f>
        <v>6.6060839909217002E-3</v>
      </c>
    </row>
    <row r="72" spans="2:14">
      <c r="B72" s="86" t="s">
        <v>1706</v>
      </c>
      <c r="C72" s="83" t="s">
        <v>1707</v>
      </c>
      <c r="D72" s="96" t="s">
        <v>129</v>
      </c>
      <c r="E72" s="83"/>
      <c r="F72" s="96" t="s">
        <v>1840</v>
      </c>
      <c r="G72" s="96" t="s">
        <v>140</v>
      </c>
      <c r="H72" s="93">
        <v>18634.301718999999</v>
      </c>
      <c r="I72" s="95">
        <v>32030</v>
      </c>
      <c r="J72" s="83"/>
      <c r="K72" s="93">
        <v>20627.366996628003</v>
      </c>
      <c r="L72" s="94">
        <v>1.6035351585525864E-4</v>
      </c>
      <c r="M72" s="94">
        <v>2.3268398734726109E-3</v>
      </c>
      <c r="N72" s="94">
        <f>K72/'סכום נכסי הקרן'!$C$42</f>
        <v>2.6769007472036532E-4</v>
      </c>
    </row>
    <row r="73" spans="2:14">
      <c r="B73" s="86" t="s">
        <v>1708</v>
      </c>
      <c r="C73" s="83" t="s">
        <v>1709</v>
      </c>
      <c r="D73" s="96" t="s">
        <v>1418</v>
      </c>
      <c r="E73" s="83"/>
      <c r="F73" s="96" t="s">
        <v>1840</v>
      </c>
      <c r="G73" s="96" t="s">
        <v>140</v>
      </c>
      <c r="H73" s="93">
        <v>539711.25874700001</v>
      </c>
      <c r="I73" s="95">
        <v>20582</v>
      </c>
      <c r="J73" s="83"/>
      <c r="K73" s="93">
        <v>383904.13112511602</v>
      </c>
      <c r="L73" s="94">
        <v>2.0714306610900022E-3</v>
      </c>
      <c r="M73" s="94">
        <v>4.330574231984162E-2</v>
      </c>
      <c r="N73" s="94">
        <f>K73/'סכום נכסי הקרן'!$C$42</f>
        <v>4.9820864467645725E-3</v>
      </c>
    </row>
    <row r="74" spans="2:14">
      <c r="B74" s="86" t="s">
        <v>1710</v>
      </c>
      <c r="C74" s="83" t="s">
        <v>1711</v>
      </c>
      <c r="D74" s="96" t="s">
        <v>1418</v>
      </c>
      <c r="E74" s="83"/>
      <c r="F74" s="96" t="s">
        <v>1840</v>
      </c>
      <c r="G74" s="96" t="s">
        <v>140</v>
      </c>
      <c r="H74" s="93">
        <v>149823</v>
      </c>
      <c r="I74" s="95">
        <v>2648</v>
      </c>
      <c r="J74" s="83"/>
      <c r="K74" s="93">
        <v>13711.033880000001</v>
      </c>
      <c r="L74" s="94">
        <v>2.1251489361702128E-2</v>
      </c>
      <c r="M74" s="94">
        <v>1.5466530625907414E-3</v>
      </c>
      <c r="N74" s="94">
        <f>K74/'סכום נכסי הקרן'!$C$42</f>
        <v>1.7793389163195928E-4</v>
      </c>
    </row>
    <row r="75" spans="2:14">
      <c r="B75" s="86" t="s">
        <v>1712</v>
      </c>
      <c r="C75" s="83" t="s">
        <v>1713</v>
      </c>
      <c r="D75" s="96" t="s">
        <v>1418</v>
      </c>
      <c r="E75" s="83"/>
      <c r="F75" s="96" t="s">
        <v>1840</v>
      </c>
      <c r="G75" s="96" t="s">
        <v>140</v>
      </c>
      <c r="H75" s="93">
        <v>36428</v>
      </c>
      <c r="I75" s="95">
        <v>3297</v>
      </c>
      <c r="J75" s="83"/>
      <c r="K75" s="93">
        <v>4150.76368</v>
      </c>
      <c r="L75" s="94">
        <v>3.2095154185022025E-3</v>
      </c>
      <c r="M75" s="94">
        <v>4.6822080770486842E-4</v>
      </c>
      <c r="N75" s="94">
        <f>K75/'סכום נכסי הקרן'!$C$42</f>
        <v>5.3866217623772107E-5</v>
      </c>
    </row>
    <row r="76" spans="2:14">
      <c r="B76" s="86" t="s">
        <v>1714</v>
      </c>
      <c r="C76" s="83" t="s">
        <v>1715</v>
      </c>
      <c r="D76" s="96" t="s">
        <v>1418</v>
      </c>
      <c r="E76" s="83"/>
      <c r="F76" s="96" t="s">
        <v>1840</v>
      </c>
      <c r="G76" s="96" t="s">
        <v>140</v>
      </c>
      <c r="H76" s="93">
        <v>92967.415382999985</v>
      </c>
      <c r="I76" s="95">
        <v>26432</v>
      </c>
      <c r="J76" s="93">
        <v>11.795402077999999</v>
      </c>
      <c r="K76" s="93">
        <v>84936.592240483005</v>
      </c>
      <c r="L76" s="94">
        <v>5.0801866329508189E-3</v>
      </c>
      <c r="M76" s="94">
        <v>9.5811476847407536E-3</v>
      </c>
      <c r="N76" s="94">
        <f>K76/'סכום נכסי הקרן'!$C$42</f>
        <v>1.1022581179199898E-3</v>
      </c>
    </row>
    <row r="77" spans="2:14">
      <c r="B77" s="86" t="s">
        <v>1716</v>
      </c>
      <c r="C77" s="83" t="s">
        <v>1717</v>
      </c>
      <c r="D77" s="96" t="s">
        <v>30</v>
      </c>
      <c r="E77" s="83"/>
      <c r="F77" s="96" t="s">
        <v>1840</v>
      </c>
      <c r="G77" s="96" t="s">
        <v>142</v>
      </c>
      <c r="H77" s="93">
        <v>358152.54674700007</v>
      </c>
      <c r="I77" s="95">
        <v>3239</v>
      </c>
      <c r="J77" s="83"/>
      <c r="K77" s="93">
        <v>44989.295627272993</v>
      </c>
      <c r="L77" s="94">
        <v>6.5118644863090921E-2</v>
      </c>
      <c r="M77" s="94">
        <v>5.0749514934261128E-3</v>
      </c>
      <c r="N77" s="94">
        <f>K77/'סכום נכסי הקרן'!$C$42</f>
        <v>5.8384513690235094E-4</v>
      </c>
    </row>
    <row r="78" spans="2:14">
      <c r="B78" s="86" t="s">
        <v>1718</v>
      </c>
      <c r="C78" s="83" t="s">
        <v>1719</v>
      </c>
      <c r="D78" s="96" t="s">
        <v>1403</v>
      </c>
      <c r="E78" s="83"/>
      <c r="F78" s="96" t="s">
        <v>1840</v>
      </c>
      <c r="G78" s="96" t="s">
        <v>140</v>
      </c>
      <c r="H78" s="93">
        <v>406523.72404100001</v>
      </c>
      <c r="I78" s="95">
        <v>6409</v>
      </c>
      <c r="J78" s="83"/>
      <c r="K78" s="93">
        <v>90042.988516190992</v>
      </c>
      <c r="L78" s="94">
        <v>5.5536027874453549E-3</v>
      </c>
      <c r="M78" s="94">
        <v>1.0157167225480575E-2</v>
      </c>
      <c r="N78" s="94">
        <f>K78/'סכום נכסי הקרן'!$C$42</f>
        <v>1.1685259843335521E-3</v>
      </c>
    </row>
    <row r="79" spans="2:14">
      <c r="B79" s="86" t="s">
        <v>1720</v>
      </c>
      <c r="C79" s="83" t="s">
        <v>1721</v>
      </c>
      <c r="D79" s="96" t="s">
        <v>1418</v>
      </c>
      <c r="E79" s="83"/>
      <c r="F79" s="96" t="s">
        <v>1840</v>
      </c>
      <c r="G79" s="96" t="s">
        <v>140</v>
      </c>
      <c r="H79" s="93">
        <v>769779.19930900005</v>
      </c>
      <c r="I79" s="95">
        <v>16567</v>
      </c>
      <c r="J79" s="83"/>
      <c r="K79" s="93">
        <v>440741.32974630903</v>
      </c>
      <c r="L79" s="94">
        <v>2.6548687680944994E-3</v>
      </c>
      <c r="M79" s="94">
        <v>4.9717179129488427E-2</v>
      </c>
      <c r="N79" s="94">
        <f>K79/'סכום נכסי הקרן'!$C$42</f>
        <v>5.7196868369787275E-3</v>
      </c>
    </row>
    <row r="80" spans="2:14">
      <c r="B80" s="86" t="s">
        <v>1722</v>
      </c>
      <c r="C80" s="83" t="s">
        <v>1723</v>
      </c>
      <c r="D80" s="96" t="s">
        <v>129</v>
      </c>
      <c r="E80" s="83"/>
      <c r="F80" s="96" t="s">
        <v>1840</v>
      </c>
      <c r="G80" s="96" t="s">
        <v>140</v>
      </c>
      <c r="H80" s="93">
        <v>8260318.6195210004</v>
      </c>
      <c r="I80" s="95">
        <v>752.25</v>
      </c>
      <c r="J80" s="83"/>
      <c r="K80" s="93">
        <v>214749.781000135</v>
      </c>
      <c r="L80" s="94">
        <v>5.479481671324047E-2</v>
      </c>
      <c r="M80" s="94">
        <v>2.4224534005348821E-2</v>
      </c>
      <c r="N80" s="94">
        <f>K80/'סכום נכסי הקרן'!$C$42</f>
        <v>2.7868988287019685E-3</v>
      </c>
    </row>
    <row r="81" spans="2:14">
      <c r="B81" s="86" t="s">
        <v>1724</v>
      </c>
      <c r="C81" s="83" t="s">
        <v>1725</v>
      </c>
      <c r="D81" s="96" t="s">
        <v>1418</v>
      </c>
      <c r="E81" s="83"/>
      <c r="F81" s="96" t="s">
        <v>1840</v>
      </c>
      <c r="G81" s="96" t="s">
        <v>140</v>
      </c>
      <c r="H81" s="93">
        <v>192137.201015</v>
      </c>
      <c r="I81" s="95">
        <v>23304</v>
      </c>
      <c r="J81" s="83"/>
      <c r="K81" s="93">
        <v>154744.657888841</v>
      </c>
      <c r="L81" s="94">
        <v>1.5813761400411522E-2</v>
      </c>
      <c r="M81" s="94">
        <v>1.7455744120977439E-2</v>
      </c>
      <c r="N81" s="94">
        <f>K81/'סכום נכסי הקרן'!$C$42</f>
        <v>2.0081869411453634E-3</v>
      </c>
    </row>
    <row r="82" spans="2:14">
      <c r="B82" s="86" t="s">
        <v>1726</v>
      </c>
      <c r="C82" s="83" t="s">
        <v>1727</v>
      </c>
      <c r="D82" s="96" t="s">
        <v>30</v>
      </c>
      <c r="E82" s="83"/>
      <c r="F82" s="96" t="s">
        <v>1840</v>
      </c>
      <c r="G82" s="96" t="s">
        <v>142</v>
      </c>
      <c r="H82" s="93">
        <v>824623.88096000033</v>
      </c>
      <c r="I82" s="95">
        <v>3119</v>
      </c>
      <c r="J82" s="83"/>
      <c r="K82" s="93">
        <v>99747.377093394054</v>
      </c>
      <c r="L82" s="94">
        <v>4.6457683434366216E-2</v>
      </c>
      <c r="M82" s="94">
        <v>1.125185654248354E-2</v>
      </c>
      <c r="N82" s="94">
        <f>K82/'סכום נכסי הקרן'!$C$42</f>
        <v>1.2944639435394753E-3</v>
      </c>
    </row>
    <row r="83" spans="2:14">
      <c r="B83" s="86" t="s">
        <v>1728</v>
      </c>
      <c r="C83" s="83" t="s">
        <v>1729</v>
      </c>
      <c r="D83" s="96" t="s">
        <v>1418</v>
      </c>
      <c r="E83" s="83"/>
      <c r="F83" s="96" t="s">
        <v>1840</v>
      </c>
      <c r="G83" s="96" t="s">
        <v>140</v>
      </c>
      <c r="H83" s="93">
        <v>64737.172974000008</v>
      </c>
      <c r="I83" s="95">
        <v>22208</v>
      </c>
      <c r="J83" s="93">
        <v>128.75578732299999</v>
      </c>
      <c r="K83" s="93">
        <v>49815.085014671</v>
      </c>
      <c r="L83" s="94">
        <v>2.6423335907755107E-3</v>
      </c>
      <c r="M83" s="94">
        <v>5.6193175857836225E-3</v>
      </c>
      <c r="N83" s="94">
        <f>K83/'סכום נכסי הקרן'!$C$42</f>
        <v>6.4647144892309957E-4</v>
      </c>
    </row>
    <row r="84" spans="2:14">
      <c r="B84" s="86" t="s">
        <v>1730</v>
      </c>
      <c r="C84" s="83" t="s">
        <v>1731</v>
      </c>
      <c r="D84" s="96" t="s">
        <v>30</v>
      </c>
      <c r="E84" s="83"/>
      <c r="F84" s="96" t="s">
        <v>1840</v>
      </c>
      <c r="G84" s="96" t="s">
        <v>142</v>
      </c>
      <c r="H84" s="93">
        <v>740922.93521599984</v>
      </c>
      <c r="I84" s="95">
        <v>6109</v>
      </c>
      <c r="J84" s="83"/>
      <c r="K84" s="93">
        <v>175538.89722620294</v>
      </c>
      <c r="L84" s="94">
        <v>0.13720795096592589</v>
      </c>
      <c r="M84" s="94">
        <v>1.9801407784042917E-2</v>
      </c>
      <c r="N84" s="94">
        <f>K84/'סכום נכסי הקרן'!$C$42</f>
        <v>2.2780425888817677E-3</v>
      </c>
    </row>
    <row r="85" spans="2:14">
      <c r="B85" s="86" t="s">
        <v>1732</v>
      </c>
      <c r="C85" s="83" t="s">
        <v>1733</v>
      </c>
      <c r="D85" s="96" t="s">
        <v>1403</v>
      </c>
      <c r="E85" s="83"/>
      <c r="F85" s="96" t="s">
        <v>1840</v>
      </c>
      <c r="G85" s="96" t="s">
        <v>140</v>
      </c>
      <c r="H85" s="93">
        <v>427008.19009900006</v>
      </c>
      <c r="I85" s="95">
        <v>4868</v>
      </c>
      <c r="J85" s="83"/>
      <c r="K85" s="93">
        <v>71839.038044414003</v>
      </c>
      <c r="L85" s="94">
        <v>1.1076736448741895E-2</v>
      </c>
      <c r="M85" s="94">
        <v>8.1036972979141742E-3</v>
      </c>
      <c r="N85" s="94">
        <f>K85/'סכום נכסי הקרן'!$C$42</f>
        <v>9.3228561188114865E-4</v>
      </c>
    </row>
    <row r="86" spans="2:14">
      <c r="B86" s="86" t="s">
        <v>1734</v>
      </c>
      <c r="C86" s="83" t="s">
        <v>1735</v>
      </c>
      <c r="D86" s="96" t="s">
        <v>129</v>
      </c>
      <c r="E86" s="83"/>
      <c r="F86" s="96" t="s">
        <v>1840</v>
      </c>
      <c r="G86" s="96" t="s">
        <v>140</v>
      </c>
      <c r="H86" s="93">
        <v>177443.79049999997</v>
      </c>
      <c r="I86" s="95">
        <v>2718.5</v>
      </c>
      <c r="J86" s="83"/>
      <c r="K86" s="93">
        <v>16671.085441029001</v>
      </c>
      <c r="L86" s="94">
        <v>3.6586348556701023E-2</v>
      </c>
      <c r="M86" s="94">
        <v>1.8805573365033087E-3</v>
      </c>
      <c r="N86" s="94">
        <f>K86/'סכום נכסי הקרן'!$C$42</f>
        <v>2.1634773396469705E-4</v>
      </c>
    </row>
    <row r="87" spans="2:14">
      <c r="B87" s="86" t="s">
        <v>1736</v>
      </c>
      <c r="C87" s="83" t="s">
        <v>1737</v>
      </c>
      <c r="D87" s="96" t="s">
        <v>129</v>
      </c>
      <c r="E87" s="83"/>
      <c r="F87" s="96" t="s">
        <v>1840</v>
      </c>
      <c r="G87" s="96" t="s">
        <v>140</v>
      </c>
      <c r="H87" s="93">
        <v>308272.87467599998</v>
      </c>
      <c r="I87" s="95">
        <v>3282.875</v>
      </c>
      <c r="J87" s="83"/>
      <c r="K87" s="93">
        <v>34975.456586171997</v>
      </c>
      <c r="L87" s="94">
        <v>2.9160862289261003E-3</v>
      </c>
      <c r="M87" s="94">
        <v>3.9453550708104905E-3</v>
      </c>
      <c r="N87" s="94">
        <f>K87/'סכום נכסי הקרן'!$C$42</f>
        <v>4.538913080114294E-4</v>
      </c>
    </row>
    <row r="88" spans="2:14">
      <c r="B88" s="86" t="s">
        <v>1738</v>
      </c>
      <c r="C88" s="83" t="s">
        <v>1739</v>
      </c>
      <c r="D88" s="96" t="s">
        <v>30</v>
      </c>
      <c r="E88" s="83"/>
      <c r="F88" s="96" t="s">
        <v>1840</v>
      </c>
      <c r="G88" s="96" t="s">
        <v>142</v>
      </c>
      <c r="H88" s="93">
        <v>273263.43737800018</v>
      </c>
      <c r="I88" s="95">
        <v>4482.6000000000004</v>
      </c>
      <c r="J88" s="83"/>
      <c r="K88" s="93">
        <v>47505.261799225082</v>
      </c>
      <c r="L88" s="94">
        <v>3.1009968250304488E-2</v>
      </c>
      <c r="M88" s="94">
        <v>5.3587613665021759E-3</v>
      </c>
      <c r="N88" s="94">
        <f>K88/'סכום נכסי הקרן'!$C$42</f>
        <v>6.1649589512437046E-4</v>
      </c>
    </row>
    <row r="89" spans="2:14">
      <c r="B89" s="86" t="s">
        <v>1740</v>
      </c>
      <c r="C89" s="83" t="s">
        <v>1741</v>
      </c>
      <c r="D89" s="96" t="s">
        <v>30</v>
      </c>
      <c r="E89" s="83"/>
      <c r="F89" s="96" t="s">
        <v>1840</v>
      </c>
      <c r="G89" s="96" t="s">
        <v>142</v>
      </c>
      <c r="H89" s="93">
        <v>88721.895251000009</v>
      </c>
      <c r="I89" s="95">
        <v>10859</v>
      </c>
      <c r="J89" s="83"/>
      <c r="K89" s="93">
        <v>37363.783389072014</v>
      </c>
      <c r="L89" s="94">
        <v>3.8676270684082824E-2</v>
      </c>
      <c r="M89" s="94">
        <v>4.2147667721090408E-3</v>
      </c>
      <c r="N89" s="94">
        <f>K89/'סכום נכסי הקרן'!$C$42</f>
        <v>4.8488563610136299E-4</v>
      </c>
    </row>
    <row r="90" spans="2:14">
      <c r="B90" s="86" t="s">
        <v>1742</v>
      </c>
      <c r="C90" s="83" t="s">
        <v>1743</v>
      </c>
      <c r="D90" s="96" t="s">
        <v>30</v>
      </c>
      <c r="E90" s="83"/>
      <c r="F90" s="96" t="s">
        <v>1840</v>
      </c>
      <c r="G90" s="96" t="s">
        <v>142</v>
      </c>
      <c r="H90" s="93">
        <v>854024.18772500008</v>
      </c>
      <c r="I90" s="95">
        <v>5964.4</v>
      </c>
      <c r="J90" s="83"/>
      <c r="K90" s="93">
        <v>197545.49702334497</v>
      </c>
      <c r="L90" s="94">
        <v>0.14793351697904758</v>
      </c>
      <c r="M90" s="94">
        <v>2.2283829990227308E-2</v>
      </c>
      <c r="N90" s="94">
        <f>K90/'סכום נכסי הקרן'!$C$42</f>
        <v>2.5636315515933502E-3</v>
      </c>
    </row>
    <row r="91" spans="2:14">
      <c r="B91" s="86" t="s">
        <v>1744</v>
      </c>
      <c r="C91" s="83" t="s">
        <v>1745</v>
      </c>
      <c r="D91" s="96" t="s">
        <v>30</v>
      </c>
      <c r="E91" s="83"/>
      <c r="F91" s="96" t="s">
        <v>1840</v>
      </c>
      <c r="G91" s="96" t="s">
        <v>142</v>
      </c>
      <c r="H91" s="93">
        <v>3087521.9546980001</v>
      </c>
      <c r="I91" s="95">
        <v>1900</v>
      </c>
      <c r="J91" s="83"/>
      <c r="K91" s="93">
        <v>227506.52524963309</v>
      </c>
      <c r="L91" s="94">
        <v>8.2676592322386236E-2</v>
      </c>
      <c r="M91" s="94">
        <v>2.5663539826124539E-2</v>
      </c>
      <c r="N91" s="94">
        <f>K91/'סכום נכסי הקרן'!$C$42</f>
        <v>2.9524484997722009E-3</v>
      </c>
    </row>
    <row r="92" spans="2:14">
      <c r="B92" s="86" t="s">
        <v>1746</v>
      </c>
      <c r="C92" s="83" t="s">
        <v>1747</v>
      </c>
      <c r="D92" s="96" t="s">
        <v>1418</v>
      </c>
      <c r="E92" s="83"/>
      <c r="F92" s="96" t="s">
        <v>1840</v>
      </c>
      <c r="G92" s="96" t="s">
        <v>140</v>
      </c>
      <c r="H92" s="93">
        <v>118408.95117499999</v>
      </c>
      <c r="I92" s="95">
        <v>14141</v>
      </c>
      <c r="J92" s="83"/>
      <c r="K92" s="93">
        <v>57867.989019656001</v>
      </c>
      <c r="L92" s="94">
        <v>1.1254601294067249E-2</v>
      </c>
      <c r="M92" s="94">
        <v>6.527713608364182E-3</v>
      </c>
      <c r="N92" s="94">
        <f>K92/'סכום נכסי הקרן'!$C$42</f>
        <v>7.509773936305728E-4</v>
      </c>
    </row>
    <row r="93" spans="2:14">
      <c r="B93" s="86" t="s">
        <v>1748</v>
      </c>
      <c r="C93" s="83" t="s">
        <v>1749</v>
      </c>
      <c r="D93" s="96" t="s">
        <v>130</v>
      </c>
      <c r="E93" s="83"/>
      <c r="F93" s="96" t="s">
        <v>1840</v>
      </c>
      <c r="G93" s="96" t="s">
        <v>149</v>
      </c>
      <c r="H93" s="93">
        <v>41811.080356999999</v>
      </c>
      <c r="I93" s="95">
        <f>2136000/100</f>
        <v>21360</v>
      </c>
      <c r="J93" s="83"/>
      <c r="K93" s="93">
        <v>28442.067687408999</v>
      </c>
      <c r="L93" s="94">
        <v>0.27747524857980937</v>
      </c>
      <c r="M93" s="94">
        <v>3.2083657206413594E-3</v>
      </c>
      <c r="N93" s="94">
        <f>K93/'סכום נכסי הקרן'!$C$42</f>
        <v>3.6910475416900387E-4</v>
      </c>
    </row>
    <row r="94" spans="2:14">
      <c r="B94" s="86" t="s">
        <v>1750</v>
      </c>
      <c r="C94" s="83" t="s">
        <v>1751</v>
      </c>
      <c r="D94" s="96" t="s">
        <v>130</v>
      </c>
      <c r="E94" s="83"/>
      <c r="F94" s="96" t="s">
        <v>1840</v>
      </c>
      <c r="G94" s="96" t="s">
        <v>149</v>
      </c>
      <c r="H94" s="93">
        <v>24294.894019000003</v>
      </c>
      <c r="I94" s="95">
        <f>3450000/100</f>
        <v>34500</v>
      </c>
      <c r="J94" s="83"/>
      <c r="K94" s="93">
        <v>26693.322401168003</v>
      </c>
      <c r="L94" s="94">
        <v>0.27666310632700941</v>
      </c>
      <c r="M94" s="94">
        <v>3.01110107405617E-3</v>
      </c>
      <c r="N94" s="94">
        <f>K94/'סכום נכסי הקרן'!$C$42</f>
        <v>3.4641054620648186E-4</v>
      </c>
    </row>
    <row r="95" spans="2:14">
      <c r="B95" s="86" t="s">
        <v>1752</v>
      </c>
      <c r="C95" s="83" t="s">
        <v>1753</v>
      </c>
      <c r="D95" s="96" t="s">
        <v>1418</v>
      </c>
      <c r="E95" s="83"/>
      <c r="F95" s="96" t="s">
        <v>1840</v>
      </c>
      <c r="G95" s="96" t="s">
        <v>140</v>
      </c>
      <c r="H95" s="93">
        <v>702677.41037799988</v>
      </c>
      <c r="I95" s="95">
        <v>2984</v>
      </c>
      <c r="J95" s="83"/>
      <c r="K95" s="93">
        <v>72465.041407342927</v>
      </c>
      <c r="L95" s="94">
        <v>7.0905894084561036E-3</v>
      </c>
      <c r="M95" s="94">
        <v>8.1743126889153184E-3</v>
      </c>
      <c r="N95" s="94">
        <f>K95/'סכום נכסי הקרן'!$C$42</f>
        <v>9.4040952255889233E-4</v>
      </c>
    </row>
    <row r="96" spans="2:14">
      <c r="B96" s="86" t="s">
        <v>1754</v>
      </c>
      <c r="C96" s="83" t="s">
        <v>1755</v>
      </c>
      <c r="D96" s="96" t="s">
        <v>129</v>
      </c>
      <c r="E96" s="83"/>
      <c r="F96" s="96" t="s">
        <v>1840</v>
      </c>
      <c r="G96" s="96" t="s">
        <v>140</v>
      </c>
      <c r="H96" s="93">
        <v>44122.806123999988</v>
      </c>
      <c r="I96" s="95">
        <v>58895.5</v>
      </c>
      <c r="J96" s="83"/>
      <c r="K96" s="93">
        <v>89808.816193798004</v>
      </c>
      <c r="L96" s="94">
        <v>3.3999601558025883E-3</v>
      </c>
      <c r="M96" s="94">
        <v>1.0130751760186494E-2</v>
      </c>
      <c r="N96" s="94">
        <f>K96/'סכום נכסי הקרן'!$C$42</f>
        <v>1.1654870309620884E-3</v>
      </c>
    </row>
    <row r="97" spans="2:14">
      <c r="B97" s="86" t="s">
        <v>1756</v>
      </c>
      <c r="C97" s="83" t="s">
        <v>1757</v>
      </c>
      <c r="D97" s="96" t="s">
        <v>30</v>
      </c>
      <c r="E97" s="83"/>
      <c r="F97" s="96" t="s">
        <v>1840</v>
      </c>
      <c r="G97" s="96" t="s">
        <v>142</v>
      </c>
      <c r="H97" s="93">
        <v>241501.70864300022</v>
      </c>
      <c r="I97" s="95">
        <v>13188</v>
      </c>
      <c r="J97" s="83"/>
      <c r="K97" s="93">
        <v>123517.74326563401</v>
      </c>
      <c r="L97" s="94">
        <v>0.18757414263533997</v>
      </c>
      <c r="M97" s="94">
        <v>1.3933237827145516E-2</v>
      </c>
      <c r="N97" s="94">
        <f>K97/'סכום נכסי הקרן'!$C$42</f>
        <v>1.602942049243298E-3</v>
      </c>
    </row>
    <row r="98" spans="2:14">
      <c r="B98" s="86" t="s">
        <v>1758</v>
      </c>
      <c r="C98" s="83" t="s">
        <v>1759</v>
      </c>
      <c r="D98" s="96" t="s">
        <v>30</v>
      </c>
      <c r="E98" s="83"/>
      <c r="F98" s="96" t="s">
        <v>1840</v>
      </c>
      <c r="G98" s="96" t="s">
        <v>142</v>
      </c>
      <c r="H98" s="93">
        <v>103908.244616</v>
      </c>
      <c r="I98" s="95">
        <v>25550</v>
      </c>
      <c r="J98" s="83"/>
      <c r="K98" s="93">
        <v>102960.61181635903</v>
      </c>
      <c r="L98" s="94">
        <v>0.15393791211568575</v>
      </c>
      <c r="M98" s="94">
        <v>1.1614320771555716E-2</v>
      </c>
      <c r="N98" s="94">
        <f>K98/'סכום נכסי הקרן'!$C$42</f>
        <v>1.3361634509572267E-3</v>
      </c>
    </row>
    <row r="99" spans="2:14">
      <c r="B99" s="86" t="s">
        <v>1760</v>
      </c>
      <c r="C99" s="83" t="s">
        <v>1761</v>
      </c>
      <c r="D99" s="96" t="s">
        <v>30</v>
      </c>
      <c r="E99" s="83"/>
      <c r="F99" s="96" t="s">
        <v>1840</v>
      </c>
      <c r="G99" s="96" t="s">
        <v>142</v>
      </c>
      <c r="H99" s="93">
        <v>199631.36206599994</v>
      </c>
      <c r="I99" s="95">
        <v>20180</v>
      </c>
      <c r="J99" s="83"/>
      <c r="K99" s="93">
        <v>156235.64829661907</v>
      </c>
      <c r="L99" s="94">
        <v>7.7152217223574862E-2</v>
      </c>
      <c r="M99" s="94">
        <v>1.7623933106626955E-2</v>
      </c>
      <c r="N99" s="94">
        <f>K99/'סכום נכסי הקרן'!$C$42</f>
        <v>2.0275361549219307E-3</v>
      </c>
    </row>
    <row r="100" spans="2:14">
      <c r="B100" s="86" t="s">
        <v>1762</v>
      </c>
      <c r="C100" s="83" t="s">
        <v>1763</v>
      </c>
      <c r="D100" s="96" t="s">
        <v>1418</v>
      </c>
      <c r="E100" s="83"/>
      <c r="F100" s="96" t="s">
        <v>1840</v>
      </c>
      <c r="G100" s="96" t="s">
        <v>140</v>
      </c>
      <c r="H100" s="93">
        <v>73</v>
      </c>
      <c r="I100" s="95">
        <v>32186</v>
      </c>
      <c r="J100" s="93">
        <v>0.38524000000000003</v>
      </c>
      <c r="K100" s="93">
        <v>81.586660000000009</v>
      </c>
      <c r="L100" s="94">
        <v>7.6477259147559165E-8</v>
      </c>
      <c r="M100" s="94">
        <v>9.2032634927417702E-6</v>
      </c>
      <c r="N100" s="94">
        <f>K100/'סכום נכסי הקרן'!$C$42</f>
        <v>1.0587846289424752E-6</v>
      </c>
    </row>
    <row r="101" spans="2:14">
      <c r="B101" s="86" t="s">
        <v>1764</v>
      </c>
      <c r="C101" s="83" t="s">
        <v>1765</v>
      </c>
      <c r="D101" s="96" t="s">
        <v>1418</v>
      </c>
      <c r="E101" s="83"/>
      <c r="F101" s="96" t="s">
        <v>1840</v>
      </c>
      <c r="G101" s="96" t="s">
        <v>140</v>
      </c>
      <c r="H101" s="93">
        <v>461353.8553</v>
      </c>
      <c r="I101" s="95">
        <v>2370</v>
      </c>
      <c r="J101" s="83"/>
      <c r="K101" s="93">
        <v>37788.202496826998</v>
      </c>
      <c r="L101" s="94">
        <v>4.0505167278314311E-3</v>
      </c>
      <c r="M101" s="94">
        <v>4.2626427469316837E-3</v>
      </c>
      <c r="N101" s="94">
        <f>K101/'סכום נכסי הקרן'!$C$42</f>
        <v>4.9039350255306545E-4</v>
      </c>
    </row>
    <row r="102" spans="2:14">
      <c r="B102" s="86" t="s">
        <v>1766</v>
      </c>
      <c r="C102" s="83" t="s">
        <v>1767</v>
      </c>
      <c r="D102" s="96" t="s">
        <v>131</v>
      </c>
      <c r="E102" s="83"/>
      <c r="F102" s="96" t="s">
        <v>1840</v>
      </c>
      <c r="G102" s="96" t="s">
        <v>144</v>
      </c>
      <c r="H102" s="93">
        <v>666585.28846099996</v>
      </c>
      <c r="I102" s="95">
        <v>8545</v>
      </c>
      <c r="J102" s="83"/>
      <c r="K102" s="93">
        <v>138019.08032341502</v>
      </c>
      <c r="L102" s="94">
        <v>1.2674274183779928E-2</v>
      </c>
      <c r="M102" s="94">
        <v>1.5569039880322095E-2</v>
      </c>
      <c r="N102" s="94">
        <f>K102/'סכום נכסי הקרן'!$C$42</f>
        <v>1.7911320398115165E-3</v>
      </c>
    </row>
    <row r="103" spans="2:14">
      <c r="B103" s="86" t="s">
        <v>1768</v>
      </c>
      <c r="C103" s="83" t="s">
        <v>1769</v>
      </c>
      <c r="D103" s="96" t="s">
        <v>129</v>
      </c>
      <c r="E103" s="83"/>
      <c r="F103" s="96" t="s">
        <v>1840</v>
      </c>
      <c r="G103" s="96" t="s">
        <v>143</v>
      </c>
      <c r="H103" s="93">
        <v>354887.58100000001</v>
      </c>
      <c r="I103" s="95">
        <v>3470</v>
      </c>
      <c r="J103" s="83"/>
      <c r="K103" s="93">
        <v>56150.877337073995</v>
      </c>
      <c r="L103" s="94">
        <v>4.0561177528188721E-3</v>
      </c>
      <c r="M103" s="94">
        <v>6.3340173440328881E-3</v>
      </c>
      <c r="N103" s="94">
        <f>K103/'סכום נכסי הקרן'!$C$42</f>
        <v>7.2869370833575397E-4</v>
      </c>
    </row>
    <row r="104" spans="2:14">
      <c r="B104" s="86" t="s">
        <v>1770</v>
      </c>
      <c r="C104" s="83" t="s">
        <v>1771</v>
      </c>
      <c r="D104" s="96" t="s">
        <v>1418</v>
      </c>
      <c r="E104" s="83"/>
      <c r="F104" s="96" t="s">
        <v>1840</v>
      </c>
      <c r="G104" s="96" t="s">
        <v>140</v>
      </c>
      <c r="H104" s="93">
        <v>604786.6395879999</v>
      </c>
      <c r="I104" s="95">
        <v>24485</v>
      </c>
      <c r="J104" s="83"/>
      <c r="K104" s="93">
        <v>511771.42208008195</v>
      </c>
      <c r="L104" s="94">
        <v>5.8121460928647305E-3</v>
      </c>
      <c r="M104" s="94">
        <v>5.7729624493246291E-2</v>
      </c>
      <c r="N104" s="94">
        <f>K104/'סכום נכסי הקרן'!$C$42</f>
        <v>6.6414744178818251E-3</v>
      </c>
    </row>
    <row r="105" spans="2:14">
      <c r="B105" s="86" t="s">
        <v>1772</v>
      </c>
      <c r="C105" s="83" t="s">
        <v>1773</v>
      </c>
      <c r="D105" s="96" t="s">
        <v>1418</v>
      </c>
      <c r="E105" s="83"/>
      <c r="F105" s="96" t="s">
        <v>1840</v>
      </c>
      <c r="G105" s="96" t="s">
        <v>140</v>
      </c>
      <c r="H105" s="93">
        <v>138260.99999999991</v>
      </c>
      <c r="I105" s="95">
        <v>4447</v>
      </c>
      <c r="J105" s="83"/>
      <c r="K105" s="93">
        <v>21249.100820000585</v>
      </c>
      <c r="L105" s="94">
        <v>9.1509043859236088E-5</v>
      </c>
      <c r="M105" s="94">
        <v>2.3969736453275645E-3</v>
      </c>
      <c r="N105" s="94">
        <f>K105/'סכום נכסי הקרן'!$C$42</f>
        <v>2.7575857777565064E-4</v>
      </c>
    </row>
    <row r="106" spans="2:14">
      <c r="B106" s="86" t="s">
        <v>1774</v>
      </c>
      <c r="C106" s="83" t="s">
        <v>1775</v>
      </c>
      <c r="D106" s="96" t="s">
        <v>1418</v>
      </c>
      <c r="E106" s="83"/>
      <c r="F106" s="96" t="s">
        <v>1840</v>
      </c>
      <c r="G106" s="96" t="s">
        <v>140</v>
      </c>
      <c r="H106" s="93">
        <v>6850</v>
      </c>
      <c r="I106" s="95">
        <v>29580</v>
      </c>
      <c r="J106" s="83"/>
      <c r="K106" s="93">
        <v>7002.6508899999999</v>
      </c>
      <c r="L106" s="94">
        <v>1.5522457245317663E-5</v>
      </c>
      <c r="M106" s="94">
        <v>7.899237606779425E-4</v>
      </c>
      <c r="N106" s="94">
        <f>K106/'סכום נכסי הקרן'!$C$42</f>
        <v>9.0876365378633506E-5</v>
      </c>
    </row>
    <row r="107" spans="2:14">
      <c r="B107" s="86" t="s">
        <v>1776</v>
      </c>
      <c r="C107" s="83" t="s">
        <v>1777</v>
      </c>
      <c r="D107" s="96" t="s">
        <v>129</v>
      </c>
      <c r="E107" s="83"/>
      <c r="F107" s="96" t="s">
        <v>1840</v>
      </c>
      <c r="G107" s="96" t="s">
        <v>140</v>
      </c>
      <c r="H107" s="93">
        <v>510</v>
      </c>
      <c r="I107" s="95">
        <v>6113.5</v>
      </c>
      <c r="J107" s="83"/>
      <c r="K107" s="93">
        <v>107.75410000000001</v>
      </c>
      <c r="L107" s="94">
        <v>1.2349255932026228E-6</v>
      </c>
      <c r="M107" s="94">
        <v>1.2155043174009648E-5</v>
      </c>
      <c r="N107" s="94">
        <f>K107/'סכום נכסי הקרן'!$C$42</f>
        <v>1.3983705765811514E-6</v>
      </c>
    </row>
    <row r="108" spans="2:14">
      <c r="B108" s="86" t="s">
        <v>1778</v>
      </c>
      <c r="C108" s="83" t="s">
        <v>1779</v>
      </c>
      <c r="D108" s="96" t="s">
        <v>1418</v>
      </c>
      <c r="E108" s="83"/>
      <c r="F108" s="96" t="s">
        <v>1840</v>
      </c>
      <c r="G108" s="96" t="s">
        <v>140</v>
      </c>
      <c r="H108" s="93">
        <v>665101.91331199999</v>
      </c>
      <c r="I108" s="95">
        <v>3122</v>
      </c>
      <c r="J108" s="83"/>
      <c r="K108" s="93">
        <v>71762.048871003033</v>
      </c>
      <c r="L108" s="94">
        <v>2.7483550136859505E-2</v>
      </c>
      <c r="M108" s="94">
        <v>8.0950126471515428E-3</v>
      </c>
      <c r="N108" s="94">
        <f>K108/'סכום נכסי הקרן'!$C$42</f>
        <v>9.3128649078215377E-4</v>
      </c>
    </row>
    <row r="109" spans="2:14">
      <c r="B109" s="86" t="s">
        <v>1780</v>
      </c>
      <c r="C109" s="83" t="s">
        <v>1781</v>
      </c>
      <c r="D109" s="96" t="s">
        <v>1418</v>
      </c>
      <c r="E109" s="83"/>
      <c r="F109" s="96" t="s">
        <v>1840</v>
      </c>
      <c r="G109" s="96" t="s">
        <v>140</v>
      </c>
      <c r="H109" s="93">
        <v>575</v>
      </c>
      <c r="I109" s="95">
        <v>7059</v>
      </c>
      <c r="J109" s="83"/>
      <c r="K109" s="93">
        <v>140.27645000000001</v>
      </c>
      <c r="L109" s="94">
        <v>1.165146909827761E-5</v>
      </c>
      <c r="M109" s="94">
        <v>1.5823679155102271E-5</v>
      </c>
      <c r="N109" s="94">
        <f>K109/'סכום נכסי הקרן'!$C$42</f>
        <v>1.8204268818286921E-6</v>
      </c>
    </row>
    <row r="110" spans="2:14">
      <c r="B110" s="82"/>
      <c r="C110" s="83"/>
      <c r="D110" s="83"/>
      <c r="E110" s="83"/>
      <c r="F110" s="83"/>
      <c r="G110" s="83"/>
      <c r="H110" s="93"/>
      <c r="I110" s="95"/>
      <c r="J110" s="83"/>
      <c r="K110" s="83"/>
      <c r="L110" s="83"/>
      <c r="M110" s="94"/>
      <c r="N110" s="83"/>
    </row>
    <row r="111" spans="2:14">
      <c r="B111" s="99" t="s">
        <v>238</v>
      </c>
      <c r="C111" s="81"/>
      <c r="D111" s="81"/>
      <c r="E111" s="81"/>
      <c r="F111" s="81"/>
      <c r="G111" s="81"/>
      <c r="H111" s="90"/>
      <c r="I111" s="92"/>
      <c r="J111" s="90">
        <v>684.3091660739999</v>
      </c>
      <c r="K111" s="90">
        <v>277594.55043388926</v>
      </c>
      <c r="L111" s="81"/>
      <c r="M111" s="91">
        <v>3.131364602733188E-2</v>
      </c>
      <c r="N111" s="91">
        <f>K111/'סכום נכסי הקרן'!$C$42</f>
        <v>3.6024620088332903E-3</v>
      </c>
    </row>
    <row r="112" spans="2:14">
      <c r="B112" s="86" t="s">
        <v>1782</v>
      </c>
      <c r="C112" s="83" t="s">
        <v>1783</v>
      </c>
      <c r="D112" s="96" t="s">
        <v>30</v>
      </c>
      <c r="E112" s="83"/>
      <c r="F112" s="96" t="s">
        <v>1804</v>
      </c>
      <c r="G112" s="96" t="s">
        <v>142</v>
      </c>
      <c r="H112" s="93">
        <v>9404</v>
      </c>
      <c r="I112" s="95">
        <v>20034</v>
      </c>
      <c r="J112" s="83"/>
      <c r="K112" s="93">
        <v>7306.5185599999995</v>
      </c>
      <c r="L112" s="94">
        <v>1.318395998267187E-2</v>
      </c>
      <c r="M112" s="94">
        <v>8.2420110741496418E-4</v>
      </c>
      <c r="N112" s="94">
        <f>K112/'סכום נכסי הקרן'!$C$42</f>
        <v>9.4819784783577453E-5</v>
      </c>
    </row>
    <row r="113" spans="2:14">
      <c r="B113" s="86" t="s">
        <v>1784</v>
      </c>
      <c r="C113" s="83" t="s">
        <v>1785</v>
      </c>
      <c r="D113" s="96" t="s">
        <v>129</v>
      </c>
      <c r="E113" s="83"/>
      <c r="F113" s="96" t="s">
        <v>1804</v>
      </c>
      <c r="G113" s="96" t="s">
        <v>140</v>
      </c>
      <c r="H113" s="93">
        <v>54233.886556999998</v>
      </c>
      <c r="I113" s="95">
        <v>10286</v>
      </c>
      <c r="J113" s="83"/>
      <c r="K113" s="93">
        <v>19279.287608863</v>
      </c>
      <c r="L113" s="94">
        <v>7.985848635059618E-3</v>
      </c>
      <c r="M113" s="94">
        <v>2.1747717557835757E-3</v>
      </c>
      <c r="N113" s="94">
        <f>K113/'סכום נכסי הקרן'!$C$42</f>
        <v>2.5019547775610951E-4</v>
      </c>
    </row>
    <row r="114" spans="2:14">
      <c r="B114" s="86" t="s">
        <v>1786</v>
      </c>
      <c r="C114" s="83" t="s">
        <v>1787</v>
      </c>
      <c r="D114" s="96" t="s">
        <v>129</v>
      </c>
      <c r="E114" s="83"/>
      <c r="F114" s="96" t="s">
        <v>1804</v>
      </c>
      <c r="G114" s="96" t="s">
        <v>140</v>
      </c>
      <c r="H114" s="93">
        <v>375784.04095499997</v>
      </c>
      <c r="I114" s="95">
        <v>10350</v>
      </c>
      <c r="J114" s="83"/>
      <c r="K114" s="93">
        <v>134416.44831336901</v>
      </c>
      <c r="L114" s="94">
        <v>8.2810717985532939E-3</v>
      </c>
      <c r="M114" s="94">
        <v>1.5162650261530991E-2</v>
      </c>
      <c r="N114" s="94">
        <f>K114/'סכום נכסי הקרן'!$C$42</f>
        <v>1.7443791589364707E-3</v>
      </c>
    </row>
    <row r="115" spans="2:14">
      <c r="B115" s="86" t="s">
        <v>1788</v>
      </c>
      <c r="C115" s="83" t="s">
        <v>1789</v>
      </c>
      <c r="D115" s="96" t="s">
        <v>129</v>
      </c>
      <c r="E115" s="83"/>
      <c r="F115" s="96" t="s">
        <v>1804</v>
      </c>
      <c r="G115" s="96" t="s">
        <v>142</v>
      </c>
      <c r="H115" s="93">
        <v>3862</v>
      </c>
      <c r="I115" s="95">
        <v>10559</v>
      </c>
      <c r="J115" s="83"/>
      <c r="K115" s="93">
        <v>1581.48567</v>
      </c>
      <c r="L115" s="94">
        <v>5.3482143867327062E-5</v>
      </c>
      <c r="M115" s="94">
        <v>1.7839717094688345E-4</v>
      </c>
      <c r="N115" s="94">
        <f>K115/'סכום נכסי הקרן'!$C$42</f>
        <v>2.0523609108263431E-5</v>
      </c>
    </row>
    <row r="116" spans="2:14">
      <c r="B116" s="86" t="s">
        <v>1790</v>
      </c>
      <c r="C116" s="83" t="s">
        <v>1791</v>
      </c>
      <c r="D116" s="96" t="s">
        <v>129</v>
      </c>
      <c r="E116" s="83"/>
      <c r="F116" s="96" t="s">
        <v>1804</v>
      </c>
      <c r="G116" s="96" t="s">
        <v>140</v>
      </c>
      <c r="H116" s="93">
        <v>9750</v>
      </c>
      <c r="I116" s="95">
        <v>12299</v>
      </c>
      <c r="J116" s="83"/>
      <c r="K116" s="93">
        <v>4144.2710399999996</v>
      </c>
      <c r="L116" s="94">
        <v>2.4695348680466733E-4</v>
      </c>
      <c r="M116" s="94">
        <v>4.6748841497444511E-4</v>
      </c>
      <c r="N116" s="94">
        <f>K116/'סכום נכסי הקרן'!$C$42</f>
        <v>5.3781959885641172E-5</v>
      </c>
    </row>
    <row r="117" spans="2:14">
      <c r="B117" s="86" t="s">
        <v>1792</v>
      </c>
      <c r="C117" s="83" t="s">
        <v>1793</v>
      </c>
      <c r="D117" s="96" t="s">
        <v>129</v>
      </c>
      <c r="E117" s="83"/>
      <c r="F117" s="96" t="s">
        <v>1804</v>
      </c>
      <c r="G117" s="96" t="s">
        <v>143</v>
      </c>
      <c r="H117" s="93">
        <v>5002589.1082009999</v>
      </c>
      <c r="I117" s="95">
        <v>168</v>
      </c>
      <c r="J117" s="93">
        <v>684.3091660739999</v>
      </c>
      <c r="K117" s="93">
        <v>39005.622501932005</v>
      </c>
      <c r="L117" s="94">
        <v>2.3888728253382091E-2</v>
      </c>
      <c r="M117" s="94">
        <v>4.3999720246385588E-3</v>
      </c>
      <c r="N117" s="94">
        <f>K117/'סכום נכסי הקרן'!$C$42</f>
        <v>5.0619247739003336E-4</v>
      </c>
    </row>
    <row r="118" spans="2:14">
      <c r="B118" s="86" t="s">
        <v>1794</v>
      </c>
      <c r="C118" s="83" t="s">
        <v>1795</v>
      </c>
      <c r="D118" s="96" t="s">
        <v>1418</v>
      </c>
      <c r="E118" s="83"/>
      <c r="F118" s="96" t="s">
        <v>1804</v>
      </c>
      <c r="G118" s="96" t="s">
        <v>140</v>
      </c>
      <c r="H118" s="93">
        <v>24642</v>
      </c>
      <c r="I118" s="95">
        <v>10954</v>
      </c>
      <c r="J118" s="83"/>
      <c r="K118" s="93">
        <v>9328.7278499999993</v>
      </c>
      <c r="L118" s="94">
        <v>2.3631832506102517E-4</v>
      </c>
      <c r="M118" s="94">
        <v>1.0523134597693841E-3</v>
      </c>
      <c r="N118" s="94">
        <f>K118/'סכום נכסי הקרן'!$C$42</f>
        <v>1.2106285090194382E-4</v>
      </c>
    </row>
    <row r="119" spans="2:14">
      <c r="B119" s="86" t="s">
        <v>1796</v>
      </c>
      <c r="C119" s="83" t="s">
        <v>1797</v>
      </c>
      <c r="D119" s="96" t="s">
        <v>129</v>
      </c>
      <c r="E119" s="83"/>
      <c r="F119" s="96" t="s">
        <v>1804</v>
      </c>
      <c r="G119" s="96" t="s">
        <v>140</v>
      </c>
      <c r="H119" s="93">
        <v>184355.173736</v>
      </c>
      <c r="I119" s="95">
        <v>7390</v>
      </c>
      <c r="J119" s="83"/>
      <c r="K119" s="93">
        <v>47084.016409725278</v>
      </c>
      <c r="L119" s="94">
        <v>3.3122014832784423E-3</v>
      </c>
      <c r="M119" s="94">
        <v>5.3112433983114283E-3</v>
      </c>
      <c r="N119" s="94">
        <f>K119/'סכום נכסי הקרן'!$C$42</f>
        <v>6.1102921535815277E-4</v>
      </c>
    </row>
    <row r="120" spans="2:14">
      <c r="B120" s="86" t="s">
        <v>1798</v>
      </c>
      <c r="C120" s="83" t="s">
        <v>1799</v>
      </c>
      <c r="D120" s="96" t="s">
        <v>1418</v>
      </c>
      <c r="E120" s="83"/>
      <c r="F120" s="96" t="s">
        <v>1804</v>
      </c>
      <c r="G120" s="96" t="s">
        <v>140</v>
      </c>
      <c r="H120" s="93">
        <v>53277</v>
      </c>
      <c r="I120" s="95">
        <v>3531</v>
      </c>
      <c r="J120" s="83"/>
      <c r="K120" s="93">
        <v>6501.4647799999984</v>
      </c>
      <c r="L120" s="94">
        <v>3.7731567162373685E-4</v>
      </c>
      <c r="M120" s="94">
        <v>7.3338819678511638E-4</v>
      </c>
      <c r="N120" s="94">
        <f>K120/'סכום נכסי הקרן'!$C$42</f>
        <v>8.4372261037219439E-5</v>
      </c>
    </row>
    <row r="121" spans="2:14">
      <c r="B121" s="86" t="s">
        <v>1800</v>
      </c>
      <c r="C121" s="83" t="s">
        <v>1801</v>
      </c>
      <c r="D121" s="96" t="s">
        <v>1418</v>
      </c>
      <c r="E121" s="83"/>
      <c r="F121" s="96" t="s">
        <v>1804</v>
      </c>
      <c r="G121" s="96" t="s">
        <v>140</v>
      </c>
      <c r="H121" s="93">
        <v>31948</v>
      </c>
      <c r="I121" s="95">
        <v>8103</v>
      </c>
      <c r="J121" s="83"/>
      <c r="K121" s="93">
        <v>8946.7077000000008</v>
      </c>
      <c r="L121" s="94">
        <v>1.0069273881173441E-4</v>
      </c>
      <c r="M121" s="94">
        <v>1.0092202371765396E-3</v>
      </c>
      <c r="N121" s="94">
        <f>K121/'סכום נכסי הקרן'!$C$42</f>
        <v>1.1610521367587895E-4</v>
      </c>
    </row>
    <row r="122" spans="2:14">
      <c r="B122" s="122"/>
      <c r="C122" s="122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</row>
    <row r="123" spans="2:14">
      <c r="B123" s="122"/>
      <c r="C123" s="122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</row>
    <row r="124" spans="2:14">
      <c r="B124" s="122"/>
      <c r="C124" s="122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</row>
    <row r="125" spans="2:14">
      <c r="B125" s="123" t="s">
        <v>232</v>
      </c>
      <c r="C125" s="122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</row>
    <row r="126" spans="2:14">
      <c r="B126" s="123" t="s">
        <v>120</v>
      </c>
      <c r="C126" s="122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</row>
    <row r="127" spans="2:14">
      <c r="B127" s="123" t="s">
        <v>214</v>
      </c>
      <c r="C127" s="122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</row>
    <row r="128" spans="2:14">
      <c r="B128" s="123" t="s">
        <v>222</v>
      </c>
      <c r="C128" s="122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</row>
    <row r="129" spans="2:14">
      <c r="B129" s="123" t="s">
        <v>230</v>
      </c>
      <c r="C129" s="122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</row>
    <row r="130" spans="2:14">
      <c r="B130" s="122"/>
      <c r="C130" s="122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</row>
    <row r="131" spans="2:14">
      <c r="B131" s="122"/>
      <c r="C131" s="122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</row>
    <row r="132" spans="2:14">
      <c r="B132" s="122"/>
      <c r="C132" s="122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</row>
    <row r="133" spans="2:14">
      <c r="B133" s="122"/>
      <c r="C133" s="122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</row>
    <row r="134" spans="2:14">
      <c r="B134" s="122"/>
      <c r="C134" s="122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</row>
    <row r="135" spans="2:14">
      <c r="B135" s="122"/>
      <c r="C135" s="122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</row>
    <row r="136" spans="2:14">
      <c r="B136" s="122"/>
      <c r="C136" s="122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</row>
    <row r="137" spans="2:14">
      <c r="B137" s="122"/>
      <c r="C137" s="122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</row>
    <row r="138" spans="2:14">
      <c r="B138" s="122"/>
      <c r="C138" s="122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</row>
    <row r="139" spans="2:14">
      <c r="B139" s="122"/>
      <c r="C139" s="122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</row>
    <row r="140" spans="2:14">
      <c r="B140" s="122"/>
      <c r="C140" s="122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</row>
    <row r="141" spans="2:14">
      <c r="B141" s="122"/>
      <c r="C141" s="122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</row>
    <row r="142" spans="2:14">
      <c r="B142" s="122"/>
      <c r="C142" s="122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</row>
    <row r="143" spans="2:14">
      <c r="B143" s="122"/>
      <c r="C143" s="122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</row>
    <row r="144" spans="2:14">
      <c r="B144" s="122"/>
      <c r="C144" s="122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</row>
    <row r="145" spans="2:14">
      <c r="B145" s="122"/>
      <c r="C145" s="122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</row>
    <row r="146" spans="2:14">
      <c r="B146" s="122"/>
      <c r="C146" s="122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</row>
    <row r="147" spans="2:14">
      <c r="B147" s="122"/>
      <c r="C147" s="122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</row>
    <row r="148" spans="2:14">
      <c r="B148" s="122"/>
      <c r="C148" s="122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</row>
    <row r="149" spans="2:14">
      <c r="B149" s="122"/>
      <c r="C149" s="122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</row>
    <row r="150" spans="2:14">
      <c r="B150" s="122"/>
      <c r="C150" s="122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</row>
    <row r="151" spans="2:14">
      <c r="B151" s="122"/>
      <c r="C151" s="122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</row>
    <row r="152" spans="2:14">
      <c r="B152" s="122"/>
      <c r="C152" s="122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</row>
    <row r="153" spans="2:14">
      <c r="B153" s="122"/>
      <c r="C153" s="122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</row>
    <row r="154" spans="2:14">
      <c r="B154" s="122"/>
      <c r="C154" s="122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</row>
    <row r="155" spans="2:14">
      <c r="B155" s="122"/>
      <c r="C155" s="122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</row>
    <row r="156" spans="2:14">
      <c r="B156" s="122"/>
      <c r="C156" s="122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</row>
    <row r="157" spans="2:14">
      <c r="B157" s="122"/>
      <c r="C157" s="122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</row>
    <row r="158" spans="2:14">
      <c r="B158" s="122"/>
      <c r="C158" s="122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</row>
    <row r="159" spans="2:14">
      <c r="B159" s="122"/>
      <c r="C159" s="122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</row>
    <row r="160" spans="2:14">
      <c r="B160" s="122"/>
      <c r="C160" s="122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</row>
    <row r="161" spans="2:14">
      <c r="B161" s="122"/>
      <c r="C161" s="122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</row>
    <row r="162" spans="2:14">
      <c r="B162" s="122"/>
      <c r="C162" s="122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</row>
    <row r="163" spans="2:14">
      <c r="B163" s="122"/>
      <c r="C163" s="122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</row>
    <row r="164" spans="2:14">
      <c r="B164" s="122"/>
      <c r="C164" s="122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</row>
    <row r="165" spans="2:14">
      <c r="B165" s="122"/>
      <c r="C165" s="122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</row>
    <row r="166" spans="2:14">
      <c r="B166" s="122"/>
      <c r="C166" s="122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</row>
    <row r="167" spans="2:14">
      <c r="B167" s="122"/>
      <c r="C167" s="122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</row>
    <row r="168" spans="2:14">
      <c r="B168" s="122"/>
      <c r="C168" s="122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</row>
    <row r="169" spans="2:14">
      <c r="B169" s="122"/>
      <c r="C169" s="122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</row>
    <row r="170" spans="2:14">
      <c r="B170" s="122"/>
      <c r="C170" s="122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</row>
    <row r="171" spans="2:14">
      <c r="B171" s="122"/>
      <c r="C171" s="122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</row>
    <row r="172" spans="2:14">
      <c r="B172" s="122"/>
      <c r="C172" s="122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</row>
    <row r="173" spans="2:14">
      <c r="B173" s="122"/>
      <c r="C173" s="122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</row>
    <row r="174" spans="2:14">
      <c r="B174" s="122"/>
      <c r="C174" s="122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</row>
    <row r="175" spans="2:14">
      <c r="B175" s="122"/>
      <c r="C175" s="122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</row>
    <row r="176" spans="2:14">
      <c r="B176" s="122"/>
      <c r="C176" s="122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</row>
    <row r="177" spans="2:14">
      <c r="B177" s="122"/>
      <c r="C177" s="122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</row>
    <row r="178" spans="2:14">
      <c r="B178" s="122"/>
      <c r="C178" s="122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</row>
    <row r="179" spans="2:14">
      <c r="B179" s="122"/>
      <c r="C179" s="122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</row>
    <row r="180" spans="2:14">
      <c r="B180" s="122"/>
      <c r="C180" s="122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</row>
    <row r="181" spans="2:14">
      <c r="B181" s="122"/>
      <c r="C181" s="122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</row>
    <row r="182" spans="2:14">
      <c r="B182" s="122"/>
      <c r="C182" s="122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</row>
    <row r="183" spans="2:14">
      <c r="B183" s="122"/>
      <c r="C183" s="122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</row>
    <row r="184" spans="2:14">
      <c r="B184" s="122"/>
      <c r="C184" s="122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</row>
    <row r="185" spans="2:14">
      <c r="B185" s="122"/>
      <c r="C185" s="122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</row>
    <row r="186" spans="2:14">
      <c r="B186" s="122"/>
      <c r="C186" s="122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</row>
    <row r="187" spans="2:14">
      <c r="B187" s="122"/>
      <c r="C187" s="122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</row>
    <row r="188" spans="2:14">
      <c r="B188" s="122"/>
      <c r="C188" s="122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</row>
    <row r="189" spans="2:14">
      <c r="B189" s="122"/>
      <c r="C189" s="122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</row>
    <row r="190" spans="2:14">
      <c r="B190" s="122"/>
      <c r="C190" s="122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</row>
    <row r="191" spans="2:14">
      <c r="B191" s="122"/>
      <c r="C191" s="122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</row>
    <row r="192" spans="2:14">
      <c r="B192" s="122"/>
      <c r="C192" s="122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</row>
    <row r="193" spans="2:14">
      <c r="B193" s="122"/>
      <c r="C193" s="122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</row>
    <row r="194" spans="2:14">
      <c r="B194" s="122"/>
      <c r="C194" s="122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</row>
    <row r="195" spans="2:14">
      <c r="B195" s="122"/>
      <c r="C195" s="122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</row>
    <row r="196" spans="2:14">
      <c r="B196" s="122"/>
      <c r="C196" s="122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</row>
    <row r="197" spans="2:14">
      <c r="B197" s="122"/>
      <c r="C197" s="122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</row>
    <row r="198" spans="2:14">
      <c r="B198" s="122"/>
      <c r="C198" s="122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</row>
    <row r="199" spans="2:14">
      <c r="B199" s="122"/>
      <c r="C199" s="122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</row>
    <row r="200" spans="2:14">
      <c r="B200" s="122"/>
      <c r="C200" s="122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</row>
    <row r="201" spans="2:14">
      <c r="B201" s="122"/>
      <c r="C201" s="122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</row>
    <row r="202" spans="2:14">
      <c r="B202" s="122"/>
      <c r="C202" s="122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</row>
    <row r="203" spans="2:14">
      <c r="B203" s="122"/>
      <c r="C203" s="122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</row>
    <row r="204" spans="2:14">
      <c r="B204" s="122"/>
      <c r="C204" s="122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</row>
    <row r="205" spans="2:14">
      <c r="B205" s="122"/>
      <c r="C205" s="122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</row>
    <row r="206" spans="2:14">
      <c r="B206" s="122"/>
      <c r="C206" s="122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</row>
    <row r="207" spans="2:14">
      <c r="B207" s="122"/>
      <c r="C207" s="122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</row>
    <row r="208" spans="2:14">
      <c r="B208" s="122"/>
      <c r="C208" s="122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</row>
    <row r="209" spans="2:14">
      <c r="B209" s="122"/>
      <c r="C209" s="122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</row>
    <row r="210" spans="2:14">
      <c r="B210" s="122"/>
      <c r="C210" s="122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</row>
    <row r="211" spans="2:14">
      <c r="B211" s="122"/>
      <c r="C211" s="122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</row>
    <row r="212" spans="2:14">
      <c r="B212" s="122"/>
      <c r="C212" s="122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</row>
    <row r="213" spans="2:14">
      <c r="B213" s="122"/>
      <c r="C213" s="122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</row>
    <row r="214" spans="2:14">
      <c r="B214" s="122"/>
      <c r="C214" s="122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</row>
    <row r="215" spans="2:14">
      <c r="B215" s="122"/>
      <c r="C215" s="122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</row>
    <row r="216" spans="2:14">
      <c r="B216" s="122"/>
      <c r="C216" s="122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</row>
    <row r="217" spans="2:14">
      <c r="B217" s="122"/>
      <c r="C217" s="122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</row>
    <row r="218" spans="2:14">
      <c r="B218" s="122"/>
      <c r="C218" s="122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</row>
    <row r="219" spans="2:14">
      <c r="B219" s="122"/>
      <c r="C219" s="122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</row>
    <row r="220" spans="2:14">
      <c r="B220" s="122"/>
      <c r="C220" s="122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</row>
    <row r="221" spans="2:14">
      <c r="B221" s="122"/>
      <c r="C221" s="122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</row>
    <row r="222" spans="2:14">
      <c r="B222" s="122"/>
      <c r="C222" s="122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</row>
    <row r="223" spans="2:14">
      <c r="B223" s="122"/>
      <c r="C223" s="122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</row>
    <row r="224" spans="2:14">
      <c r="B224" s="122"/>
      <c r="C224" s="122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</row>
    <row r="225" spans="2:14">
      <c r="B225" s="122"/>
      <c r="C225" s="122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</row>
    <row r="226" spans="2:14">
      <c r="B226" s="122"/>
      <c r="C226" s="122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</row>
    <row r="227" spans="2:14">
      <c r="B227" s="122"/>
      <c r="C227" s="122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</row>
    <row r="228" spans="2:14">
      <c r="B228" s="122"/>
      <c r="C228" s="122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</row>
    <row r="229" spans="2:14">
      <c r="B229" s="122"/>
      <c r="C229" s="122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</row>
    <row r="230" spans="2:14">
      <c r="B230" s="122"/>
      <c r="C230" s="122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</row>
    <row r="231" spans="2:14">
      <c r="B231" s="122"/>
      <c r="C231" s="122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</row>
    <row r="232" spans="2:14">
      <c r="B232" s="122"/>
      <c r="C232" s="122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</row>
    <row r="233" spans="2:14">
      <c r="B233" s="122"/>
      <c r="C233" s="122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</row>
    <row r="234" spans="2:14">
      <c r="B234" s="122"/>
      <c r="C234" s="122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</row>
    <row r="235" spans="2:14">
      <c r="B235" s="122"/>
      <c r="C235" s="122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</row>
    <row r="236" spans="2:14">
      <c r="B236" s="122"/>
      <c r="C236" s="122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</row>
    <row r="237" spans="2:14">
      <c r="B237" s="122"/>
      <c r="C237" s="122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</row>
    <row r="238" spans="2:14">
      <c r="B238" s="122"/>
      <c r="C238" s="122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</row>
    <row r="239" spans="2:14">
      <c r="B239" s="122"/>
      <c r="C239" s="122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</row>
    <row r="240" spans="2:14">
      <c r="B240" s="122"/>
      <c r="C240" s="122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</row>
    <row r="241" spans="2:14">
      <c r="B241" s="122"/>
      <c r="C241" s="122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</row>
    <row r="242" spans="2:14">
      <c r="B242" s="122"/>
      <c r="C242" s="122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</row>
    <row r="243" spans="2:14">
      <c r="B243" s="122"/>
      <c r="C243" s="122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</row>
    <row r="244" spans="2:14">
      <c r="B244" s="122"/>
      <c r="C244" s="122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</row>
    <row r="245" spans="2:14">
      <c r="B245" s="122"/>
      <c r="C245" s="122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</row>
    <row r="246" spans="2:14">
      <c r="B246" s="122"/>
      <c r="C246" s="122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</row>
    <row r="247" spans="2:14">
      <c r="B247" s="122"/>
      <c r="C247" s="122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</row>
    <row r="248" spans="2:14">
      <c r="B248" s="122"/>
      <c r="C248" s="122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</row>
    <row r="249" spans="2:14">
      <c r="B249" s="122"/>
      <c r="C249" s="122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</row>
    <row r="250" spans="2:14">
      <c r="B250" s="124"/>
      <c r="C250" s="122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</row>
    <row r="251" spans="2:14">
      <c r="B251" s="124"/>
      <c r="C251" s="122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</row>
    <row r="252" spans="2:14">
      <c r="B252" s="125"/>
      <c r="C252" s="122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</row>
    <row r="253" spans="2:14">
      <c r="B253" s="122"/>
      <c r="C253" s="122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</row>
    <row r="254" spans="2:14">
      <c r="B254" s="122"/>
      <c r="C254" s="122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</row>
    <row r="255" spans="2:14">
      <c r="B255" s="122"/>
      <c r="C255" s="122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</row>
    <row r="256" spans="2:14">
      <c r="B256" s="122"/>
      <c r="C256" s="122"/>
      <c r="D256" s="122"/>
      <c r="E256" s="122"/>
      <c r="F256" s="122"/>
      <c r="G256" s="122"/>
      <c r="H256" s="121"/>
      <c r="I256" s="121"/>
      <c r="J256" s="121"/>
      <c r="K256" s="121"/>
      <c r="L256" s="121"/>
      <c r="M256" s="121"/>
      <c r="N256" s="121"/>
    </row>
    <row r="257" spans="2:14">
      <c r="B257" s="122"/>
      <c r="C257" s="122"/>
      <c r="D257" s="122"/>
      <c r="E257" s="122"/>
      <c r="F257" s="122"/>
      <c r="G257" s="122"/>
      <c r="H257" s="121"/>
      <c r="I257" s="121"/>
      <c r="J257" s="121"/>
      <c r="K257" s="121"/>
      <c r="L257" s="121"/>
      <c r="M257" s="121"/>
      <c r="N257" s="121"/>
    </row>
    <row r="258" spans="2:14">
      <c r="B258" s="122"/>
      <c r="C258" s="122"/>
      <c r="D258" s="122"/>
      <c r="E258" s="122"/>
      <c r="F258" s="122"/>
      <c r="G258" s="122"/>
      <c r="H258" s="121"/>
      <c r="I258" s="121"/>
      <c r="J258" s="121"/>
      <c r="K258" s="121"/>
      <c r="L258" s="121"/>
      <c r="M258" s="121"/>
      <c r="N258" s="121"/>
    </row>
    <row r="259" spans="2:14">
      <c r="B259" s="122"/>
      <c r="C259" s="122"/>
      <c r="D259" s="122"/>
      <c r="E259" s="122"/>
      <c r="F259" s="122"/>
      <c r="G259" s="122"/>
      <c r="H259" s="121"/>
      <c r="I259" s="121"/>
      <c r="J259" s="121"/>
      <c r="K259" s="121"/>
      <c r="L259" s="121"/>
      <c r="M259" s="121"/>
      <c r="N259" s="121"/>
    </row>
    <row r="260" spans="2:14">
      <c r="B260" s="122"/>
      <c r="C260" s="122"/>
      <c r="D260" s="122"/>
      <c r="E260" s="122"/>
      <c r="F260" s="122"/>
      <c r="G260" s="122"/>
      <c r="H260" s="121"/>
      <c r="I260" s="121"/>
      <c r="J260" s="121"/>
      <c r="K260" s="121"/>
      <c r="L260" s="121"/>
      <c r="M260" s="121"/>
      <c r="N260" s="121"/>
    </row>
    <row r="261" spans="2:14">
      <c r="B261" s="122"/>
      <c r="C261" s="122"/>
      <c r="D261" s="122"/>
      <c r="E261" s="122"/>
      <c r="F261" s="122"/>
      <c r="G261" s="122"/>
      <c r="H261" s="121"/>
      <c r="I261" s="121"/>
      <c r="J261" s="121"/>
      <c r="K261" s="121"/>
      <c r="L261" s="121"/>
      <c r="M261" s="121"/>
      <c r="N261" s="121"/>
    </row>
    <row r="262" spans="2:14">
      <c r="B262" s="122"/>
      <c r="C262" s="122"/>
      <c r="D262" s="122"/>
      <c r="E262" s="122"/>
      <c r="F262" s="122"/>
      <c r="G262" s="122"/>
      <c r="H262" s="121"/>
      <c r="I262" s="121"/>
      <c r="J262" s="121"/>
      <c r="K262" s="121"/>
      <c r="L262" s="121"/>
      <c r="M262" s="121"/>
      <c r="N262" s="121"/>
    </row>
    <row r="263" spans="2:14">
      <c r="B263" s="122"/>
      <c r="C263" s="122"/>
      <c r="D263" s="122"/>
      <c r="E263" s="122"/>
      <c r="F263" s="122"/>
      <c r="G263" s="122"/>
      <c r="H263" s="121"/>
      <c r="I263" s="121"/>
      <c r="J263" s="121"/>
      <c r="K263" s="121"/>
      <c r="L263" s="121"/>
      <c r="M263" s="121"/>
      <c r="N263" s="121"/>
    </row>
    <row r="264" spans="2:14">
      <c r="B264" s="122"/>
      <c r="C264" s="122"/>
      <c r="D264" s="122"/>
      <c r="E264" s="122"/>
      <c r="F264" s="122"/>
      <c r="G264" s="122"/>
      <c r="H264" s="121"/>
      <c r="I264" s="121"/>
      <c r="J264" s="121"/>
      <c r="K264" s="121"/>
      <c r="L264" s="121"/>
      <c r="M264" s="121"/>
      <c r="N264" s="121"/>
    </row>
    <row r="265" spans="2:14">
      <c r="B265" s="122"/>
      <c r="C265" s="122"/>
      <c r="D265" s="122"/>
      <c r="E265" s="122"/>
      <c r="F265" s="122"/>
      <c r="G265" s="122"/>
      <c r="H265" s="121"/>
      <c r="I265" s="121"/>
      <c r="J265" s="121"/>
      <c r="K265" s="121"/>
      <c r="L265" s="121"/>
      <c r="M265" s="121"/>
      <c r="N265" s="121"/>
    </row>
    <row r="266" spans="2:14">
      <c r="B266" s="122"/>
      <c r="C266" s="122"/>
      <c r="D266" s="122"/>
      <c r="E266" s="122"/>
      <c r="F266" s="122"/>
      <c r="G266" s="122"/>
      <c r="H266" s="121"/>
      <c r="I266" s="121"/>
      <c r="J266" s="121"/>
      <c r="K266" s="121"/>
      <c r="L266" s="121"/>
      <c r="M266" s="121"/>
      <c r="N266" s="121"/>
    </row>
    <row r="267" spans="2:14">
      <c r="B267" s="122"/>
      <c r="C267" s="122"/>
      <c r="D267" s="122"/>
      <c r="E267" s="122"/>
      <c r="F267" s="122"/>
      <c r="G267" s="122"/>
      <c r="H267" s="121"/>
      <c r="I267" s="121"/>
      <c r="J267" s="121"/>
      <c r="K267" s="121"/>
      <c r="L267" s="121"/>
      <c r="M267" s="121"/>
      <c r="N267" s="121"/>
    </row>
    <row r="268" spans="2:14">
      <c r="B268" s="122"/>
      <c r="C268" s="122"/>
      <c r="D268" s="122"/>
      <c r="E268" s="122"/>
      <c r="F268" s="122"/>
      <c r="G268" s="122"/>
      <c r="H268" s="121"/>
      <c r="I268" s="121"/>
      <c r="J268" s="121"/>
      <c r="K268" s="121"/>
      <c r="L268" s="121"/>
      <c r="M268" s="121"/>
      <c r="N268" s="121"/>
    </row>
    <row r="269" spans="2:14">
      <c r="B269" s="122"/>
      <c r="C269" s="122"/>
      <c r="D269" s="122"/>
      <c r="E269" s="122"/>
      <c r="F269" s="122"/>
      <c r="G269" s="122"/>
      <c r="H269" s="121"/>
      <c r="I269" s="121"/>
      <c r="J269" s="121"/>
      <c r="K269" s="121"/>
      <c r="L269" s="121"/>
      <c r="M269" s="121"/>
      <c r="N269" s="121"/>
    </row>
    <row r="270" spans="2:14">
      <c r="B270" s="122"/>
      <c r="C270" s="122"/>
      <c r="D270" s="122"/>
      <c r="E270" s="122"/>
      <c r="F270" s="122"/>
      <c r="G270" s="122"/>
      <c r="H270" s="121"/>
      <c r="I270" s="121"/>
      <c r="J270" s="121"/>
      <c r="K270" s="121"/>
      <c r="L270" s="121"/>
      <c r="M270" s="121"/>
      <c r="N270" s="121"/>
    </row>
    <row r="271" spans="2:14">
      <c r="B271" s="122"/>
      <c r="C271" s="122"/>
      <c r="D271" s="122"/>
      <c r="E271" s="122"/>
      <c r="F271" s="122"/>
      <c r="G271" s="122"/>
      <c r="H271" s="121"/>
      <c r="I271" s="121"/>
      <c r="J271" s="121"/>
      <c r="K271" s="121"/>
      <c r="L271" s="121"/>
      <c r="M271" s="121"/>
      <c r="N271" s="121"/>
    </row>
    <row r="272" spans="2:14">
      <c r="B272" s="122"/>
      <c r="C272" s="122"/>
      <c r="D272" s="122"/>
      <c r="E272" s="122"/>
      <c r="F272" s="122"/>
      <c r="G272" s="122"/>
      <c r="H272" s="121"/>
      <c r="I272" s="121"/>
      <c r="J272" s="121"/>
      <c r="K272" s="121"/>
      <c r="L272" s="121"/>
      <c r="M272" s="121"/>
      <c r="N272" s="121"/>
    </row>
    <row r="273" spans="2:14">
      <c r="B273" s="122"/>
      <c r="C273" s="122"/>
      <c r="D273" s="122"/>
      <c r="E273" s="122"/>
      <c r="F273" s="122"/>
      <c r="G273" s="122"/>
      <c r="H273" s="121"/>
      <c r="I273" s="121"/>
      <c r="J273" s="121"/>
      <c r="K273" s="121"/>
      <c r="L273" s="121"/>
      <c r="M273" s="121"/>
      <c r="N273" s="121"/>
    </row>
    <row r="274" spans="2:14">
      <c r="B274" s="122"/>
      <c r="C274" s="122"/>
      <c r="D274" s="122"/>
      <c r="E274" s="122"/>
      <c r="F274" s="122"/>
      <c r="G274" s="122"/>
      <c r="H274" s="121"/>
      <c r="I274" s="121"/>
      <c r="J274" s="121"/>
      <c r="K274" s="121"/>
      <c r="L274" s="121"/>
      <c r="M274" s="121"/>
      <c r="N274" s="121"/>
    </row>
    <row r="275" spans="2:14">
      <c r="B275" s="122"/>
      <c r="C275" s="122"/>
      <c r="D275" s="122"/>
      <c r="E275" s="122"/>
      <c r="F275" s="122"/>
      <c r="G275" s="122"/>
      <c r="H275" s="121"/>
      <c r="I275" s="121"/>
      <c r="J275" s="121"/>
      <c r="K275" s="121"/>
      <c r="L275" s="121"/>
      <c r="M275" s="121"/>
      <c r="N275" s="121"/>
    </row>
    <row r="276" spans="2:14">
      <c r="B276" s="122"/>
      <c r="C276" s="122"/>
      <c r="D276" s="122"/>
      <c r="E276" s="122"/>
      <c r="F276" s="122"/>
      <c r="G276" s="122"/>
      <c r="H276" s="121"/>
      <c r="I276" s="121"/>
      <c r="J276" s="121"/>
      <c r="K276" s="121"/>
      <c r="L276" s="121"/>
      <c r="M276" s="121"/>
      <c r="N276" s="121"/>
    </row>
    <row r="277" spans="2:14">
      <c r="B277" s="122"/>
      <c r="C277" s="122"/>
      <c r="D277" s="122"/>
      <c r="E277" s="122"/>
      <c r="F277" s="122"/>
      <c r="G277" s="122"/>
      <c r="H277" s="121"/>
      <c r="I277" s="121"/>
      <c r="J277" s="121"/>
      <c r="K277" s="121"/>
      <c r="L277" s="121"/>
      <c r="M277" s="121"/>
      <c r="N277" s="121"/>
    </row>
    <row r="278" spans="2:14">
      <c r="B278" s="122"/>
      <c r="C278" s="122"/>
      <c r="D278" s="122"/>
      <c r="E278" s="122"/>
      <c r="F278" s="122"/>
      <c r="G278" s="122"/>
      <c r="H278" s="121"/>
      <c r="I278" s="121"/>
      <c r="J278" s="121"/>
      <c r="K278" s="121"/>
      <c r="L278" s="121"/>
      <c r="M278" s="121"/>
      <c r="N278" s="121"/>
    </row>
    <row r="279" spans="2:14">
      <c r="B279" s="122"/>
      <c r="C279" s="122"/>
      <c r="D279" s="122"/>
      <c r="E279" s="122"/>
      <c r="F279" s="122"/>
      <c r="G279" s="122"/>
      <c r="H279" s="121"/>
      <c r="I279" s="121"/>
      <c r="J279" s="121"/>
      <c r="K279" s="121"/>
      <c r="L279" s="121"/>
      <c r="M279" s="121"/>
      <c r="N279" s="121"/>
    </row>
    <row r="280" spans="2:14">
      <c r="B280" s="122"/>
      <c r="C280" s="122"/>
      <c r="D280" s="122"/>
      <c r="E280" s="122"/>
      <c r="F280" s="122"/>
      <c r="G280" s="122"/>
      <c r="H280" s="121"/>
      <c r="I280" s="121"/>
      <c r="J280" s="121"/>
      <c r="K280" s="121"/>
      <c r="L280" s="121"/>
      <c r="M280" s="121"/>
      <c r="N280" s="121"/>
    </row>
    <row r="281" spans="2:14">
      <c r="B281" s="122"/>
      <c r="C281" s="122"/>
      <c r="D281" s="122"/>
      <c r="E281" s="122"/>
      <c r="F281" s="122"/>
      <c r="G281" s="122"/>
      <c r="H281" s="121"/>
      <c r="I281" s="121"/>
      <c r="J281" s="121"/>
      <c r="K281" s="121"/>
      <c r="L281" s="121"/>
      <c r="M281" s="121"/>
      <c r="N281" s="121"/>
    </row>
    <row r="282" spans="2:14">
      <c r="B282" s="122"/>
      <c r="C282" s="122"/>
      <c r="D282" s="122"/>
      <c r="E282" s="122"/>
      <c r="F282" s="122"/>
      <c r="G282" s="122"/>
      <c r="H282" s="121"/>
      <c r="I282" s="121"/>
      <c r="J282" s="121"/>
      <c r="K282" s="121"/>
      <c r="L282" s="121"/>
      <c r="M282" s="121"/>
      <c r="N282" s="121"/>
    </row>
    <row r="283" spans="2:14">
      <c r="B283" s="122"/>
      <c r="C283" s="122"/>
      <c r="D283" s="122"/>
      <c r="E283" s="122"/>
      <c r="F283" s="122"/>
      <c r="G283" s="122"/>
      <c r="H283" s="121"/>
      <c r="I283" s="121"/>
      <c r="J283" s="121"/>
      <c r="K283" s="121"/>
      <c r="L283" s="121"/>
      <c r="M283" s="121"/>
      <c r="N283" s="121"/>
    </row>
    <row r="284" spans="2:14">
      <c r="B284" s="122"/>
      <c r="C284" s="122"/>
      <c r="D284" s="122"/>
      <c r="E284" s="122"/>
      <c r="F284" s="122"/>
      <c r="G284" s="122"/>
      <c r="H284" s="121"/>
      <c r="I284" s="121"/>
      <c r="J284" s="121"/>
      <c r="K284" s="121"/>
      <c r="L284" s="121"/>
      <c r="M284" s="121"/>
      <c r="N284" s="121"/>
    </row>
    <row r="285" spans="2:14">
      <c r="B285" s="122"/>
      <c r="C285" s="122"/>
      <c r="D285" s="122"/>
      <c r="E285" s="122"/>
      <c r="F285" s="122"/>
      <c r="G285" s="122"/>
      <c r="H285" s="121"/>
      <c r="I285" s="121"/>
      <c r="J285" s="121"/>
      <c r="K285" s="121"/>
      <c r="L285" s="121"/>
      <c r="M285" s="121"/>
      <c r="N285" s="121"/>
    </row>
    <row r="286" spans="2:14">
      <c r="B286" s="122"/>
      <c r="C286" s="122"/>
      <c r="D286" s="122"/>
      <c r="E286" s="122"/>
      <c r="F286" s="122"/>
      <c r="G286" s="122"/>
      <c r="H286" s="121"/>
      <c r="I286" s="121"/>
      <c r="J286" s="121"/>
      <c r="K286" s="121"/>
      <c r="L286" s="121"/>
      <c r="M286" s="121"/>
      <c r="N286" s="121"/>
    </row>
    <row r="287" spans="2:14">
      <c r="B287" s="122"/>
      <c r="C287" s="122"/>
      <c r="D287" s="122"/>
      <c r="E287" s="122"/>
      <c r="F287" s="122"/>
      <c r="G287" s="122"/>
      <c r="H287" s="121"/>
      <c r="I287" s="121"/>
      <c r="J287" s="121"/>
      <c r="K287" s="121"/>
      <c r="L287" s="121"/>
      <c r="M287" s="121"/>
      <c r="N287" s="121"/>
    </row>
    <row r="288" spans="2:14">
      <c r="B288" s="122"/>
      <c r="C288" s="122"/>
      <c r="D288" s="122"/>
      <c r="E288" s="122"/>
      <c r="F288" s="122"/>
      <c r="G288" s="122"/>
      <c r="H288" s="121"/>
      <c r="I288" s="121"/>
      <c r="J288" s="121"/>
      <c r="K288" s="121"/>
      <c r="L288" s="121"/>
      <c r="M288" s="121"/>
      <c r="N288" s="121"/>
    </row>
    <row r="289" spans="2:14">
      <c r="B289" s="122"/>
      <c r="C289" s="122"/>
      <c r="D289" s="122"/>
      <c r="E289" s="122"/>
      <c r="F289" s="122"/>
      <c r="G289" s="122"/>
      <c r="H289" s="121"/>
      <c r="I289" s="121"/>
      <c r="J289" s="121"/>
      <c r="K289" s="121"/>
      <c r="L289" s="121"/>
      <c r="M289" s="121"/>
      <c r="N289" s="121"/>
    </row>
    <row r="290" spans="2:14">
      <c r="B290" s="122"/>
      <c r="C290" s="122"/>
      <c r="D290" s="122"/>
      <c r="E290" s="122"/>
      <c r="F290" s="122"/>
      <c r="G290" s="122"/>
      <c r="H290" s="121"/>
      <c r="I290" s="121"/>
      <c r="J290" s="121"/>
      <c r="K290" s="121"/>
      <c r="L290" s="121"/>
      <c r="M290" s="121"/>
      <c r="N290" s="121"/>
    </row>
    <row r="291" spans="2:14">
      <c r="B291" s="122"/>
      <c r="C291" s="122"/>
      <c r="D291" s="122"/>
      <c r="E291" s="122"/>
      <c r="F291" s="122"/>
      <c r="G291" s="122"/>
      <c r="H291" s="121"/>
      <c r="I291" s="121"/>
      <c r="J291" s="121"/>
      <c r="K291" s="121"/>
      <c r="L291" s="121"/>
      <c r="M291" s="121"/>
      <c r="N291" s="121"/>
    </row>
    <row r="292" spans="2:14">
      <c r="B292" s="122"/>
      <c r="C292" s="122"/>
      <c r="D292" s="122"/>
      <c r="E292" s="122"/>
      <c r="F292" s="122"/>
      <c r="G292" s="122"/>
      <c r="H292" s="121"/>
      <c r="I292" s="121"/>
      <c r="J292" s="121"/>
      <c r="K292" s="121"/>
      <c r="L292" s="121"/>
      <c r="M292" s="121"/>
      <c r="N292" s="121"/>
    </row>
    <row r="293" spans="2:14">
      <c r="B293" s="122"/>
      <c r="C293" s="122"/>
      <c r="D293" s="122"/>
      <c r="E293" s="122"/>
      <c r="F293" s="122"/>
      <c r="G293" s="122"/>
      <c r="H293" s="121"/>
      <c r="I293" s="121"/>
      <c r="J293" s="121"/>
      <c r="K293" s="121"/>
      <c r="L293" s="121"/>
      <c r="M293" s="121"/>
      <c r="N293" s="121"/>
    </row>
    <row r="294" spans="2:14">
      <c r="B294" s="122"/>
      <c r="C294" s="122"/>
      <c r="D294" s="122"/>
      <c r="E294" s="122"/>
      <c r="F294" s="122"/>
      <c r="G294" s="122"/>
      <c r="H294" s="121"/>
      <c r="I294" s="121"/>
      <c r="J294" s="121"/>
      <c r="K294" s="121"/>
      <c r="L294" s="121"/>
      <c r="M294" s="121"/>
      <c r="N294" s="121"/>
    </row>
    <row r="295" spans="2:14">
      <c r="B295" s="122"/>
      <c r="C295" s="122"/>
      <c r="D295" s="122"/>
      <c r="E295" s="122"/>
      <c r="F295" s="122"/>
      <c r="G295" s="122"/>
      <c r="H295" s="121"/>
      <c r="I295" s="121"/>
      <c r="J295" s="121"/>
      <c r="K295" s="121"/>
      <c r="L295" s="121"/>
      <c r="M295" s="121"/>
      <c r="N295" s="121"/>
    </row>
    <row r="296" spans="2:14">
      <c r="B296" s="122"/>
      <c r="C296" s="122"/>
      <c r="D296" s="122"/>
      <c r="E296" s="122"/>
      <c r="F296" s="122"/>
      <c r="G296" s="122"/>
      <c r="H296" s="121"/>
      <c r="I296" s="121"/>
      <c r="J296" s="121"/>
      <c r="K296" s="121"/>
      <c r="L296" s="121"/>
      <c r="M296" s="121"/>
      <c r="N296" s="121"/>
    </row>
    <row r="297" spans="2:14">
      <c r="B297" s="122"/>
      <c r="C297" s="122"/>
      <c r="D297" s="122"/>
      <c r="E297" s="122"/>
      <c r="F297" s="122"/>
      <c r="G297" s="122"/>
      <c r="H297" s="121"/>
      <c r="I297" s="121"/>
      <c r="J297" s="121"/>
      <c r="K297" s="121"/>
      <c r="L297" s="121"/>
      <c r="M297" s="121"/>
      <c r="N297" s="121"/>
    </row>
    <row r="298" spans="2:14">
      <c r="B298" s="122"/>
      <c r="C298" s="122"/>
      <c r="D298" s="122"/>
      <c r="E298" s="122"/>
      <c r="F298" s="122"/>
      <c r="G298" s="122"/>
      <c r="H298" s="121"/>
      <c r="I298" s="121"/>
      <c r="J298" s="121"/>
      <c r="K298" s="121"/>
      <c r="L298" s="121"/>
      <c r="M298" s="121"/>
      <c r="N298" s="121"/>
    </row>
    <row r="299" spans="2:14">
      <c r="B299" s="122"/>
      <c r="C299" s="122"/>
      <c r="D299" s="122"/>
      <c r="E299" s="122"/>
      <c r="F299" s="122"/>
      <c r="G299" s="122"/>
      <c r="H299" s="121"/>
      <c r="I299" s="121"/>
      <c r="J299" s="121"/>
      <c r="K299" s="121"/>
      <c r="L299" s="121"/>
      <c r="M299" s="121"/>
      <c r="N299" s="121"/>
    </row>
    <row r="300" spans="2:14">
      <c r="B300" s="122"/>
      <c r="C300" s="122"/>
      <c r="D300" s="122"/>
      <c r="E300" s="122"/>
      <c r="F300" s="122"/>
      <c r="G300" s="122"/>
      <c r="H300" s="121"/>
      <c r="I300" s="121"/>
      <c r="J300" s="121"/>
      <c r="K300" s="121"/>
      <c r="L300" s="121"/>
      <c r="M300" s="121"/>
      <c r="N300" s="121"/>
    </row>
    <row r="301" spans="2:14">
      <c r="B301" s="122"/>
      <c r="C301" s="122"/>
      <c r="D301" s="122"/>
      <c r="E301" s="122"/>
      <c r="F301" s="122"/>
      <c r="G301" s="122"/>
      <c r="H301" s="121"/>
      <c r="I301" s="121"/>
      <c r="J301" s="121"/>
      <c r="K301" s="121"/>
      <c r="L301" s="121"/>
      <c r="M301" s="121"/>
      <c r="N301" s="121"/>
    </row>
    <row r="302" spans="2:14">
      <c r="B302" s="122"/>
      <c r="C302" s="122"/>
      <c r="D302" s="122"/>
      <c r="E302" s="122"/>
      <c r="F302" s="122"/>
      <c r="G302" s="122"/>
      <c r="H302" s="121"/>
      <c r="I302" s="121"/>
      <c r="J302" s="121"/>
      <c r="K302" s="121"/>
      <c r="L302" s="121"/>
      <c r="M302" s="121"/>
      <c r="N302" s="121"/>
    </row>
    <row r="303" spans="2:14">
      <c r="B303" s="122"/>
      <c r="C303" s="122"/>
      <c r="D303" s="122"/>
      <c r="E303" s="122"/>
      <c r="F303" s="122"/>
      <c r="G303" s="122"/>
      <c r="H303" s="121"/>
      <c r="I303" s="121"/>
      <c r="J303" s="121"/>
      <c r="K303" s="121"/>
      <c r="L303" s="121"/>
      <c r="M303" s="121"/>
      <c r="N303" s="121"/>
    </row>
    <row r="304" spans="2:14">
      <c r="B304" s="122"/>
      <c r="C304" s="122"/>
      <c r="D304" s="122"/>
      <c r="E304" s="122"/>
      <c r="F304" s="122"/>
      <c r="G304" s="122"/>
      <c r="H304" s="121"/>
      <c r="I304" s="121"/>
      <c r="J304" s="121"/>
      <c r="K304" s="121"/>
      <c r="L304" s="121"/>
      <c r="M304" s="121"/>
      <c r="N304" s="121"/>
    </row>
    <row r="305" spans="2:14">
      <c r="B305" s="122"/>
      <c r="C305" s="122"/>
      <c r="D305" s="122"/>
      <c r="E305" s="122"/>
      <c r="F305" s="122"/>
      <c r="G305" s="122"/>
      <c r="H305" s="121"/>
      <c r="I305" s="121"/>
      <c r="J305" s="121"/>
      <c r="K305" s="121"/>
      <c r="L305" s="121"/>
      <c r="M305" s="121"/>
      <c r="N305" s="121"/>
    </row>
    <row r="306" spans="2:14">
      <c r="B306" s="122"/>
      <c r="C306" s="122"/>
      <c r="D306" s="122"/>
      <c r="E306" s="122"/>
      <c r="F306" s="122"/>
      <c r="G306" s="122"/>
      <c r="H306" s="121"/>
      <c r="I306" s="121"/>
      <c r="J306" s="121"/>
      <c r="K306" s="121"/>
      <c r="L306" s="121"/>
      <c r="M306" s="121"/>
      <c r="N306" s="121"/>
    </row>
    <row r="307" spans="2:14">
      <c r="B307" s="122"/>
      <c r="C307" s="122"/>
      <c r="D307" s="122"/>
      <c r="E307" s="122"/>
      <c r="F307" s="122"/>
      <c r="G307" s="122"/>
      <c r="H307" s="121"/>
      <c r="I307" s="121"/>
      <c r="J307" s="121"/>
      <c r="K307" s="121"/>
      <c r="L307" s="121"/>
      <c r="M307" s="121"/>
      <c r="N307" s="121"/>
    </row>
    <row r="308" spans="2:14">
      <c r="B308" s="122"/>
      <c r="C308" s="122"/>
      <c r="D308" s="122"/>
      <c r="E308" s="122"/>
      <c r="F308" s="122"/>
      <c r="G308" s="122"/>
      <c r="H308" s="121"/>
      <c r="I308" s="121"/>
      <c r="J308" s="121"/>
      <c r="K308" s="121"/>
      <c r="L308" s="121"/>
      <c r="M308" s="121"/>
      <c r="N308" s="121"/>
    </row>
    <row r="309" spans="2:14">
      <c r="B309" s="122"/>
      <c r="C309" s="122"/>
      <c r="D309" s="122"/>
      <c r="E309" s="122"/>
      <c r="F309" s="122"/>
      <c r="G309" s="122"/>
      <c r="H309" s="121"/>
      <c r="I309" s="121"/>
      <c r="J309" s="121"/>
      <c r="K309" s="121"/>
      <c r="L309" s="121"/>
      <c r="M309" s="121"/>
      <c r="N309" s="121"/>
    </row>
    <row r="310" spans="2:14">
      <c r="B310" s="122"/>
      <c r="C310" s="122"/>
      <c r="D310" s="122"/>
      <c r="E310" s="122"/>
      <c r="F310" s="122"/>
      <c r="G310" s="122"/>
      <c r="H310" s="121"/>
      <c r="I310" s="121"/>
      <c r="J310" s="121"/>
      <c r="K310" s="121"/>
      <c r="L310" s="121"/>
      <c r="M310" s="121"/>
      <c r="N310" s="121"/>
    </row>
    <row r="311" spans="2:14">
      <c r="B311" s="122"/>
      <c r="C311" s="122"/>
      <c r="D311" s="122"/>
      <c r="E311" s="122"/>
      <c r="F311" s="122"/>
      <c r="G311" s="122"/>
      <c r="H311" s="121"/>
      <c r="I311" s="121"/>
      <c r="J311" s="121"/>
      <c r="K311" s="121"/>
      <c r="L311" s="121"/>
      <c r="M311" s="121"/>
      <c r="N311" s="121"/>
    </row>
    <row r="312" spans="2:14">
      <c r="B312" s="122"/>
      <c r="C312" s="122"/>
      <c r="D312" s="122"/>
      <c r="E312" s="122"/>
      <c r="F312" s="122"/>
      <c r="G312" s="122"/>
      <c r="H312" s="121"/>
      <c r="I312" s="121"/>
      <c r="J312" s="121"/>
      <c r="K312" s="121"/>
      <c r="L312" s="121"/>
      <c r="M312" s="121"/>
      <c r="N312" s="121"/>
    </row>
    <row r="313" spans="2:14">
      <c r="B313" s="122"/>
      <c r="C313" s="122"/>
      <c r="D313" s="122"/>
      <c r="E313" s="122"/>
      <c r="F313" s="122"/>
      <c r="G313" s="122"/>
      <c r="H313" s="121"/>
      <c r="I313" s="121"/>
      <c r="J313" s="121"/>
      <c r="K313" s="121"/>
      <c r="L313" s="121"/>
      <c r="M313" s="121"/>
      <c r="N313" s="121"/>
    </row>
    <row r="314" spans="2:14">
      <c r="B314" s="122"/>
      <c r="C314" s="122"/>
      <c r="D314" s="122"/>
      <c r="E314" s="122"/>
      <c r="F314" s="122"/>
      <c r="G314" s="122"/>
      <c r="H314" s="121"/>
      <c r="I314" s="121"/>
      <c r="J314" s="121"/>
      <c r="K314" s="121"/>
      <c r="L314" s="121"/>
      <c r="M314" s="121"/>
      <c r="N314" s="121"/>
    </row>
    <row r="315" spans="2:14">
      <c r="B315" s="122"/>
      <c r="C315" s="122"/>
      <c r="D315" s="122"/>
      <c r="E315" s="122"/>
      <c r="F315" s="122"/>
      <c r="G315" s="122"/>
      <c r="H315" s="121"/>
      <c r="I315" s="121"/>
      <c r="J315" s="121"/>
      <c r="K315" s="121"/>
      <c r="L315" s="121"/>
      <c r="M315" s="121"/>
      <c r="N315" s="121"/>
    </row>
    <row r="316" spans="2:14">
      <c r="B316" s="122"/>
      <c r="C316" s="122"/>
      <c r="D316" s="122"/>
      <c r="E316" s="122"/>
      <c r="F316" s="122"/>
      <c r="G316" s="122"/>
      <c r="H316" s="121"/>
      <c r="I316" s="121"/>
      <c r="J316" s="121"/>
      <c r="K316" s="121"/>
      <c r="L316" s="121"/>
      <c r="M316" s="121"/>
      <c r="N316" s="121"/>
    </row>
    <row r="317" spans="2:14">
      <c r="B317" s="122"/>
      <c r="C317" s="122"/>
      <c r="D317" s="122"/>
      <c r="E317" s="122"/>
      <c r="F317" s="122"/>
      <c r="G317" s="122"/>
      <c r="H317" s="121"/>
      <c r="I317" s="121"/>
      <c r="J317" s="121"/>
      <c r="K317" s="121"/>
      <c r="L317" s="121"/>
      <c r="M317" s="121"/>
      <c r="N317" s="121"/>
    </row>
    <row r="318" spans="2:14">
      <c r="B318" s="122"/>
      <c r="C318" s="122"/>
      <c r="D318" s="122"/>
      <c r="E318" s="122"/>
      <c r="F318" s="122"/>
      <c r="G318" s="122"/>
      <c r="H318" s="121"/>
      <c r="I318" s="121"/>
      <c r="J318" s="121"/>
      <c r="K318" s="121"/>
      <c r="L318" s="121"/>
      <c r="M318" s="121"/>
      <c r="N318" s="121"/>
    </row>
    <row r="319" spans="2:14">
      <c r="B319" s="122"/>
      <c r="C319" s="122"/>
      <c r="D319" s="122"/>
      <c r="E319" s="122"/>
      <c r="F319" s="122"/>
      <c r="G319" s="122"/>
      <c r="H319" s="121"/>
      <c r="I319" s="121"/>
      <c r="J319" s="121"/>
      <c r="K319" s="121"/>
      <c r="L319" s="121"/>
      <c r="M319" s="121"/>
      <c r="N319" s="121"/>
    </row>
    <row r="320" spans="2:14">
      <c r="B320" s="122"/>
      <c r="C320" s="122"/>
      <c r="D320" s="122"/>
      <c r="E320" s="122"/>
      <c r="F320" s="122"/>
      <c r="G320" s="122"/>
      <c r="H320" s="121"/>
      <c r="I320" s="121"/>
      <c r="J320" s="121"/>
      <c r="K320" s="121"/>
      <c r="L320" s="121"/>
      <c r="M320" s="121"/>
      <c r="N320" s="121"/>
    </row>
    <row r="321" spans="2:14">
      <c r="B321" s="122"/>
      <c r="C321" s="122"/>
      <c r="D321" s="122"/>
      <c r="E321" s="122"/>
      <c r="F321" s="122"/>
      <c r="G321" s="122"/>
      <c r="H321" s="121"/>
      <c r="I321" s="121"/>
      <c r="J321" s="121"/>
      <c r="K321" s="121"/>
      <c r="L321" s="121"/>
      <c r="M321" s="121"/>
      <c r="N321" s="121"/>
    </row>
    <row r="322" spans="2:14">
      <c r="B322" s="122"/>
      <c r="C322" s="122"/>
      <c r="D322" s="122"/>
      <c r="E322" s="122"/>
      <c r="F322" s="122"/>
      <c r="G322" s="122"/>
      <c r="H322" s="121"/>
      <c r="I322" s="121"/>
      <c r="J322" s="121"/>
      <c r="K322" s="121"/>
      <c r="L322" s="121"/>
      <c r="M322" s="121"/>
      <c r="N322" s="121"/>
    </row>
    <row r="323" spans="2:14">
      <c r="B323" s="122"/>
      <c r="C323" s="122"/>
      <c r="D323" s="122"/>
      <c r="E323" s="122"/>
      <c r="F323" s="122"/>
      <c r="G323" s="122"/>
      <c r="H323" s="121"/>
      <c r="I323" s="121"/>
      <c r="J323" s="121"/>
      <c r="K323" s="121"/>
      <c r="L323" s="121"/>
      <c r="M323" s="121"/>
      <c r="N323" s="121"/>
    </row>
    <row r="324" spans="2:14">
      <c r="B324" s="122"/>
      <c r="C324" s="122"/>
      <c r="D324" s="122"/>
      <c r="E324" s="122"/>
      <c r="F324" s="122"/>
      <c r="G324" s="122"/>
      <c r="H324" s="121"/>
      <c r="I324" s="121"/>
      <c r="J324" s="121"/>
      <c r="K324" s="121"/>
      <c r="L324" s="121"/>
      <c r="M324" s="121"/>
      <c r="N324" s="121"/>
    </row>
    <row r="325" spans="2:14">
      <c r="B325" s="122"/>
      <c r="C325" s="122"/>
      <c r="D325" s="122"/>
      <c r="E325" s="122"/>
      <c r="F325" s="122"/>
      <c r="G325" s="122"/>
      <c r="H325" s="121"/>
      <c r="I325" s="121"/>
      <c r="J325" s="121"/>
      <c r="K325" s="121"/>
      <c r="L325" s="121"/>
      <c r="M325" s="121"/>
      <c r="N325" s="121"/>
    </row>
    <row r="326" spans="2:14">
      <c r="B326" s="122"/>
      <c r="C326" s="122"/>
      <c r="D326" s="122"/>
      <c r="E326" s="122"/>
      <c r="F326" s="122"/>
      <c r="G326" s="122"/>
      <c r="H326" s="121"/>
      <c r="I326" s="121"/>
      <c r="J326" s="121"/>
      <c r="K326" s="121"/>
      <c r="L326" s="121"/>
      <c r="M326" s="121"/>
      <c r="N326" s="121"/>
    </row>
    <row r="327" spans="2:14">
      <c r="B327" s="122"/>
      <c r="C327" s="122"/>
      <c r="D327" s="122"/>
      <c r="E327" s="122"/>
      <c r="F327" s="122"/>
      <c r="G327" s="122"/>
      <c r="H327" s="121"/>
      <c r="I327" s="121"/>
      <c r="J327" s="121"/>
      <c r="K327" s="121"/>
      <c r="L327" s="121"/>
      <c r="M327" s="121"/>
      <c r="N327" s="121"/>
    </row>
    <row r="328" spans="2:14">
      <c r="B328" s="122"/>
      <c r="C328" s="122"/>
      <c r="D328" s="122"/>
      <c r="E328" s="122"/>
      <c r="F328" s="122"/>
      <c r="G328" s="122"/>
      <c r="H328" s="121"/>
      <c r="I328" s="121"/>
      <c r="J328" s="121"/>
      <c r="K328" s="121"/>
      <c r="L328" s="121"/>
      <c r="M328" s="121"/>
      <c r="N328" s="121"/>
    </row>
    <row r="329" spans="2:14">
      <c r="B329" s="122"/>
      <c r="C329" s="122"/>
      <c r="D329" s="122"/>
      <c r="E329" s="122"/>
      <c r="F329" s="122"/>
      <c r="G329" s="122"/>
      <c r="H329" s="121"/>
      <c r="I329" s="121"/>
      <c r="J329" s="121"/>
      <c r="K329" s="121"/>
      <c r="L329" s="121"/>
      <c r="M329" s="121"/>
      <c r="N329" s="121"/>
    </row>
    <row r="330" spans="2:14">
      <c r="B330" s="122"/>
      <c r="C330" s="122"/>
      <c r="D330" s="122"/>
      <c r="E330" s="122"/>
      <c r="F330" s="122"/>
      <c r="G330" s="122"/>
      <c r="H330" s="121"/>
      <c r="I330" s="121"/>
      <c r="J330" s="121"/>
      <c r="K330" s="121"/>
      <c r="L330" s="121"/>
      <c r="M330" s="121"/>
      <c r="N330" s="121"/>
    </row>
    <row r="331" spans="2:14">
      <c r="B331" s="122"/>
      <c r="C331" s="122"/>
      <c r="D331" s="122"/>
      <c r="E331" s="122"/>
      <c r="F331" s="122"/>
      <c r="G331" s="122"/>
      <c r="H331" s="121"/>
      <c r="I331" s="121"/>
      <c r="J331" s="121"/>
      <c r="K331" s="121"/>
      <c r="L331" s="121"/>
      <c r="M331" s="121"/>
      <c r="N331" s="121"/>
    </row>
    <row r="332" spans="2:14">
      <c r="B332" s="122"/>
      <c r="C332" s="122"/>
      <c r="D332" s="122"/>
      <c r="E332" s="122"/>
      <c r="F332" s="122"/>
      <c r="G332" s="122"/>
      <c r="H332" s="121"/>
      <c r="I332" s="121"/>
      <c r="J332" s="121"/>
      <c r="K332" s="121"/>
      <c r="L332" s="121"/>
      <c r="M332" s="121"/>
      <c r="N332" s="121"/>
    </row>
    <row r="333" spans="2:14">
      <c r="B333" s="122"/>
      <c r="C333" s="122"/>
      <c r="D333" s="122"/>
      <c r="E333" s="122"/>
      <c r="F333" s="122"/>
      <c r="G333" s="122"/>
      <c r="H333" s="121"/>
      <c r="I333" s="121"/>
      <c r="J333" s="121"/>
      <c r="K333" s="121"/>
      <c r="L333" s="121"/>
      <c r="M333" s="121"/>
      <c r="N333" s="121"/>
    </row>
    <row r="334" spans="2:14">
      <c r="B334" s="122"/>
      <c r="C334" s="122"/>
      <c r="D334" s="122"/>
      <c r="E334" s="122"/>
      <c r="F334" s="122"/>
      <c r="G334" s="122"/>
      <c r="H334" s="121"/>
      <c r="I334" s="121"/>
      <c r="J334" s="121"/>
      <c r="K334" s="121"/>
      <c r="L334" s="121"/>
      <c r="M334" s="121"/>
      <c r="N334" s="121"/>
    </row>
    <row r="335" spans="2:14">
      <c r="B335" s="122"/>
      <c r="C335" s="122"/>
      <c r="D335" s="122"/>
      <c r="E335" s="122"/>
      <c r="F335" s="122"/>
      <c r="G335" s="122"/>
      <c r="H335" s="121"/>
      <c r="I335" s="121"/>
      <c r="J335" s="121"/>
      <c r="K335" s="121"/>
      <c r="L335" s="121"/>
      <c r="M335" s="121"/>
      <c r="N335" s="121"/>
    </row>
    <row r="336" spans="2:14">
      <c r="B336" s="122"/>
      <c r="C336" s="122"/>
      <c r="D336" s="122"/>
      <c r="E336" s="122"/>
      <c r="F336" s="122"/>
      <c r="G336" s="122"/>
      <c r="H336" s="121"/>
      <c r="I336" s="121"/>
      <c r="J336" s="121"/>
      <c r="K336" s="121"/>
      <c r="L336" s="121"/>
      <c r="M336" s="121"/>
      <c r="N336" s="121"/>
    </row>
    <row r="337" spans="2:14">
      <c r="B337" s="122"/>
      <c r="C337" s="122"/>
      <c r="D337" s="122"/>
      <c r="E337" s="122"/>
      <c r="F337" s="122"/>
      <c r="G337" s="122"/>
      <c r="H337" s="121"/>
      <c r="I337" s="121"/>
      <c r="J337" s="121"/>
      <c r="K337" s="121"/>
      <c r="L337" s="121"/>
      <c r="M337" s="121"/>
      <c r="N337" s="121"/>
    </row>
    <row r="338" spans="2:14">
      <c r="B338" s="122"/>
      <c r="C338" s="122"/>
      <c r="D338" s="122"/>
      <c r="E338" s="122"/>
      <c r="F338" s="122"/>
      <c r="G338" s="122"/>
      <c r="H338" s="121"/>
      <c r="I338" s="121"/>
      <c r="J338" s="121"/>
      <c r="K338" s="121"/>
      <c r="L338" s="121"/>
      <c r="M338" s="121"/>
      <c r="N338" s="121"/>
    </row>
    <row r="339" spans="2:14">
      <c r="B339" s="122"/>
      <c r="C339" s="122"/>
      <c r="D339" s="122"/>
      <c r="E339" s="122"/>
      <c r="F339" s="122"/>
      <c r="G339" s="122"/>
      <c r="H339" s="121"/>
      <c r="I339" s="121"/>
      <c r="J339" s="121"/>
      <c r="K339" s="121"/>
      <c r="L339" s="121"/>
      <c r="M339" s="121"/>
      <c r="N339" s="121"/>
    </row>
    <row r="340" spans="2:14">
      <c r="B340" s="122"/>
      <c r="C340" s="122"/>
      <c r="D340" s="122"/>
      <c r="E340" s="122"/>
      <c r="F340" s="122"/>
      <c r="G340" s="122"/>
      <c r="H340" s="121"/>
      <c r="I340" s="121"/>
      <c r="J340" s="121"/>
      <c r="K340" s="121"/>
      <c r="L340" s="121"/>
      <c r="M340" s="121"/>
      <c r="N340" s="121"/>
    </row>
    <row r="341" spans="2:14">
      <c r="B341" s="122"/>
      <c r="C341" s="122"/>
      <c r="D341" s="122"/>
      <c r="E341" s="122"/>
      <c r="F341" s="122"/>
      <c r="G341" s="122"/>
      <c r="H341" s="121"/>
      <c r="I341" s="121"/>
      <c r="J341" s="121"/>
      <c r="K341" s="121"/>
      <c r="L341" s="121"/>
      <c r="M341" s="121"/>
      <c r="N341" s="121"/>
    </row>
    <row r="342" spans="2:14">
      <c r="B342" s="122"/>
      <c r="C342" s="122"/>
      <c r="D342" s="122"/>
      <c r="E342" s="122"/>
      <c r="F342" s="122"/>
      <c r="G342" s="122"/>
      <c r="H342" s="121"/>
      <c r="I342" s="121"/>
      <c r="J342" s="121"/>
      <c r="K342" s="121"/>
      <c r="L342" s="121"/>
      <c r="M342" s="121"/>
      <c r="N342" s="121"/>
    </row>
    <row r="343" spans="2:14">
      <c r="B343" s="122"/>
      <c r="C343" s="122"/>
      <c r="D343" s="122"/>
      <c r="E343" s="122"/>
      <c r="F343" s="122"/>
      <c r="G343" s="122"/>
      <c r="H343" s="121"/>
      <c r="I343" s="121"/>
      <c r="J343" s="121"/>
      <c r="K343" s="121"/>
      <c r="L343" s="121"/>
      <c r="M343" s="121"/>
      <c r="N343" s="121"/>
    </row>
    <row r="344" spans="2:14">
      <c r="B344" s="122"/>
      <c r="C344" s="122"/>
      <c r="D344" s="122"/>
      <c r="E344" s="122"/>
      <c r="F344" s="122"/>
      <c r="G344" s="122"/>
      <c r="H344" s="121"/>
      <c r="I344" s="121"/>
      <c r="J344" s="121"/>
      <c r="K344" s="121"/>
      <c r="L344" s="121"/>
      <c r="M344" s="121"/>
      <c r="N344" s="121"/>
    </row>
    <row r="345" spans="2:14">
      <c r="B345" s="122"/>
      <c r="C345" s="122"/>
      <c r="D345" s="122"/>
      <c r="E345" s="122"/>
      <c r="F345" s="122"/>
      <c r="G345" s="122"/>
      <c r="H345" s="121"/>
      <c r="I345" s="121"/>
      <c r="J345" s="121"/>
      <c r="K345" s="121"/>
      <c r="L345" s="121"/>
      <c r="M345" s="121"/>
      <c r="N345" s="121"/>
    </row>
    <row r="346" spans="2:14">
      <c r="B346" s="122"/>
      <c r="C346" s="122"/>
      <c r="D346" s="122"/>
      <c r="E346" s="122"/>
      <c r="F346" s="122"/>
      <c r="G346" s="122"/>
      <c r="H346" s="121"/>
      <c r="I346" s="121"/>
      <c r="J346" s="121"/>
      <c r="K346" s="121"/>
      <c r="L346" s="121"/>
      <c r="M346" s="121"/>
      <c r="N346" s="121"/>
    </row>
    <row r="347" spans="2:14">
      <c r="B347" s="122"/>
      <c r="C347" s="122"/>
      <c r="D347" s="122"/>
      <c r="E347" s="122"/>
      <c r="F347" s="122"/>
      <c r="G347" s="122"/>
      <c r="H347" s="121"/>
      <c r="I347" s="121"/>
      <c r="J347" s="121"/>
      <c r="K347" s="121"/>
      <c r="L347" s="121"/>
      <c r="M347" s="121"/>
      <c r="N347" s="121"/>
    </row>
    <row r="348" spans="2:14">
      <c r="B348" s="122"/>
      <c r="C348" s="122"/>
      <c r="D348" s="122"/>
      <c r="E348" s="122"/>
      <c r="F348" s="122"/>
      <c r="G348" s="122"/>
      <c r="H348" s="121"/>
      <c r="I348" s="121"/>
      <c r="J348" s="121"/>
      <c r="K348" s="121"/>
      <c r="L348" s="121"/>
      <c r="M348" s="121"/>
      <c r="N348" s="121"/>
    </row>
    <row r="349" spans="2:14">
      <c r="B349" s="122"/>
      <c r="C349" s="122"/>
      <c r="D349" s="122"/>
      <c r="E349" s="122"/>
      <c r="F349" s="122"/>
      <c r="G349" s="122"/>
      <c r="H349" s="121"/>
      <c r="I349" s="121"/>
      <c r="J349" s="121"/>
      <c r="K349" s="121"/>
      <c r="L349" s="121"/>
      <c r="M349" s="121"/>
      <c r="N349" s="121"/>
    </row>
    <row r="350" spans="2:14">
      <c r="B350" s="122"/>
      <c r="C350" s="122"/>
      <c r="D350" s="122"/>
      <c r="E350" s="122"/>
      <c r="F350" s="122"/>
      <c r="G350" s="122"/>
      <c r="H350" s="121"/>
      <c r="I350" s="121"/>
      <c r="J350" s="121"/>
      <c r="K350" s="121"/>
      <c r="L350" s="121"/>
      <c r="M350" s="121"/>
      <c r="N350" s="121"/>
    </row>
    <row r="351" spans="2:14">
      <c r="B351" s="122"/>
      <c r="C351" s="122"/>
      <c r="D351" s="122"/>
      <c r="E351" s="122"/>
      <c r="F351" s="122"/>
      <c r="G351" s="122"/>
      <c r="H351" s="121"/>
      <c r="I351" s="121"/>
      <c r="J351" s="121"/>
      <c r="K351" s="121"/>
      <c r="L351" s="121"/>
      <c r="M351" s="121"/>
      <c r="N351" s="121"/>
    </row>
    <row r="352" spans="2:14">
      <c r="B352" s="122"/>
      <c r="C352" s="122"/>
      <c r="D352" s="122"/>
      <c r="E352" s="122"/>
      <c r="F352" s="122"/>
      <c r="G352" s="122"/>
      <c r="H352" s="121"/>
      <c r="I352" s="121"/>
      <c r="J352" s="121"/>
      <c r="K352" s="121"/>
      <c r="L352" s="121"/>
      <c r="M352" s="121"/>
      <c r="N352" s="121"/>
    </row>
    <row r="353" spans="2:14">
      <c r="B353" s="122"/>
      <c r="C353" s="122"/>
      <c r="D353" s="122"/>
      <c r="E353" s="122"/>
      <c r="F353" s="122"/>
      <c r="G353" s="122"/>
      <c r="H353" s="121"/>
      <c r="I353" s="121"/>
      <c r="J353" s="121"/>
      <c r="K353" s="121"/>
      <c r="L353" s="121"/>
      <c r="M353" s="121"/>
      <c r="N353" s="121"/>
    </row>
    <row r="354" spans="2:14">
      <c r="B354" s="122"/>
      <c r="C354" s="122"/>
      <c r="D354" s="122"/>
      <c r="E354" s="122"/>
      <c r="F354" s="122"/>
      <c r="G354" s="122"/>
      <c r="H354" s="121"/>
      <c r="I354" s="121"/>
      <c r="J354" s="121"/>
      <c r="K354" s="121"/>
      <c r="L354" s="121"/>
      <c r="M354" s="121"/>
      <c r="N354" s="121"/>
    </row>
    <row r="355" spans="2:14">
      <c r="B355" s="122"/>
      <c r="C355" s="122"/>
      <c r="D355" s="122"/>
      <c r="E355" s="122"/>
      <c r="F355" s="122"/>
      <c r="G355" s="122"/>
      <c r="H355" s="121"/>
      <c r="I355" s="121"/>
      <c r="J355" s="121"/>
      <c r="K355" s="121"/>
      <c r="L355" s="121"/>
      <c r="M355" s="121"/>
      <c r="N355" s="121"/>
    </row>
    <row r="356" spans="2:14">
      <c r="B356" s="122"/>
      <c r="C356" s="122"/>
      <c r="D356" s="122"/>
      <c r="E356" s="122"/>
      <c r="F356" s="122"/>
      <c r="G356" s="122"/>
      <c r="H356" s="121"/>
      <c r="I356" s="121"/>
      <c r="J356" s="121"/>
      <c r="K356" s="121"/>
      <c r="L356" s="121"/>
      <c r="M356" s="121"/>
      <c r="N356" s="121"/>
    </row>
    <row r="357" spans="2:14">
      <c r="B357" s="122"/>
      <c r="C357" s="122"/>
      <c r="D357" s="122"/>
      <c r="E357" s="122"/>
      <c r="F357" s="122"/>
      <c r="G357" s="122"/>
      <c r="H357" s="121"/>
      <c r="I357" s="121"/>
      <c r="J357" s="121"/>
      <c r="K357" s="121"/>
      <c r="L357" s="121"/>
      <c r="M357" s="121"/>
      <c r="N357" s="121"/>
    </row>
    <row r="358" spans="2:14">
      <c r="B358" s="122"/>
      <c r="C358" s="122"/>
      <c r="D358" s="122"/>
      <c r="E358" s="122"/>
      <c r="F358" s="122"/>
      <c r="G358" s="122"/>
      <c r="H358" s="121"/>
      <c r="I358" s="121"/>
      <c r="J358" s="121"/>
      <c r="K358" s="121"/>
      <c r="L358" s="121"/>
      <c r="M358" s="121"/>
      <c r="N358" s="121"/>
    </row>
    <row r="359" spans="2:14">
      <c r="B359" s="122"/>
      <c r="C359" s="122"/>
      <c r="D359" s="122"/>
      <c r="E359" s="122"/>
      <c r="F359" s="122"/>
      <c r="G359" s="122"/>
      <c r="H359" s="121"/>
      <c r="I359" s="121"/>
      <c r="J359" s="121"/>
      <c r="K359" s="121"/>
      <c r="L359" s="121"/>
      <c r="M359" s="121"/>
      <c r="N359" s="121"/>
    </row>
    <row r="360" spans="2:14">
      <c r="B360" s="122"/>
      <c r="C360" s="122"/>
      <c r="D360" s="122"/>
      <c r="E360" s="122"/>
      <c r="F360" s="122"/>
      <c r="G360" s="122"/>
      <c r="H360" s="121"/>
      <c r="I360" s="121"/>
      <c r="J360" s="121"/>
      <c r="K360" s="121"/>
      <c r="L360" s="121"/>
      <c r="M360" s="121"/>
      <c r="N360" s="121"/>
    </row>
    <row r="361" spans="2:14">
      <c r="B361" s="122"/>
      <c r="C361" s="122"/>
      <c r="D361" s="122"/>
      <c r="E361" s="122"/>
      <c r="F361" s="122"/>
      <c r="G361" s="122"/>
      <c r="H361" s="121"/>
      <c r="I361" s="121"/>
      <c r="J361" s="121"/>
      <c r="K361" s="121"/>
      <c r="L361" s="121"/>
      <c r="M361" s="121"/>
      <c r="N361" s="121"/>
    </row>
    <row r="362" spans="2:14">
      <c r="B362" s="122"/>
      <c r="C362" s="122"/>
      <c r="D362" s="122"/>
      <c r="E362" s="122"/>
      <c r="F362" s="122"/>
      <c r="G362" s="122"/>
      <c r="H362" s="121"/>
      <c r="I362" s="121"/>
      <c r="J362" s="121"/>
      <c r="K362" s="121"/>
      <c r="L362" s="121"/>
      <c r="M362" s="121"/>
      <c r="N362" s="121"/>
    </row>
    <row r="363" spans="2:14">
      <c r="B363" s="122"/>
      <c r="C363" s="122"/>
      <c r="D363" s="122"/>
      <c r="E363" s="122"/>
      <c r="F363" s="122"/>
      <c r="G363" s="122"/>
      <c r="H363" s="121"/>
      <c r="I363" s="121"/>
      <c r="J363" s="121"/>
      <c r="K363" s="121"/>
      <c r="L363" s="121"/>
      <c r="M363" s="121"/>
      <c r="N363" s="121"/>
    </row>
    <row r="364" spans="2:14">
      <c r="B364" s="122"/>
      <c r="C364" s="122"/>
      <c r="D364" s="122"/>
      <c r="E364" s="122"/>
      <c r="F364" s="122"/>
      <c r="G364" s="122"/>
      <c r="H364" s="121"/>
      <c r="I364" s="121"/>
      <c r="J364" s="121"/>
      <c r="K364" s="121"/>
      <c r="L364" s="121"/>
      <c r="M364" s="121"/>
      <c r="N364" s="121"/>
    </row>
    <row r="365" spans="2:14">
      <c r="B365" s="122"/>
      <c r="C365" s="122"/>
      <c r="D365" s="122"/>
      <c r="E365" s="122"/>
      <c r="F365" s="122"/>
      <c r="G365" s="122"/>
      <c r="H365" s="121"/>
      <c r="I365" s="121"/>
      <c r="J365" s="121"/>
      <c r="K365" s="121"/>
      <c r="L365" s="121"/>
      <c r="M365" s="121"/>
      <c r="N365" s="121"/>
    </row>
    <row r="366" spans="2:14">
      <c r="B366" s="122"/>
      <c r="C366" s="122"/>
      <c r="D366" s="122"/>
      <c r="E366" s="122"/>
      <c r="F366" s="122"/>
      <c r="G366" s="122"/>
      <c r="H366" s="121"/>
      <c r="I366" s="121"/>
      <c r="J366" s="121"/>
      <c r="K366" s="121"/>
      <c r="L366" s="121"/>
      <c r="M366" s="121"/>
      <c r="N366" s="121"/>
    </row>
    <row r="367" spans="2:14">
      <c r="B367" s="122"/>
      <c r="C367" s="122"/>
      <c r="D367" s="122"/>
      <c r="E367" s="122"/>
      <c r="F367" s="122"/>
      <c r="G367" s="122"/>
      <c r="H367" s="121"/>
      <c r="I367" s="121"/>
      <c r="J367" s="121"/>
      <c r="K367" s="121"/>
      <c r="L367" s="121"/>
      <c r="M367" s="121"/>
      <c r="N367" s="121"/>
    </row>
    <row r="368" spans="2:14">
      <c r="B368" s="122"/>
      <c r="C368" s="122"/>
      <c r="D368" s="122"/>
      <c r="E368" s="122"/>
      <c r="F368" s="122"/>
      <c r="G368" s="122"/>
      <c r="H368" s="121"/>
      <c r="I368" s="121"/>
      <c r="J368" s="121"/>
      <c r="K368" s="121"/>
      <c r="L368" s="121"/>
      <c r="M368" s="121"/>
      <c r="N368" s="121"/>
    </row>
    <row r="369" spans="2:14">
      <c r="B369" s="122"/>
      <c r="C369" s="122"/>
      <c r="D369" s="122"/>
      <c r="E369" s="122"/>
      <c r="F369" s="122"/>
      <c r="G369" s="122"/>
      <c r="H369" s="121"/>
      <c r="I369" s="121"/>
      <c r="J369" s="121"/>
      <c r="K369" s="121"/>
      <c r="L369" s="121"/>
      <c r="M369" s="121"/>
      <c r="N369" s="121"/>
    </row>
    <row r="370" spans="2:14">
      <c r="B370" s="122"/>
      <c r="C370" s="122"/>
      <c r="D370" s="122"/>
      <c r="E370" s="122"/>
      <c r="F370" s="122"/>
      <c r="G370" s="122"/>
      <c r="H370" s="121"/>
      <c r="I370" s="121"/>
      <c r="J370" s="121"/>
      <c r="K370" s="121"/>
      <c r="L370" s="121"/>
      <c r="M370" s="121"/>
      <c r="N370" s="121"/>
    </row>
    <row r="371" spans="2:14">
      <c r="B371" s="122"/>
      <c r="C371" s="122"/>
      <c r="D371" s="122"/>
      <c r="E371" s="122"/>
      <c r="F371" s="122"/>
      <c r="G371" s="122"/>
      <c r="H371" s="121"/>
      <c r="I371" s="121"/>
      <c r="J371" s="121"/>
      <c r="K371" s="121"/>
      <c r="L371" s="121"/>
      <c r="M371" s="121"/>
      <c r="N371" s="121"/>
    </row>
    <row r="372" spans="2:14">
      <c r="B372" s="122"/>
      <c r="C372" s="122"/>
      <c r="D372" s="122"/>
      <c r="E372" s="122"/>
      <c r="F372" s="122"/>
      <c r="G372" s="122"/>
      <c r="H372" s="121"/>
      <c r="I372" s="121"/>
      <c r="J372" s="121"/>
      <c r="K372" s="121"/>
      <c r="L372" s="121"/>
      <c r="M372" s="121"/>
      <c r="N372" s="121"/>
    </row>
    <row r="373" spans="2:14">
      <c r="B373" s="122"/>
      <c r="C373" s="122"/>
      <c r="D373" s="122"/>
      <c r="E373" s="122"/>
      <c r="F373" s="122"/>
      <c r="G373" s="122"/>
      <c r="H373" s="121"/>
      <c r="I373" s="121"/>
      <c r="J373" s="121"/>
      <c r="K373" s="121"/>
      <c r="L373" s="121"/>
      <c r="M373" s="121"/>
      <c r="N373" s="121"/>
    </row>
    <row r="374" spans="2:14">
      <c r="B374" s="122"/>
      <c r="C374" s="122"/>
      <c r="D374" s="122"/>
      <c r="E374" s="122"/>
      <c r="F374" s="122"/>
      <c r="G374" s="122"/>
      <c r="H374" s="121"/>
      <c r="I374" s="121"/>
      <c r="J374" s="121"/>
      <c r="K374" s="121"/>
      <c r="L374" s="121"/>
      <c r="M374" s="121"/>
      <c r="N374" s="121"/>
    </row>
    <row r="375" spans="2:14">
      <c r="B375" s="122"/>
      <c r="C375" s="122"/>
      <c r="D375" s="122"/>
      <c r="E375" s="122"/>
      <c r="F375" s="122"/>
      <c r="G375" s="122"/>
      <c r="H375" s="121"/>
      <c r="I375" s="121"/>
      <c r="J375" s="121"/>
      <c r="K375" s="121"/>
      <c r="L375" s="121"/>
      <c r="M375" s="121"/>
      <c r="N375" s="121"/>
    </row>
    <row r="376" spans="2:14">
      <c r="B376" s="122"/>
      <c r="C376" s="122"/>
      <c r="D376" s="122"/>
      <c r="E376" s="122"/>
      <c r="F376" s="122"/>
      <c r="G376" s="122"/>
      <c r="H376" s="121"/>
      <c r="I376" s="121"/>
      <c r="J376" s="121"/>
      <c r="K376" s="121"/>
      <c r="L376" s="121"/>
      <c r="M376" s="121"/>
      <c r="N376" s="121"/>
    </row>
    <row r="377" spans="2:14">
      <c r="B377" s="122"/>
      <c r="C377" s="122"/>
      <c r="D377" s="122"/>
      <c r="E377" s="122"/>
      <c r="F377" s="122"/>
      <c r="G377" s="122"/>
      <c r="H377" s="121"/>
      <c r="I377" s="121"/>
      <c r="J377" s="121"/>
      <c r="K377" s="121"/>
      <c r="L377" s="121"/>
      <c r="M377" s="121"/>
      <c r="N377" s="121"/>
    </row>
    <row r="378" spans="2:14">
      <c r="B378" s="122"/>
      <c r="C378" s="122"/>
      <c r="D378" s="122"/>
      <c r="E378" s="122"/>
      <c r="F378" s="122"/>
      <c r="G378" s="122"/>
      <c r="H378" s="121"/>
      <c r="I378" s="121"/>
      <c r="J378" s="121"/>
      <c r="K378" s="121"/>
      <c r="L378" s="121"/>
      <c r="M378" s="121"/>
      <c r="N378" s="121"/>
    </row>
    <row r="379" spans="2:14">
      <c r="B379" s="122"/>
      <c r="C379" s="122"/>
      <c r="D379" s="122"/>
      <c r="E379" s="122"/>
      <c r="F379" s="122"/>
      <c r="G379" s="122"/>
      <c r="H379" s="121"/>
      <c r="I379" s="121"/>
      <c r="J379" s="121"/>
      <c r="K379" s="121"/>
      <c r="L379" s="121"/>
      <c r="M379" s="121"/>
      <c r="N379" s="121"/>
    </row>
    <row r="380" spans="2:14">
      <c r="B380" s="122"/>
      <c r="C380" s="122"/>
      <c r="D380" s="122"/>
      <c r="E380" s="122"/>
      <c r="F380" s="122"/>
      <c r="G380" s="122"/>
      <c r="H380" s="121"/>
      <c r="I380" s="121"/>
      <c r="J380" s="121"/>
      <c r="K380" s="121"/>
      <c r="L380" s="121"/>
      <c r="M380" s="121"/>
      <c r="N380" s="121"/>
    </row>
    <row r="381" spans="2:14">
      <c r="B381" s="122"/>
      <c r="C381" s="122"/>
      <c r="D381" s="122"/>
      <c r="E381" s="122"/>
      <c r="F381" s="122"/>
      <c r="G381" s="122"/>
      <c r="H381" s="121"/>
      <c r="I381" s="121"/>
      <c r="J381" s="121"/>
      <c r="K381" s="121"/>
      <c r="L381" s="121"/>
      <c r="M381" s="121"/>
      <c r="N381" s="121"/>
    </row>
    <row r="382" spans="2:14">
      <c r="B382" s="122"/>
      <c r="C382" s="122"/>
      <c r="D382" s="122"/>
      <c r="E382" s="122"/>
      <c r="F382" s="122"/>
      <c r="G382" s="122"/>
      <c r="H382" s="121"/>
      <c r="I382" s="121"/>
      <c r="J382" s="121"/>
      <c r="K382" s="121"/>
      <c r="L382" s="121"/>
      <c r="M382" s="121"/>
      <c r="N382" s="121"/>
    </row>
    <row r="383" spans="2:14">
      <c r="B383" s="122"/>
      <c r="C383" s="122"/>
      <c r="D383" s="122"/>
      <c r="E383" s="122"/>
      <c r="F383" s="122"/>
      <c r="G383" s="122"/>
      <c r="H383" s="121"/>
      <c r="I383" s="121"/>
      <c r="J383" s="121"/>
      <c r="K383" s="121"/>
      <c r="L383" s="121"/>
      <c r="M383" s="121"/>
      <c r="N383" s="121"/>
    </row>
    <row r="384" spans="2:14">
      <c r="B384" s="122"/>
      <c r="C384" s="122"/>
      <c r="D384" s="122"/>
      <c r="E384" s="122"/>
      <c r="F384" s="122"/>
      <c r="G384" s="122"/>
      <c r="H384" s="121"/>
      <c r="I384" s="121"/>
      <c r="J384" s="121"/>
      <c r="K384" s="121"/>
      <c r="L384" s="121"/>
      <c r="M384" s="121"/>
      <c r="N384" s="121"/>
    </row>
    <row r="385" spans="2:14">
      <c r="B385" s="122"/>
      <c r="C385" s="122"/>
      <c r="D385" s="122"/>
      <c r="E385" s="122"/>
      <c r="F385" s="122"/>
      <c r="G385" s="122"/>
      <c r="H385" s="121"/>
      <c r="I385" s="121"/>
      <c r="J385" s="121"/>
      <c r="K385" s="121"/>
      <c r="L385" s="121"/>
      <c r="M385" s="121"/>
      <c r="N385" s="121"/>
    </row>
    <row r="386" spans="2:14">
      <c r="B386" s="122"/>
      <c r="C386" s="122"/>
      <c r="D386" s="122"/>
      <c r="E386" s="122"/>
      <c r="F386" s="122"/>
      <c r="G386" s="122"/>
      <c r="H386" s="121"/>
      <c r="I386" s="121"/>
      <c r="J386" s="121"/>
      <c r="K386" s="121"/>
      <c r="L386" s="121"/>
      <c r="M386" s="121"/>
      <c r="N386" s="121"/>
    </row>
    <row r="387" spans="2:14">
      <c r="B387" s="122"/>
      <c r="C387" s="122"/>
      <c r="D387" s="122"/>
      <c r="E387" s="122"/>
      <c r="F387" s="122"/>
      <c r="G387" s="122"/>
      <c r="H387" s="121"/>
      <c r="I387" s="121"/>
      <c r="J387" s="121"/>
      <c r="K387" s="121"/>
      <c r="L387" s="121"/>
      <c r="M387" s="121"/>
      <c r="N387" s="121"/>
    </row>
    <row r="388" spans="2:14">
      <c r="B388" s="122"/>
      <c r="C388" s="122"/>
      <c r="D388" s="122"/>
      <c r="E388" s="122"/>
      <c r="F388" s="122"/>
      <c r="G388" s="122"/>
      <c r="H388" s="121"/>
      <c r="I388" s="121"/>
      <c r="J388" s="121"/>
      <c r="K388" s="121"/>
      <c r="L388" s="121"/>
      <c r="M388" s="121"/>
      <c r="N388" s="121"/>
    </row>
    <row r="389" spans="2:14">
      <c r="B389" s="122"/>
      <c r="C389" s="122"/>
      <c r="D389" s="122"/>
      <c r="E389" s="122"/>
      <c r="F389" s="122"/>
      <c r="G389" s="122"/>
      <c r="H389" s="121"/>
      <c r="I389" s="121"/>
      <c r="J389" s="121"/>
      <c r="K389" s="121"/>
      <c r="L389" s="121"/>
      <c r="M389" s="121"/>
      <c r="N389" s="121"/>
    </row>
    <row r="390" spans="2:14">
      <c r="B390" s="122"/>
      <c r="C390" s="122"/>
      <c r="D390" s="122"/>
      <c r="E390" s="122"/>
      <c r="F390" s="122"/>
      <c r="G390" s="122"/>
      <c r="H390" s="121"/>
      <c r="I390" s="121"/>
      <c r="J390" s="121"/>
      <c r="K390" s="121"/>
      <c r="L390" s="121"/>
      <c r="M390" s="121"/>
      <c r="N390" s="121"/>
    </row>
    <row r="391" spans="2:14">
      <c r="B391" s="122"/>
      <c r="C391" s="122"/>
      <c r="D391" s="122"/>
      <c r="E391" s="122"/>
      <c r="F391" s="122"/>
      <c r="G391" s="122"/>
      <c r="H391" s="121"/>
      <c r="I391" s="121"/>
      <c r="J391" s="121"/>
      <c r="K391" s="121"/>
      <c r="L391" s="121"/>
      <c r="M391" s="121"/>
      <c r="N391" s="121"/>
    </row>
    <row r="392" spans="2:14">
      <c r="B392" s="122"/>
      <c r="C392" s="122"/>
      <c r="D392" s="122"/>
      <c r="E392" s="122"/>
      <c r="F392" s="122"/>
      <c r="G392" s="122"/>
      <c r="H392" s="121"/>
      <c r="I392" s="121"/>
      <c r="J392" s="121"/>
      <c r="K392" s="121"/>
      <c r="L392" s="121"/>
      <c r="M392" s="121"/>
      <c r="N392" s="121"/>
    </row>
    <row r="393" spans="2:14">
      <c r="B393" s="122"/>
      <c r="C393" s="122"/>
      <c r="D393" s="122"/>
      <c r="E393" s="122"/>
      <c r="F393" s="122"/>
      <c r="G393" s="122"/>
      <c r="H393" s="121"/>
      <c r="I393" s="121"/>
      <c r="J393" s="121"/>
      <c r="K393" s="121"/>
      <c r="L393" s="121"/>
      <c r="M393" s="121"/>
      <c r="N393" s="121"/>
    </row>
    <row r="394" spans="2:14">
      <c r="B394" s="122"/>
      <c r="C394" s="122"/>
      <c r="D394" s="122"/>
      <c r="E394" s="122"/>
      <c r="F394" s="122"/>
      <c r="G394" s="122"/>
      <c r="H394" s="121"/>
      <c r="I394" s="121"/>
      <c r="J394" s="121"/>
      <c r="K394" s="121"/>
      <c r="L394" s="121"/>
      <c r="M394" s="121"/>
      <c r="N394" s="121"/>
    </row>
    <row r="395" spans="2:14">
      <c r="B395" s="122"/>
      <c r="C395" s="122"/>
      <c r="D395" s="122"/>
      <c r="E395" s="122"/>
      <c r="F395" s="122"/>
      <c r="G395" s="122"/>
      <c r="H395" s="121"/>
      <c r="I395" s="121"/>
      <c r="J395" s="121"/>
      <c r="K395" s="121"/>
      <c r="L395" s="121"/>
      <c r="M395" s="121"/>
      <c r="N395" s="121"/>
    </row>
    <row r="396" spans="2:14">
      <c r="B396" s="122"/>
      <c r="C396" s="122"/>
      <c r="D396" s="122"/>
      <c r="E396" s="122"/>
      <c r="F396" s="122"/>
      <c r="G396" s="122"/>
      <c r="H396" s="121"/>
      <c r="I396" s="121"/>
      <c r="J396" s="121"/>
      <c r="K396" s="121"/>
      <c r="L396" s="121"/>
      <c r="M396" s="121"/>
      <c r="N396" s="121"/>
    </row>
    <row r="397" spans="2:14">
      <c r="B397" s="122"/>
      <c r="C397" s="122"/>
      <c r="D397" s="122"/>
      <c r="E397" s="122"/>
      <c r="F397" s="122"/>
      <c r="G397" s="122"/>
      <c r="H397" s="121"/>
      <c r="I397" s="121"/>
      <c r="J397" s="121"/>
      <c r="K397" s="121"/>
      <c r="L397" s="121"/>
      <c r="M397" s="121"/>
      <c r="N397" s="121"/>
    </row>
    <row r="398" spans="2:14">
      <c r="B398" s="122"/>
      <c r="C398" s="122"/>
      <c r="D398" s="122"/>
      <c r="E398" s="122"/>
      <c r="F398" s="122"/>
      <c r="G398" s="122"/>
      <c r="H398" s="121"/>
      <c r="I398" s="121"/>
      <c r="J398" s="121"/>
      <c r="K398" s="121"/>
      <c r="L398" s="121"/>
      <c r="M398" s="121"/>
      <c r="N398" s="121"/>
    </row>
    <row r="399" spans="2:14">
      <c r="B399" s="122"/>
      <c r="C399" s="122"/>
      <c r="D399" s="122"/>
      <c r="E399" s="122"/>
      <c r="F399" s="122"/>
      <c r="G399" s="122"/>
      <c r="H399" s="121"/>
      <c r="I399" s="121"/>
      <c r="J399" s="121"/>
      <c r="K399" s="121"/>
      <c r="L399" s="121"/>
      <c r="M399" s="121"/>
      <c r="N399" s="121"/>
    </row>
    <row r="400" spans="2:14">
      <c r="B400" s="122"/>
      <c r="C400" s="122"/>
      <c r="D400" s="122"/>
      <c r="E400" s="122"/>
      <c r="F400" s="122"/>
      <c r="G400" s="122"/>
      <c r="H400" s="121"/>
      <c r="I400" s="121"/>
      <c r="J400" s="121"/>
      <c r="K400" s="121"/>
      <c r="L400" s="121"/>
      <c r="M400" s="121"/>
      <c r="N400" s="121"/>
    </row>
    <row r="401" spans="2:14">
      <c r="B401" s="122"/>
      <c r="C401" s="122"/>
      <c r="D401" s="122"/>
      <c r="E401" s="122"/>
      <c r="F401" s="122"/>
      <c r="G401" s="122"/>
      <c r="H401" s="121"/>
      <c r="I401" s="121"/>
      <c r="J401" s="121"/>
      <c r="K401" s="121"/>
      <c r="L401" s="121"/>
      <c r="M401" s="121"/>
      <c r="N401" s="121"/>
    </row>
    <row r="402" spans="2:14">
      <c r="B402" s="122"/>
      <c r="C402" s="122"/>
      <c r="D402" s="122"/>
      <c r="E402" s="122"/>
      <c r="F402" s="122"/>
      <c r="G402" s="122"/>
      <c r="H402" s="121"/>
      <c r="I402" s="121"/>
      <c r="J402" s="121"/>
      <c r="K402" s="121"/>
      <c r="L402" s="121"/>
      <c r="M402" s="121"/>
      <c r="N402" s="121"/>
    </row>
    <row r="403" spans="2:14">
      <c r="B403" s="122"/>
      <c r="C403" s="122"/>
      <c r="D403" s="122"/>
      <c r="E403" s="122"/>
      <c r="F403" s="122"/>
      <c r="G403" s="122"/>
      <c r="H403" s="121"/>
      <c r="I403" s="121"/>
      <c r="J403" s="121"/>
      <c r="K403" s="121"/>
      <c r="L403" s="121"/>
      <c r="M403" s="121"/>
      <c r="N403" s="121"/>
    </row>
    <row r="404" spans="2:14">
      <c r="B404" s="122"/>
      <c r="C404" s="122"/>
      <c r="D404" s="122"/>
      <c r="E404" s="122"/>
      <c r="F404" s="122"/>
      <c r="G404" s="122"/>
      <c r="H404" s="121"/>
      <c r="I404" s="121"/>
      <c r="J404" s="121"/>
      <c r="K404" s="121"/>
      <c r="L404" s="121"/>
      <c r="M404" s="121"/>
      <c r="N404" s="121"/>
    </row>
    <row r="405" spans="2:14">
      <c r="B405" s="122"/>
      <c r="C405" s="122"/>
      <c r="D405" s="122"/>
      <c r="E405" s="122"/>
      <c r="F405" s="122"/>
      <c r="G405" s="122"/>
      <c r="H405" s="121"/>
      <c r="I405" s="121"/>
      <c r="J405" s="121"/>
      <c r="K405" s="121"/>
      <c r="L405" s="121"/>
      <c r="M405" s="121"/>
      <c r="N405" s="121"/>
    </row>
    <row r="406" spans="2:14">
      <c r="B406" s="122"/>
      <c r="C406" s="122"/>
      <c r="D406" s="122"/>
      <c r="E406" s="122"/>
      <c r="F406" s="122"/>
      <c r="G406" s="122"/>
      <c r="H406" s="121"/>
      <c r="I406" s="121"/>
      <c r="J406" s="121"/>
      <c r="K406" s="121"/>
      <c r="L406" s="121"/>
      <c r="M406" s="121"/>
      <c r="N406" s="121"/>
    </row>
    <row r="407" spans="2:14">
      <c r="B407" s="122"/>
      <c r="C407" s="122"/>
      <c r="D407" s="122"/>
      <c r="E407" s="122"/>
      <c r="F407" s="122"/>
      <c r="G407" s="122"/>
      <c r="H407" s="121"/>
      <c r="I407" s="121"/>
      <c r="J407" s="121"/>
      <c r="K407" s="121"/>
      <c r="L407" s="121"/>
      <c r="M407" s="121"/>
      <c r="N407" s="121"/>
    </row>
    <row r="408" spans="2:14">
      <c r="B408" s="122"/>
      <c r="C408" s="122"/>
      <c r="D408" s="122"/>
      <c r="E408" s="122"/>
      <c r="F408" s="122"/>
      <c r="G408" s="122"/>
      <c r="H408" s="121"/>
      <c r="I408" s="121"/>
      <c r="J408" s="121"/>
      <c r="K408" s="121"/>
      <c r="L408" s="121"/>
      <c r="M408" s="121"/>
      <c r="N408" s="121"/>
    </row>
    <row r="409" spans="2:14">
      <c r="B409" s="122"/>
      <c r="C409" s="122"/>
      <c r="D409" s="122"/>
      <c r="E409" s="122"/>
      <c r="F409" s="122"/>
      <c r="G409" s="122"/>
      <c r="H409" s="121"/>
      <c r="I409" s="121"/>
      <c r="J409" s="121"/>
      <c r="K409" s="121"/>
      <c r="L409" s="121"/>
      <c r="M409" s="121"/>
      <c r="N409" s="121"/>
    </row>
    <row r="410" spans="2:14">
      <c r="B410" s="122"/>
      <c r="C410" s="122"/>
      <c r="D410" s="122"/>
      <c r="E410" s="122"/>
      <c r="F410" s="122"/>
      <c r="G410" s="122"/>
      <c r="H410" s="121"/>
      <c r="I410" s="121"/>
      <c r="J410" s="121"/>
      <c r="K410" s="121"/>
      <c r="L410" s="121"/>
      <c r="M410" s="121"/>
      <c r="N410" s="121"/>
    </row>
    <row r="411" spans="2:14">
      <c r="B411" s="122"/>
      <c r="C411" s="122"/>
      <c r="D411" s="122"/>
      <c r="E411" s="122"/>
      <c r="F411" s="122"/>
      <c r="G411" s="122"/>
      <c r="H411" s="121"/>
      <c r="I411" s="121"/>
      <c r="J411" s="121"/>
      <c r="K411" s="121"/>
      <c r="L411" s="121"/>
      <c r="M411" s="121"/>
      <c r="N411" s="121"/>
    </row>
    <row r="412" spans="2:14">
      <c r="B412" s="122"/>
      <c r="C412" s="122"/>
      <c r="D412" s="122"/>
      <c r="E412" s="122"/>
      <c r="F412" s="122"/>
      <c r="G412" s="122"/>
      <c r="H412" s="121"/>
      <c r="I412" s="121"/>
      <c r="J412" s="121"/>
      <c r="K412" s="121"/>
      <c r="L412" s="121"/>
      <c r="M412" s="121"/>
      <c r="N412" s="121"/>
    </row>
    <row r="413" spans="2:14">
      <c r="B413" s="122"/>
      <c r="C413" s="122"/>
      <c r="D413" s="122"/>
      <c r="E413" s="122"/>
      <c r="F413" s="122"/>
      <c r="G413" s="122"/>
      <c r="H413" s="121"/>
      <c r="I413" s="121"/>
      <c r="J413" s="121"/>
      <c r="K413" s="121"/>
      <c r="L413" s="121"/>
      <c r="M413" s="121"/>
      <c r="N413" s="121"/>
    </row>
    <row r="414" spans="2:14">
      <c r="B414" s="122"/>
      <c r="C414" s="122"/>
      <c r="D414" s="122"/>
      <c r="E414" s="122"/>
      <c r="F414" s="122"/>
      <c r="G414" s="122"/>
      <c r="H414" s="121"/>
      <c r="I414" s="121"/>
      <c r="J414" s="121"/>
      <c r="K414" s="121"/>
      <c r="L414" s="121"/>
      <c r="M414" s="121"/>
      <c r="N414" s="121"/>
    </row>
    <row r="415" spans="2:14">
      <c r="B415" s="122"/>
      <c r="C415" s="122"/>
      <c r="D415" s="122"/>
      <c r="E415" s="122"/>
      <c r="F415" s="122"/>
      <c r="G415" s="122"/>
      <c r="H415" s="121"/>
      <c r="I415" s="121"/>
      <c r="J415" s="121"/>
      <c r="K415" s="121"/>
      <c r="L415" s="121"/>
      <c r="M415" s="121"/>
      <c r="N415" s="121"/>
    </row>
    <row r="416" spans="2:14">
      <c r="B416" s="122"/>
      <c r="C416" s="122"/>
      <c r="D416" s="122"/>
      <c r="E416" s="122"/>
      <c r="F416" s="122"/>
      <c r="G416" s="122"/>
      <c r="H416" s="121"/>
      <c r="I416" s="121"/>
      <c r="J416" s="121"/>
      <c r="K416" s="121"/>
      <c r="L416" s="121"/>
      <c r="M416" s="121"/>
      <c r="N416" s="121"/>
    </row>
    <row r="417" spans="2:14">
      <c r="B417" s="122"/>
      <c r="C417" s="122"/>
      <c r="D417" s="122"/>
      <c r="E417" s="122"/>
      <c r="F417" s="122"/>
      <c r="G417" s="122"/>
      <c r="H417" s="121"/>
      <c r="I417" s="121"/>
      <c r="J417" s="121"/>
      <c r="K417" s="121"/>
      <c r="L417" s="121"/>
      <c r="M417" s="121"/>
      <c r="N417" s="121"/>
    </row>
    <row r="418" spans="2:14">
      <c r="B418" s="122"/>
      <c r="C418" s="122"/>
      <c r="D418" s="122"/>
      <c r="E418" s="122"/>
      <c r="F418" s="122"/>
      <c r="G418" s="122"/>
      <c r="H418" s="121"/>
      <c r="I418" s="121"/>
      <c r="J418" s="121"/>
      <c r="K418" s="121"/>
      <c r="L418" s="121"/>
      <c r="M418" s="121"/>
      <c r="N418" s="121"/>
    </row>
    <row r="419" spans="2:14">
      <c r="B419" s="122"/>
      <c r="C419" s="122"/>
      <c r="D419" s="122"/>
      <c r="E419" s="122"/>
      <c r="F419" s="122"/>
      <c r="G419" s="122"/>
      <c r="H419" s="121"/>
      <c r="I419" s="121"/>
      <c r="J419" s="121"/>
      <c r="K419" s="121"/>
      <c r="L419" s="121"/>
      <c r="M419" s="121"/>
      <c r="N419" s="121"/>
    </row>
    <row r="420" spans="2:14">
      <c r="B420" s="122"/>
      <c r="C420" s="122"/>
      <c r="D420" s="122"/>
      <c r="E420" s="122"/>
      <c r="F420" s="122"/>
      <c r="G420" s="122"/>
      <c r="H420" s="121"/>
      <c r="I420" s="121"/>
      <c r="J420" s="121"/>
      <c r="K420" s="121"/>
      <c r="L420" s="121"/>
      <c r="M420" s="121"/>
      <c r="N420" s="121"/>
    </row>
    <row r="421" spans="2:14">
      <c r="B421" s="122"/>
      <c r="C421" s="122"/>
      <c r="D421" s="122"/>
      <c r="E421" s="122"/>
      <c r="F421" s="122"/>
      <c r="G421" s="122"/>
      <c r="H421" s="121"/>
      <c r="I421" s="121"/>
      <c r="J421" s="121"/>
      <c r="K421" s="121"/>
      <c r="L421" s="121"/>
      <c r="M421" s="121"/>
      <c r="N421" s="121"/>
    </row>
    <row r="422" spans="2:14">
      <c r="B422" s="122"/>
      <c r="C422" s="122"/>
      <c r="D422" s="122"/>
      <c r="E422" s="122"/>
      <c r="F422" s="122"/>
      <c r="G422" s="122"/>
      <c r="H422" s="121"/>
      <c r="I422" s="121"/>
      <c r="J422" s="121"/>
      <c r="K422" s="121"/>
      <c r="L422" s="121"/>
      <c r="M422" s="121"/>
      <c r="N422" s="121"/>
    </row>
    <row r="423" spans="2:14">
      <c r="B423" s="122"/>
      <c r="C423" s="122"/>
      <c r="D423" s="122"/>
      <c r="E423" s="122"/>
      <c r="F423" s="122"/>
      <c r="G423" s="122"/>
      <c r="H423" s="121"/>
      <c r="I423" s="121"/>
      <c r="J423" s="121"/>
      <c r="K423" s="121"/>
      <c r="L423" s="121"/>
      <c r="M423" s="121"/>
      <c r="N423" s="121"/>
    </row>
    <row r="424" spans="2:14">
      <c r="B424" s="122"/>
      <c r="C424" s="122"/>
      <c r="D424" s="122"/>
      <c r="E424" s="122"/>
      <c r="F424" s="122"/>
      <c r="G424" s="122"/>
      <c r="H424" s="121"/>
      <c r="I424" s="121"/>
      <c r="J424" s="121"/>
      <c r="K424" s="121"/>
      <c r="L424" s="121"/>
      <c r="M424" s="121"/>
      <c r="N424" s="121"/>
    </row>
    <row r="425" spans="2:14">
      <c r="B425" s="122"/>
      <c r="C425" s="122"/>
      <c r="D425" s="122"/>
      <c r="E425" s="122"/>
      <c r="F425" s="122"/>
      <c r="G425" s="122"/>
      <c r="H425" s="121"/>
      <c r="I425" s="121"/>
      <c r="J425" s="121"/>
      <c r="K425" s="121"/>
      <c r="L425" s="121"/>
      <c r="M425" s="121"/>
      <c r="N425" s="121"/>
    </row>
    <row r="426" spans="2:14">
      <c r="B426" s="122"/>
      <c r="C426" s="122"/>
      <c r="D426" s="122"/>
      <c r="E426" s="122"/>
      <c r="F426" s="122"/>
      <c r="G426" s="122"/>
      <c r="H426" s="121"/>
      <c r="I426" s="121"/>
      <c r="J426" s="121"/>
      <c r="K426" s="121"/>
      <c r="L426" s="121"/>
      <c r="M426" s="121"/>
      <c r="N426" s="121"/>
    </row>
    <row r="427" spans="2:14">
      <c r="B427" s="122"/>
      <c r="C427" s="122"/>
      <c r="D427" s="122"/>
      <c r="E427" s="122"/>
      <c r="F427" s="122"/>
      <c r="G427" s="122"/>
      <c r="H427" s="121"/>
      <c r="I427" s="121"/>
      <c r="J427" s="121"/>
      <c r="K427" s="121"/>
      <c r="L427" s="121"/>
      <c r="M427" s="121"/>
      <c r="N427" s="121"/>
    </row>
    <row r="428" spans="2:14">
      <c r="B428" s="122"/>
      <c r="C428" s="122"/>
      <c r="D428" s="122"/>
      <c r="E428" s="122"/>
      <c r="F428" s="122"/>
      <c r="G428" s="122"/>
      <c r="H428" s="121"/>
      <c r="I428" s="121"/>
      <c r="J428" s="121"/>
      <c r="K428" s="121"/>
      <c r="L428" s="121"/>
      <c r="M428" s="121"/>
      <c r="N428" s="121"/>
    </row>
    <row r="429" spans="2:14">
      <c r="B429" s="122"/>
      <c r="C429" s="122"/>
      <c r="D429" s="122"/>
      <c r="E429" s="122"/>
      <c r="F429" s="122"/>
      <c r="G429" s="122"/>
      <c r="H429" s="121"/>
      <c r="I429" s="121"/>
      <c r="J429" s="121"/>
      <c r="K429" s="121"/>
      <c r="L429" s="121"/>
      <c r="M429" s="121"/>
      <c r="N429" s="121"/>
    </row>
    <row r="430" spans="2:14">
      <c r="B430" s="122"/>
      <c r="C430" s="122"/>
      <c r="D430" s="122"/>
      <c r="E430" s="122"/>
      <c r="F430" s="122"/>
      <c r="G430" s="122"/>
      <c r="H430" s="121"/>
      <c r="I430" s="121"/>
      <c r="J430" s="121"/>
      <c r="K430" s="121"/>
      <c r="L430" s="121"/>
      <c r="M430" s="121"/>
      <c r="N430" s="121"/>
    </row>
    <row r="431" spans="2:14">
      <c r="B431" s="122"/>
      <c r="C431" s="122"/>
      <c r="D431" s="122"/>
      <c r="E431" s="122"/>
      <c r="F431" s="122"/>
      <c r="G431" s="122"/>
      <c r="H431" s="121"/>
      <c r="I431" s="121"/>
      <c r="J431" s="121"/>
      <c r="K431" s="121"/>
      <c r="L431" s="121"/>
      <c r="M431" s="121"/>
      <c r="N431" s="121"/>
    </row>
    <row r="432" spans="2:14">
      <c r="B432" s="122"/>
      <c r="C432" s="122"/>
      <c r="D432" s="122"/>
      <c r="E432" s="122"/>
      <c r="F432" s="122"/>
      <c r="G432" s="122"/>
      <c r="H432" s="121"/>
      <c r="I432" s="121"/>
      <c r="J432" s="121"/>
      <c r="K432" s="121"/>
      <c r="L432" s="121"/>
      <c r="M432" s="121"/>
      <c r="N432" s="121"/>
    </row>
    <row r="433" spans="2:14">
      <c r="B433" s="122"/>
      <c r="C433" s="122"/>
      <c r="D433" s="122"/>
      <c r="E433" s="122"/>
      <c r="F433" s="122"/>
      <c r="G433" s="122"/>
      <c r="H433" s="121"/>
      <c r="I433" s="121"/>
      <c r="J433" s="121"/>
      <c r="K433" s="121"/>
      <c r="L433" s="121"/>
      <c r="M433" s="121"/>
      <c r="N433" s="121"/>
    </row>
    <row r="434" spans="2:14">
      <c r="B434" s="122"/>
      <c r="C434" s="122"/>
      <c r="D434" s="122"/>
      <c r="E434" s="122"/>
      <c r="F434" s="122"/>
      <c r="G434" s="122"/>
      <c r="H434" s="121"/>
      <c r="I434" s="121"/>
      <c r="J434" s="121"/>
      <c r="K434" s="121"/>
      <c r="L434" s="121"/>
      <c r="M434" s="121"/>
      <c r="N434" s="121"/>
    </row>
    <row r="435" spans="2:14">
      <c r="B435" s="122"/>
      <c r="C435" s="122"/>
      <c r="D435" s="122"/>
      <c r="E435" s="122"/>
      <c r="F435" s="122"/>
      <c r="G435" s="122"/>
      <c r="H435" s="121"/>
      <c r="I435" s="121"/>
      <c r="J435" s="121"/>
      <c r="K435" s="121"/>
      <c r="L435" s="121"/>
      <c r="M435" s="121"/>
      <c r="N435" s="121"/>
    </row>
    <row r="436" spans="2:14">
      <c r="B436" s="122"/>
      <c r="C436" s="122"/>
      <c r="D436" s="122"/>
      <c r="E436" s="122"/>
      <c r="F436" s="122"/>
      <c r="G436" s="122"/>
      <c r="H436" s="121"/>
      <c r="I436" s="121"/>
      <c r="J436" s="121"/>
      <c r="K436" s="121"/>
      <c r="L436" s="121"/>
      <c r="M436" s="121"/>
      <c r="N436" s="121"/>
    </row>
    <row r="437" spans="2:14">
      <c r="B437" s="122"/>
      <c r="C437" s="122"/>
      <c r="D437" s="122"/>
      <c r="E437" s="122"/>
      <c r="F437" s="122"/>
      <c r="G437" s="122"/>
      <c r="H437" s="121"/>
      <c r="I437" s="121"/>
      <c r="J437" s="121"/>
      <c r="K437" s="121"/>
      <c r="L437" s="121"/>
      <c r="M437" s="121"/>
      <c r="N437" s="121"/>
    </row>
    <row r="438" spans="2:14">
      <c r="B438" s="122"/>
      <c r="C438" s="122"/>
      <c r="D438" s="122"/>
      <c r="E438" s="122"/>
      <c r="F438" s="122"/>
      <c r="G438" s="122"/>
      <c r="H438" s="121"/>
      <c r="I438" s="121"/>
      <c r="J438" s="121"/>
      <c r="K438" s="121"/>
      <c r="L438" s="121"/>
      <c r="M438" s="121"/>
      <c r="N438" s="121"/>
    </row>
    <row r="439" spans="2:14">
      <c r="B439" s="122"/>
      <c r="C439" s="122"/>
      <c r="D439" s="122"/>
      <c r="E439" s="122"/>
      <c r="F439" s="122"/>
      <c r="G439" s="122"/>
      <c r="H439" s="121"/>
      <c r="I439" s="121"/>
      <c r="J439" s="121"/>
      <c r="K439" s="121"/>
      <c r="L439" s="121"/>
      <c r="M439" s="121"/>
      <c r="N439" s="121"/>
    </row>
    <row r="440" spans="2:14">
      <c r="B440" s="122"/>
      <c r="C440" s="122"/>
      <c r="D440" s="122"/>
      <c r="E440" s="122"/>
      <c r="F440" s="122"/>
      <c r="G440" s="122"/>
      <c r="H440" s="121"/>
      <c r="I440" s="121"/>
      <c r="J440" s="121"/>
      <c r="K440" s="121"/>
      <c r="L440" s="121"/>
      <c r="M440" s="121"/>
      <c r="N440" s="121"/>
    </row>
    <row r="441" spans="2:14">
      <c r="B441" s="122"/>
      <c r="C441" s="122"/>
      <c r="D441" s="122"/>
      <c r="E441" s="122"/>
      <c r="F441" s="122"/>
      <c r="G441" s="122"/>
      <c r="H441" s="121"/>
      <c r="I441" s="121"/>
      <c r="J441" s="121"/>
      <c r="K441" s="121"/>
      <c r="L441" s="121"/>
      <c r="M441" s="121"/>
      <c r="N441" s="121"/>
    </row>
    <row r="442" spans="2:14">
      <c r="B442" s="122"/>
      <c r="C442" s="122"/>
      <c r="D442" s="122"/>
      <c r="E442" s="122"/>
      <c r="F442" s="122"/>
      <c r="G442" s="122"/>
      <c r="H442" s="121"/>
      <c r="I442" s="121"/>
      <c r="J442" s="121"/>
      <c r="K442" s="121"/>
      <c r="L442" s="121"/>
      <c r="M442" s="121"/>
      <c r="N442" s="121"/>
    </row>
    <row r="443" spans="2:14">
      <c r="B443" s="122"/>
      <c r="C443" s="122"/>
      <c r="D443" s="122"/>
      <c r="E443" s="122"/>
      <c r="F443" s="122"/>
      <c r="G443" s="122"/>
      <c r="H443" s="121"/>
      <c r="I443" s="121"/>
      <c r="J443" s="121"/>
      <c r="K443" s="121"/>
      <c r="L443" s="121"/>
      <c r="M443" s="121"/>
      <c r="N443" s="121"/>
    </row>
    <row r="444" spans="2:14">
      <c r="B444" s="122"/>
      <c r="C444" s="122"/>
      <c r="D444" s="122"/>
      <c r="E444" s="122"/>
      <c r="F444" s="122"/>
      <c r="G444" s="122"/>
      <c r="H444" s="121"/>
      <c r="I444" s="121"/>
      <c r="J444" s="121"/>
      <c r="K444" s="121"/>
      <c r="L444" s="121"/>
      <c r="M444" s="121"/>
      <c r="N444" s="121"/>
    </row>
    <row r="445" spans="2:14">
      <c r="B445" s="122"/>
      <c r="C445" s="122"/>
      <c r="D445" s="122"/>
      <c r="E445" s="122"/>
      <c r="F445" s="122"/>
      <c r="G445" s="122"/>
      <c r="H445" s="121"/>
      <c r="I445" s="121"/>
      <c r="J445" s="121"/>
      <c r="K445" s="121"/>
      <c r="L445" s="121"/>
      <c r="M445" s="121"/>
      <c r="N445" s="121"/>
    </row>
    <row r="446" spans="2:14">
      <c r="B446" s="122"/>
      <c r="C446" s="122"/>
      <c r="D446" s="122"/>
      <c r="E446" s="122"/>
      <c r="F446" s="122"/>
      <c r="G446" s="122"/>
      <c r="H446" s="121"/>
      <c r="I446" s="121"/>
      <c r="J446" s="121"/>
      <c r="K446" s="121"/>
      <c r="L446" s="121"/>
      <c r="M446" s="121"/>
      <c r="N446" s="121"/>
    </row>
    <row r="447" spans="2:14">
      <c r="B447" s="122"/>
      <c r="C447" s="122"/>
      <c r="D447" s="122"/>
      <c r="E447" s="122"/>
      <c r="F447" s="122"/>
      <c r="G447" s="122"/>
      <c r="H447" s="121"/>
      <c r="I447" s="121"/>
      <c r="J447" s="121"/>
      <c r="K447" s="121"/>
      <c r="L447" s="121"/>
      <c r="M447" s="121"/>
      <c r="N447" s="121"/>
    </row>
    <row r="448" spans="2:14">
      <c r="B448" s="122"/>
      <c r="C448" s="122"/>
      <c r="D448" s="122"/>
      <c r="E448" s="122"/>
      <c r="F448" s="122"/>
      <c r="G448" s="122"/>
      <c r="H448" s="121"/>
      <c r="I448" s="121"/>
      <c r="J448" s="121"/>
      <c r="K448" s="121"/>
      <c r="L448" s="121"/>
      <c r="M448" s="121"/>
      <c r="N448" s="121"/>
    </row>
    <row r="449" spans="2:14">
      <c r="B449" s="122"/>
      <c r="C449" s="122"/>
      <c r="D449" s="122"/>
      <c r="E449" s="122"/>
      <c r="F449" s="122"/>
      <c r="G449" s="122"/>
      <c r="H449" s="121"/>
      <c r="I449" s="121"/>
      <c r="J449" s="121"/>
      <c r="K449" s="121"/>
      <c r="L449" s="121"/>
      <c r="M449" s="121"/>
      <c r="N449" s="121"/>
    </row>
    <row r="450" spans="2:14">
      <c r="B450" s="122"/>
      <c r="C450" s="122"/>
      <c r="D450" s="122"/>
      <c r="E450" s="122"/>
      <c r="F450" s="122"/>
      <c r="G450" s="122"/>
      <c r="H450" s="121"/>
      <c r="I450" s="121"/>
      <c r="J450" s="121"/>
      <c r="K450" s="121"/>
      <c r="L450" s="121"/>
      <c r="M450" s="121"/>
      <c r="N450" s="121"/>
    </row>
    <row r="451" spans="2:14">
      <c r="B451" s="122"/>
      <c r="C451" s="122"/>
      <c r="D451" s="122"/>
      <c r="E451" s="122"/>
      <c r="F451" s="122"/>
      <c r="G451" s="122"/>
      <c r="H451" s="121"/>
      <c r="I451" s="121"/>
      <c r="J451" s="121"/>
      <c r="K451" s="121"/>
      <c r="L451" s="121"/>
      <c r="M451" s="121"/>
      <c r="N451" s="121"/>
    </row>
    <row r="452" spans="2:14">
      <c r="B452" s="122"/>
      <c r="C452" s="122"/>
      <c r="D452" s="122"/>
      <c r="E452" s="122"/>
      <c r="F452" s="122"/>
      <c r="G452" s="122"/>
      <c r="H452" s="121"/>
      <c r="I452" s="121"/>
      <c r="J452" s="121"/>
      <c r="K452" s="121"/>
      <c r="L452" s="121"/>
      <c r="M452" s="121"/>
      <c r="N452" s="121"/>
    </row>
    <row r="453" spans="2:14">
      <c r="B453" s="122"/>
      <c r="C453" s="122"/>
      <c r="D453" s="122"/>
      <c r="E453" s="122"/>
      <c r="F453" s="122"/>
      <c r="G453" s="122"/>
      <c r="H453" s="121"/>
      <c r="I453" s="121"/>
      <c r="J453" s="121"/>
      <c r="K453" s="121"/>
      <c r="L453" s="121"/>
      <c r="M453" s="121"/>
      <c r="N453" s="121"/>
    </row>
    <row r="454" spans="2:14">
      <c r="B454" s="122"/>
      <c r="C454" s="122"/>
      <c r="D454" s="122"/>
      <c r="E454" s="122"/>
      <c r="F454" s="122"/>
      <c r="G454" s="122"/>
      <c r="H454" s="121"/>
      <c r="I454" s="121"/>
      <c r="J454" s="121"/>
      <c r="K454" s="121"/>
      <c r="L454" s="121"/>
      <c r="M454" s="121"/>
      <c r="N454" s="121"/>
    </row>
    <row r="455" spans="2:14">
      <c r="B455" s="122"/>
      <c r="C455" s="122"/>
      <c r="D455" s="122"/>
      <c r="E455" s="122"/>
      <c r="F455" s="122"/>
      <c r="G455" s="122"/>
      <c r="H455" s="121"/>
      <c r="I455" s="121"/>
      <c r="J455" s="121"/>
      <c r="K455" s="121"/>
      <c r="L455" s="121"/>
      <c r="M455" s="121"/>
      <c r="N455" s="121"/>
    </row>
    <row r="456" spans="2:14">
      <c r="B456" s="122"/>
      <c r="C456" s="122"/>
      <c r="D456" s="122"/>
      <c r="E456" s="122"/>
      <c r="F456" s="122"/>
      <c r="G456" s="122"/>
      <c r="H456" s="121"/>
      <c r="I456" s="121"/>
      <c r="J456" s="121"/>
      <c r="K456" s="121"/>
      <c r="L456" s="121"/>
      <c r="M456" s="121"/>
      <c r="N456" s="121"/>
    </row>
    <row r="457" spans="2:14">
      <c r="B457" s="122"/>
      <c r="C457" s="122"/>
      <c r="D457" s="122"/>
      <c r="E457" s="122"/>
      <c r="F457" s="122"/>
      <c r="G457" s="122"/>
      <c r="H457" s="121"/>
      <c r="I457" s="121"/>
      <c r="J457" s="121"/>
      <c r="K457" s="121"/>
      <c r="L457" s="121"/>
      <c r="M457" s="121"/>
      <c r="N457" s="121"/>
    </row>
    <row r="458" spans="2:14">
      <c r="B458" s="122"/>
      <c r="C458" s="122"/>
      <c r="D458" s="122"/>
      <c r="E458" s="122"/>
      <c r="F458" s="122"/>
      <c r="G458" s="122"/>
      <c r="H458" s="121"/>
      <c r="I458" s="121"/>
      <c r="J458" s="121"/>
      <c r="K458" s="121"/>
      <c r="L458" s="121"/>
      <c r="M458" s="121"/>
      <c r="N458" s="121"/>
    </row>
    <row r="459" spans="2:14">
      <c r="B459" s="122"/>
      <c r="C459" s="122"/>
      <c r="D459" s="122"/>
      <c r="E459" s="122"/>
      <c r="F459" s="122"/>
      <c r="G459" s="122"/>
      <c r="H459" s="121"/>
      <c r="I459" s="121"/>
      <c r="J459" s="121"/>
      <c r="K459" s="121"/>
      <c r="L459" s="121"/>
      <c r="M459" s="121"/>
      <c r="N459" s="121"/>
    </row>
    <row r="460" spans="2:14">
      <c r="B460" s="122"/>
      <c r="C460" s="122"/>
      <c r="D460" s="122"/>
      <c r="E460" s="122"/>
      <c r="F460" s="122"/>
      <c r="G460" s="122"/>
      <c r="H460" s="121"/>
      <c r="I460" s="121"/>
      <c r="J460" s="121"/>
      <c r="K460" s="121"/>
      <c r="L460" s="121"/>
      <c r="M460" s="121"/>
      <c r="N460" s="121"/>
    </row>
    <row r="461" spans="2:14">
      <c r="B461" s="122"/>
      <c r="C461" s="122"/>
      <c r="D461" s="122"/>
      <c r="E461" s="122"/>
      <c r="F461" s="122"/>
      <c r="G461" s="122"/>
      <c r="H461" s="121"/>
      <c r="I461" s="121"/>
      <c r="J461" s="121"/>
      <c r="K461" s="121"/>
      <c r="L461" s="121"/>
      <c r="M461" s="121"/>
      <c r="N461" s="121"/>
    </row>
    <row r="462" spans="2:14">
      <c r="B462" s="122"/>
      <c r="C462" s="122"/>
      <c r="D462" s="122"/>
      <c r="E462" s="122"/>
      <c r="F462" s="122"/>
      <c r="G462" s="122"/>
      <c r="H462" s="121"/>
      <c r="I462" s="121"/>
      <c r="J462" s="121"/>
      <c r="K462" s="121"/>
      <c r="L462" s="121"/>
      <c r="M462" s="121"/>
      <c r="N462" s="121"/>
    </row>
    <row r="463" spans="2:14">
      <c r="B463" s="122"/>
      <c r="C463" s="122"/>
      <c r="D463" s="122"/>
      <c r="E463" s="122"/>
      <c r="F463" s="122"/>
      <c r="G463" s="122"/>
      <c r="H463" s="121"/>
      <c r="I463" s="121"/>
      <c r="J463" s="121"/>
      <c r="K463" s="121"/>
      <c r="L463" s="121"/>
      <c r="M463" s="121"/>
      <c r="N463" s="121"/>
    </row>
    <row r="464" spans="2:14">
      <c r="B464" s="122"/>
      <c r="C464" s="122"/>
      <c r="D464" s="122"/>
      <c r="E464" s="122"/>
      <c r="F464" s="122"/>
      <c r="G464" s="122"/>
      <c r="H464" s="121"/>
      <c r="I464" s="121"/>
      <c r="J464" s="121"/>
      <c r="K464" s="121"/>
      <c r="L464" s="121"/>
      <c r="M464" s="121"/>
      <c r="N464" s="121"/>
    </row>
    <row r="465" spans="2:14">
      <c r="B465" s="122"/>
      <c r="C465" s="122"/>
      <c r="D465" s="122"/>
      <c r="E465" s="122"/>
      <c r="F465" s="122"/>
      <c r="G465" s="122"/>
      <c r="H465" s="121"/>
      <c r="I465" s="121"/>
      <c r="J465" s="121"/>
      <c r="K465" s="121"/>
      <c r="L465" s="121"/>
      <c r="M465" s="121"/>
      <c r="N465" s="121"/>
    </row>
    <row r="466" spans="2:14">
      <c r="B466" s="122"/>
      <c r="C466" s="122"/>
      <c r="D466" s="122"/>
      <c r="E466" s="122"/>
      <c r="F466" s="122"/>
      <c r="G466" s="122"/>
      <c r="H466" s="121"/>
      <c r="I466" s="121"/>
      <c r="J466" s="121"/>
      <c r="K466" s="121"/>
      <c r="L466" s="121"/>
      <c r="M466" s="121"/>
      <c r="N466" s="121"/>
    </row>
    <row r="467" spans="2:14">
      <c r="B467" s="122"/>
      <c r="C467" s="122"/>
      <c r="D467" s="122"/>
      <c r="E467" s="122"/>
      <c r="F467" s="122"/>
      <c r="G467" s="122"/>
      <c r="H467" s="121"/>
      <c r="I467" s="121"/>
      <c r="J467" s="121"/>
      <c r="K467" s="121"/>
      <c r="L467" s="121"/>
      <c r="M467" s="121"/>
      <c r="N467" s="121"/>
    </row>
    <row r="468" spans="2:14">
      <c r="B468" s="122"/>
      <c r="C468" s="122"/>
      <c r="D468" s="122"/>
      <c r="E468" s="122"/>
      <c r="F468" s="122"/>
      <c r="G468" s="122"/>
      <c r="H468" s="121"/>
      <c r="I468" s="121"/>
      <c r="J468" s="121"/>
      <c r="K468" s="121"/>
      <c r="L468" s="121"/>
      <c r="M468" s="121"/>
      <c r="N468" s="121"/>
    </row>
    <row r="469" spans="2:14">
      <c r="B469" s="122"/>
      <c r="C469" s="122"/>
      <c r="D469" s="122"/>
      <c r="E469" s="122"/>
      <c r="F469" s="122"/>
      <c r="G469" s="122"/>
      <c r="H469" s="121"/>
      <c r="I469" s="121"/>
      <c r="J469" s="121"/>
      <c r="K469" s="121"/>
      <c r="L469" s="121"/>
      <c r="M469" s="121"/>
      <c r="N469" s="121"/>
    </row>
    <row r="470" spans="2:14">
      <c r="B470" s="122"/>
      <c r="C470" s="122"/>
      <c r="D470" s="122"/>
      <c r="E470" s="122"/>
      <c r="F470" s="122"/>
      <c r="G470" s="122"/>
      <c r="H470" s="121"/>
      <c r="I470" s="121"/>
      <c r="J470" s="121"/>
      <c r="K470" s="121"/>
      <c r="L470" s="121"/>
      <c r="M470" s="121"/>
      <c r="N470" s="121"/>
    </row>
    <row r="471" spans="2:14">
      <c r="B471" s="122"/>
      <c r="C471" s="122"/>
      <c r="D471" s="122"/>
      <c r="E471" s="122"/>
      <c r="F471" s="122"/>
      <c r="G471" s="122"/>
      <c r="H471" s="121"/>
      <c r="I471" s="121"/>
      <c r="J471" s="121"/>
      <c r="K471" s="121"/>
      <c r="L471" s="121"/>
      <c r="M471" s="121"/>
      <c r="N471" s="121"/>
    </row>
    <row r="472" spans="2:14">
      <c r="B472" s="122"/>
      <c r="C472" s="122"/>
      <c r="D472" s="122"/>
      <c r="E472" s="122"/>
      <c r="F472" s="122"/>
      <c r="G472" s="122"/>
      <c r="H472" s="121"/>
      <c r="I472" s="121"/>
      <c r="J472" s="121"/>
      <c r="K472" s="121"/>
      <c r="L472" s="121"/>
      <c r="M472" s="121"/>
      <c r="N472" s="121"/>
    </row>
    <row r="473" spans="2:14">
      <c r="B473" s="122"/>
      <c r="C473" s="122"/>
      <c r="D473" s="122"/>
      <c r="E473" s="122"/>
      <c r="F473" s="122"/>
      <c r="G473" s="122"/>
      <c r="H473" s="121"/>
      <c r="I473" s="121"/>
      <c r="J473" s="121"/>
      <c r="K473" s="121"/>
      <c r="L473" s="121"/>
      <c r="M473" s="121"/>
      <c r="N473" s="121"/>
    </row>
    <row r="474" spans="2:14">
      <c r="B474" s="122"/>
      <c r="C474" s="122"/>
      <c r="D474" s="122"/>
      <c r="E474" s="122"/>
      <c r="F474" s="122"/>
      <c r="G474" s="122"/>
      <c r="H474" s="121"/>
      <c r="I474" s="121"/>
      <c r="J474" s="121"/>
      <c r="K474" s="121"/>
      <c r="L474" s="121"/>
      <c r="M474" s="121"/>
      <c r="N474" s="121"/>
    </row>
    <row r="475" spans="2:14">
      <c r="B475" s="122"/>
      <c r="C475" s="122"/>
      <c r="D475" s="122"/>
      <c r="E475" s="122"/>
      <c r="F475" s="122"/>
      <c r="G475" s="122"/>
      <c r="H475" s="121"/>
      <c r="I475" s="121"/>
      <c r="J475" s="121"/>
      <c r="K475" s="121"/>
      <c r="L475" s="121"/>
      <c r="M475" s="121"/>
      <c r="N475" s="121"/>
    </row>
    <row r="476" spans="2:14">
      <c r="B476" s="122"/>
      <c r="C476" s="122"/>
      <c r="D476" s="122"/>
      <c r="E476" s="122"/>
      <c r="F476" s="122"/>
      <c r="G476" s="122"/>
      <c r="H476" s="121"/>
      <c r="I476" s="121"/>
      <c r="J476" s="121"/>
      <c r="K476" s="121"/>
      <c r="L476" s="121"/>
      <c r="M476" s="121"/>
      <c r="N476" s="121"/>
    </row>
    <row r="477" spans="2:14">
      <c r="B477" s="122"/>
      <c r="C477" s="122"/>
      <c r="D477" s="122"/>
      <c r="E477" s="122"/>
      <c r="F477" s="122"/>
      <c r="G477" s="122"/>
      <c r="H477" s="121"/>
      <c r="I477" s="121"/>
      <c r="J477" s="121"/>
      <c r="K477" s="121"/>
      <c r="L477" s="121"/>
      <c r="M477" s="121"/>
      <c r="N477" s="121"/>
    </row>
    <row r="478" spans="2:14">
      <c r="B478" s="122"/>
      <c r="C478" s="122"/>
      <c r="D478" s="122"/>
      <c r="E478" s="122"/>
      <c r="F478" s="122"/>
      <c r="G478" s="122"/>
      <c r="H478" s="121"/>
      <c r="I478" s="121"/>
      <c r="J478" s="121"/>
      <c r="K478" s="121"/>
      <c r="L478" s="121"/>
      <c r="M478" s="121"/>
      <c r="N478" s="121"/>
    </row>
    <row r="479" spans="2:14">
      <c r="B479" s="122"/>
      <c r="C479" s="122"/>
      <c r="D479" s="122"/>
      <c r="E479" s="122"/>
      <c r="F479" s="122"/>
      <c r="G479" s="122"/>
      <c r="H479" s="121"/>
      <c r="I479" s="121"/>
      <c r="J479" s="121"/>
      <c r="K479" s="121"/>
      <c r="L479" s="121"/>
      <c r="M479" s="121"/>
      <c r="N479" s="121"/>
    </row>
    <row r="480" spans="2:14">
      <c r="B480" s="122"/>
      <c r="C480" s="122"/>
      <c r="D480" s="122"/>
      <c r="E480" s="122"/>
      <c r="F480" s="122"/>
      <c r="G480" s="122"/>
      <c r="H480" s="121"/>
      <c r="I480" s="121"/>
      <c r="J480" s="121"/>
      <c r="K480" s="121"/>
      <c r="L480" s="121"/>
      <c r="M480" s="121"/>
      <c r="N480" s="121"/>
    </row>
    <row r="481" spans="2:14">
      <c r="B481" s="122"/>
      <c r="C481" s="122"/>
      <c r="D481" s="122"/>
      <c r="E481" s="122"/>
      <c r="F481" s="122"/>
      <c r="G481" s="122"/>
      <c r="H481" s="121"/>
      <c r="I481" s="121"/>
      <c r="J481" s="121"/>
      <c r="K481" s="121"/>
      <c r="L481" s="121"/>
      <c r="M481" s="121"/>
      <c r="N481" s="121"/>
    </row>
    <row r="482" spans="2:14">
      <c r="B482" s="122"/>
      <c r="C482" s="122"/>
      <c r="D482" s="122"/>
      <c r="E482" s="122"/>
      <c r="F482" s="122"/>
      <c r="G482" s="122"/>
      <c r="H482" s="121"/>
      <c r="I482" s="121"/>
      <c r="J482" s="121"/>
      <c r="K482" s="121"/>
      <c r="L482" s="121"/>
      <c r="M482" s="121"/>
      <c r="N482" s="121"/>
    </row>
    <row r="483" spans="2:14">
      <c r="B483" s="122"/>
      <c r="C483" s="122"/>
      <c r="D483" s="122"/>
      <c r="E483" s="122"/>
      <c r="F483" s="122"/>
      <c r="G483" s="122"/>
      <c r="H483" s="121"/>
      <c r="I483" s="121"/>
      <c r="J483" s="121"/>
      <c r="K483" s="121"/>
      <c r="L483" s="121"/>
      <c r="M483" s="121"/>
      <c r="N483" s="121"/>
    </row>
    <row r="484" spans="2:14">
      <c r="B484" s="122"/>
      <c r="C484" s="122"/>
      <c r="D484" s="122"/>
      <c r="E484" s="122"/>
      <c r="F484" s="122"/>
      <c r="G484" s="122"/>
      <c r="H484" s="121"/>
      <c r="I484" s="121"/>
      <c r="J484" s="121"/>
      <c r="K484" s="121"/>
      <c r="L484" s="121"/>
      <c r="M484" s="121"/>
      <c r="N484" s="121"/>
    </row>
    <row r="485" spans="2:14">
      <c r="B485" s="122"/>
      <c r="C485" s="122"/>
      <c r="D485" s="122"/>
      <c r="E485" s="122"/>
      <c r="F485" s="122"/>
      <c r="G485" s="122"/>
      <c r="H485" s="121"/>
      <c r="I485" s="121"/>
      <c r="J485" s="121"/>
      <c r="K485" s="121"/>
      <c r="L485" s="121"/>
      <c r="M485" s="121"/>
      <c r="N485" s="121"/>
    </row>
    <row r="486" spans="2:14">
      <c r="B486" s="122"/>
      <c r="C486" s="122"/>
      <c r="D486" s="122"/>
      <c r="E486" s="122"/>
      <c r="F486" s="122"/>
      <c r="G486" s="122"/>
      <c r="H486" s="121"/>
      <c r="I486" s="121"/>
      <c r="J486" s="121"/>
      <c r="K486" s="121"/>
      <c r="L486" s="121"/>
      <c r="M486" s="121"/>
      <c r="N486" s="121"/>
    </row>
    <row r="487" spans="2:14">
      <c r="B487" s="122"/>
      <c r="C487" s="122"/>
      <c r="D487" s="122"/>
      <c r="E487" s="122"/>
      <c r="F487" s="122"/>
      <c r="G487" s="122"/>
      <c r="H487" s="121"/>
      <c r="I487" s="121"/>
      <c r="J487" s="121"/>
      <c r="K487" s="121"/>
      <c r="L487" s="121"/>
      <c r="M487" s="121"/>
      <c r="N487" s="121"/>
    </row>
    <row r="488" spans="2:14">
      <c r="B488" s="122"/>
      <c r="C488" s="122"/>
      <c r="D488" s="122"/>
      <c r="E488" s="122"/>
      <c r="F488" s="122"/>
      <c r="G488" s="122"/>
      <c r="H488" s="121"/>
      <c r="I488" s="121"/>
      <c r="J488" s="121"/>
      <c r="K488" s="121"/>
      <c r="L488" s="121"/>
      <c r="M488" s="121"/>
      <c r="N488" s="121"/>
    </row>
    <row r="489" spans="2:14">
      <c r="B489" s="122"/>
      <c r="C489" s="122"/>
      <c r="D489" s="122"/>
      <c r="E489" s="122"/>
      <c r="F489" s="122"/>
      <c r="G489" s="122"/>
      <c r="H489" s="121"/>
      <c r="I489" s="121"/>
      <c r="J489" s="121"/>
      <c r="K489" s="121"/>
      <c r="L489" s="121"/>
      <c r="M489" s="121"/>
      <c r="N489" s="121"/>
    </row>
    <row r="490" spans="2:14">
      <c r="B490" s="122"/>
      <c r="C490" s="122"/>
      <c r="D490" s="122"/>
      <c r="E490" s="122"/>
      <c r="F490" s="122"/>
      <c r="G490" s="122"/>
      <c r="H490" s="121"/>
      <c r="I490" s="121"/>
      <c r="J490" s="121"/>
      <c r="K490" s="121"/>
      <c r="L490" s="121"/>
      <c r="M490" s="121"/>
      <c r="N490" s="121"/>
    </row>
    <row r="491" spans="2:14">
      <c r="B491" s="122"/>
      <c r="C491" s="122"/>
      <c r="D491" s="122"/>
      <c r="E491" s="122"/>
      <c r="F491" s="122"/>
      <c r="G491" s="122"/>
      <c r="H491" s="121"/>
      <c r="I491" s="121"/>
      <c r="J491" s="121"/>
      <c r="K491" s="121"/>
      <c r="L491" s="121"/>
      <c r="M491" s="121"/>
      <c r="N491" s="121"/>
    </row>
    <row r="492" spans="2:14">
      <c r="B492" s="122"/>
      <c r="C492" s="122"/>
      <c r="D492" s="122"/>
      <c r="E492" s="122"/>
      <c r="F492" s="122"/>
      <c r="G492" s="122"/>
      <c r="H492" s="121"/>
      <c r="I492" s="121"/>
      <c r="J492" s="121"/>
      <c r="K492" s="121"/>
      <c r="L492" s="121"/>
      <c r="M492" s="121"/>
      <c r="N492" s="121"/>
    </row>
    <row r="493" spans="2:14">
      <c r="B493" s="122"/>
      <c r="C493" s="122"/>
      <c r="D493" s="122"/>
      <c r="E493" s="122"/>
      <c r="F493" s="122"/>
      <c r="G493" s="122"/>
      <c r="H493" s="121"/>
      <c r="I493" s="121"/>
      <c r="J493" s="121"/>
      <c r="K493" s="121"/>
      <c r="L493" s="121"/>
      <c r="M493" s="121"/>
      <c r="N493" s="121"/>
    </row>
    <row r="494" spans="2:14">
      <c r="B494" s="122"/>
      <c r="C494" s="122"/>
      <c r="D494" s="122"/>
      <c r="E494" s="122"/>
      <c r="F494" s="122"/>
      <c r="G494" s="122"/>
      <c r="H494" s="121"/>
      <c r="I494" s="121"/>
      <c r="J494" s="121"/>
      <c r="K494" s="121"/>
      <c r="L494" s="121"/>
      <c r="M494" s="121"/>
      <c r="N494" s="121"/>
    </row>
    <row r="495" spans="2:14">
      <c r="B495" s="122"/>
      <c r="C495" s="122"/>
      <c r="D495" s="122"/>
      <c r="E495" s="122"/>
      <c r="F495" s="122"/>
      <c r="G495" s="122"/>
      <c r="H495" s="121"/>
      <c r="I495" s="121"/>
      <c r="J495" s="121"/>
      <c r="K495" s="121"/>
      <c r="L495" s="121"/>
      <c r="M495" s="121"/>
      <c r="N495" s="121"/>
    </row>
    <row r="496" spans="2:14">
      <c r="B496" s="122"/>
      <c r="C496" s="122"/>
      <c r="D496" s="122"/>
      <c r="E496" s="122"/>
      <c r="F496" s="122"/>
      <c r="G496" s="122"/>
      <c r="H496" s="121"/>
      <c r="I496" s="121"/>
      <c r="J496" s="121"/>
      <c r="K496" s="121"/>
      <c r="L496" s="121"/>
      <c r="M496" s="121"/>
      <c r="N496" s="121"/>
    </row>
    <row r="497" spans="2:14">
      <c r="B497" s="122"/>
      <c r="C497" s="122"/>
      <c r="D497" s="122"/>
      <c r="E497" s="122"/>
      <c r="F497" s="122"/>
      <c r="G497" s="122"/>
      <c r="H497" s="121"/>
      <c r="I497" s="121"/>
      <c r="J497" s="121"/>
      <c r="K497" s="121"/>
      <c r="L497" s="121"/>
      <c r="M497" s="121"/>
      <c r="N497" s="121"/>
    </row>
    <row r="498" spans="2:14">
      <c r="B498" s="122"/>
      <c r="C498" s="122"/>
      <c r="D498" s="122"/>
      <c r="E498" s="122"/>
      <c r="F498" s="122"/>
      <c r="G498" s="122"/>
      <c r="H498" s="121"/>
      <c r="I498" s="121"/>
      <c r="J498" s="121"/>
      <c r="K498" s="121"/>
      <c r="L498" s="121"/>
      <c r="M498" s="121"/>
      <c r="N498" s="121"/>
    </row>
    <row r="499" spans="2:14">
      <c r="B499" s="122"/>
      <c r="C499" s="122"/>
      <c r="D499" s="122"/>
      <c r="E499" s="122"/>
      <c r="F499" s="122"/>
      <c r="G499" s="122"/>
      <c r="H499" s="121"/>
      <c r="I499" s="121"/>
      <c r="J499" s="121"/>
      <c r="K499" s="121"/>
      <c r="L499" s="121"/>
      <c r="M499" s="121"/>
      <c r="N499" s="121"/>
    </row>
    <row r="500" spans="2:14">
      <c r="B500" s="122"/>
      <c r="C500" s="122"/>
      <c r="D500" s="122"/>
      <c r="E500" s="122"/>
      <c r="F500" s="122"/>
      <c r="G500" s="122"/>
      <c r="H500" s="121"/>
      <c r="I500" s="121"/>
      <c r="J500" s="121"/>
      <c r="K500" s="121"/>
      <c r="L500" s="121"/>
      <c r="M500" s="121"/>
      <c r="N500" s="121"/>
    </row>
    <row r="501" spans="2:14">
      <c r="B501" s="122"/>
      <c r="C501" s="122"/>
      <c r="D501" s="122"/>
      <c r="E501" s="122"/>
      <c r="F501" s="122"/>
      <c r="G501" s="122"/>
      <c r="H501" s="121"/>
      <c r="I501" s="121"/>
      <c r="J501" s="121"/>
      <c r="K501" s="121"/>
      <c r="L501" s="121"/>
      <c r="M501" s="121"/>
      <c r="N501" s="121"/>
    </row>
    <row r="502" spans="2:14">
      <c r="B502" s="122"/>
      <c r="C502" s="122"/>
      <c r="D502" s="122"/>
      <c r="E502" s="122"/>
      <c r="F502" s="122"/>
      <c r="G502" s="122"/>
      <c r="H502" s="121"/>
      <c r="I502" s="121"/>
      <c r="J502" s="121"/>
      <c r="K502" s="121"/>
      <c r="L502" s="121"/>
      <c r="M502" s="121"/>
      <c r="N502" s="121"/>
    </row>
    <row r="503" spans="2:14">
      <c r="B503" s="122"/>
      <c r="C503" s="122"/>
      <c r="D503" s="122"/>
      <c r="E503" s="122"/>
      <c r="F503" s="122"/>
      <c r="G503" s="122"/>
      <c r="H503" s="121"/>
      <c r="I503" s="121"/>
      <c r="J503" s="121"/>
      <c r="K503" s="121"/>
      <c r="L503" s="121"/>
      <c r="M503" s="121"/>
      <c r="N503" s="121"/>
    </row>
    <row r="504" spans="2:14">
      <c r="B504" s="122"/>
      <c r="C504" s="122"/>
      <c r="D504" s="122"/>
      <c r="E504" s="122"/>
      <c r="F504" s="122"/>
      <c r="G504" s="122"/>
      <c r="H504" s="121"/>
      <c r="I504" s="121"/>
      <c r="J504" s="121"/>
      <c r="K504" s="121"/>
      <c r="L504" s="121"/>
      <c r="M504" s="121"/>
      <c r="N504" s="121"/>
    </row>
    <row r="505" spans="2:14">
      <c r="B505" s="122"/>
      <c r="C505" s="122"/>
      <c r="D505" s="122"/>
      <c r="E505" s="122"/>
      <c r="F505" s="122"/>
      <c r="G505" s="122"/>
      <c r="H505" s="121"/>
      <c r="I505" s="121"/>
      <c r="J505" s="121"/>
      <c r="K505" s="121"/>
      <c r="L505" s="121"/>
      <c r="M505" s="121"/>
      <c r="N505" s="121"/>
    </row>
    <row r="506" spans="2:14">
      <c r="B506" s="122"/>
      <c r="C506" s="122"/>
      <c r="D506" s="122"/>
      <c r="E506" s="122"/>
      <c r="F506" s="122"/>
      <c r="G506" s="122"/>
      <c r="H506" s="121"/>
      <c r="I506" s="121"/>
      <c r="J506" s="121"/>
      <c r="K506" s="121"/>
      <c r="L506" s="121"/>
      <c r="M506" s="121"/>
      <c r="N506" s="121"/>
    </row>
    <row r="507" spans="2:14">
      <c r="B507" s="122"/>
      <c r="C507" s="122"/>
      <c r="D507" s="122"/>
      <c r="E507" s="122"/>
      <c r="F507" s="122"/>
      <c r="G507" s="122"/>
      <c r="H507" s="121"/>
      <c r="I507" s="121"/>
      <c r="J507" s="121"/>
      <c r="K507" s="121"/>
      <c r="L507" s="121"/>
      <c r="M507" s="121"/>
      <c r="N507" s="121"/>
    </row>
    <row r="508" spans="2:14">
      <c r="B508" s="122"/>
      <c r="C508" s="122"/>
      <c r="D508" s="122"/>
      <c r="E508" s="122"/>
      <c r="F508" s="122"/>
      <c r="G508" s="122"/>
      <c r="H508" s="121"/>
      <c r="I508" s="121"/>
      <c r="J508" s="121"/>
      <c r="K508" s="121"/>
      <c r="L508" s="121"/>
      <c r="M508" s="121"/>
      <c r="N508" s="121"/>
    </row>
    <row r="509" spans="2:14">
      <c r="B509" s="122"/>
      <c r="C509" s="122"/>
      <c r="D509" s="122"/>
      <c r="E509" s="122"/>
      <c r="F509" s="122"/>
      <c r="G509" s="122"/>
      <c r="H509" s="121"/>
      <c r="I509" s="121"/>
      <c r="J509" s="121"/>
      <c r="K509" s="121"/>
      <c r="L509" s="121"/>
      <c r="M509" s="121"/>
      <c r="N509" s="121"/>
    </row>
    <row r="510" spans="2:14">
      <c r="B510" s="122"/>
      <c r="C510" s="122"/>
      <c r="D510" s="122"/>
      <c r="E510" s="122"/>
      <c r="F510" s="122"/>
      <c r="G510" s="122"/>
      <c r="H510" s="121"/>
      <c r="I510" s="121"/>
      <c r="J510" s="121"/>
      <c r="K510" s="121"/>
      <c r="L510" s="121"/>
      <c r="M510" s="121"/>
      <c r="N510" s="121"/>
    </row>
    <row r="511" spans="2:14">
      <c r="B511" s="122"/>
      <c r="C511" s="122"/>
      <c r="D511" s="122"/>
      <c r="E511" s="122"/>
      <c r="F511" s="122"/>
      <c r="G511" s="122"/>
      <c r="H511" s="121"/>
      <c r="I511" s="121"/>
      <c r="J511" s="121"/>
      <c r="K511" s="121"/>
      <c r="L511" s="121"/>
      <c r="M511" s="121"/>
      <c r="N511" s="121"/>
    </row>
    <row r="512" spans="2:14">
      <c r="B512" s="122"/>
      <c r="C512" s="122"/>
      <c r="D512" s="122"/>
      <c r="E512" s="122"/>
      <c r="F512" s="122"/>
      <c r="G512" s="122"/>
      <c r="H512" s="121"/>
      <c r="I512" s="121"/>
      <c r="J512" s="121"/>
      <c r="K512" s="121"/>
      <c r="L512" s="121"/>
      <c r="M512" s="121"/>
      <c r="N512" s="121"/>
    </row>
    <row r="513" spans="2:14">
      <c r="B513" s="122"/>
      <c r="C513" s="122"/>
      <c r="D513" s="122"/>
      <c r="E513" s="122"/>
      <c r="F513" s="122"/>
      <c r="G513" s="122"/>
      <c r="H513" s="121"/>
      <c r="I513" s="121"/>
      <c r="J513" s="121"/>
      <c r="K513" s="121"/>
      <c r="L513" s="121"/>
      <c r="M513" s="121"/>
      <c r="N513" s="121"/>
    </row>
    <row r="514" spans="2:14">
      <c r="B514" s="122"/>
      <c r="C514" s="122"/>
      <c r="D514" s="122"/>
      <c r="E514" s="122"/>
      <c r="F514" s="122"/>
      <c r="G514" s="122"/>
      <c r="H514" s="121"/>
      <c r="I514" s="121"/>
      <c r="J514" s="121"/>
      <c r="K514" s="121"/>
      <c r="L514" s="121"/>
      <c r="M514" s="121"/>
      <c r="N514" s="121"/>
    </row>
    <row r="515" spans="2:14">
      <c r="B515" s="122"/>
      <c r="C515" s="122"/>
      <c r="D515" s="122"/>
      <c r="E515" s="122"/>
      <c r="F515" s="122"/>
      <c r="G515" s="122"/>
      <c r="H515" s="121"/>
      <c r="I515" s="121"/>
      <c r="J515" s="121"/>
      <c r="K515" s="121"/>
      <c r="L515" s="121"/>
      <c r="M515" s="121"/>
      <c r="N515" s="121"/>
    </row>
    <row r="516" spans="2:14">
      <c r="B516" s="122"/>
      <c r="C516" s="122"/>
      <c r="D516" s="122"/>
      <c r="E516" s="122"/>
      <c r="F516" s="122"/>
      <c r="G516" s="122"/>
      <c r="H516" s="121"/>
      <c r="I516" s="121"/>
      <c r="J516" s="121"/>
      <c r="K516" s="121"/>
      <c r="L516" s="121"/>
      <c r="M516" s="121"/>
      <c r="N516" s="121"/>
    </row>
    <row r="517" spans="2:14">
      <c r="B517" s="122"/>
      <c r="C517" s="122"/>
      <c r="D517" s="122"/>
      <c r="E517" s="122"/>
      <c r="F517" s="122"/>
      <c r="G517" s="122"/>
      <c r="H517" s="121"/>
      <c r="I517" s="121"/>
      <c r="J517" s="121"/>
      <c r="K517" s="121"/>
      <c r="L517" s="121"/>
      <c r="M517" s="121"/>
      <c r="N517" s="121"/>
    </row>
    <row r="518" spans="2:14">
      <c r="B518" s="122"/>
      <c r="C518" s="122"/>
      <c r="D518" s="122"/>
      <c r="E518" s="122"/>
      <c r="F518" s="122"/>
      <c r="G518" s="122"/>
      <c r="H518" s="121"/>
      <c r="I518" s="121"/>
      <c r="J518" s="121"/>
      <c r="K518" s="121"/>
      <c r="L518" s="121"/>
      <c r="M518" s="121"/>
      <c r="N518" s="121"/>
    </row>
    <row r="519" spans="2:14">
      <c r="B519" s="122"/>
      <c r="C519" s="122"/>
      <c r="D519" s="122"/>
      <c r="E519" s="122"/>
      <c r="F519" s="122"/>
      <c r="G519" s="122"/>
      <c r="H519" s="121"/>
      <c r="I519" s="121"/>
      <c r="J519" s="121"/>
      <c r="K519" s="121"/>
      <c r="L519" s="121"/>
      <c r="M519" s="121"/>
      <c r="N519" s="121"/>
    </row>
    <row r="520" spans="2:14">
      <c r="B520" s="122"/>
      <c r="C520" s="122"/>
      <c r="D520" s="122"/>
      <c r="E520" s="122"/>
      <c r="F520" s="122"/>
      <c r="G520" s="122"/>
      <c r="H520" s="121"/>
      <c r="I520" s="121"/>
      <c r="J520" s="121"/>
      <c r="K520" s="121"/>
      <c r="L520" s="121"/>
      <c r="M520" s="121"/>
      <c r="N520" s="121"/>
    </row>
    <row r="521" spans="2:14">
      <c r="B521" s="122"/>
      <c r="C521" s="122"/>
      <c r="D521" s="122"/>
      <c r="E521" s="122"/>
      <c r="F521" s="122"/>
      <c r="G521" s="122"/>
      <c r="H521" s="121"/>
      <c r="I521" s="121"/>
      <c r="J521" s="121"/>
      <c r="K521" s="121"/>
      <c r="L521" s="121"/>
      <c r="M521" s="121"/>
      <c r="N521" s="121"/>
    </row>
    <row r="522" spans="2:14">
      <c r="B522" s="122"/>
      <c r="C522" s="122"/>
      <c r="D522" s="122"/>
      <c r="E522" s="122"/>
      <c r="F522" s="122"/>
      <c r="G522" s="122"/>
      <c r="H522" s="121"/>
      <c r="I522" s="121"/>
      <c r="J522" s="121"/>
      <c r="K522" s="121"/>
      <c r="L522" s="121"/>
      <c r="M522" s="121"/>
      <c r="N522" s="121"/>
    </row>
    <row r="523" spans="2:14">
      <c r="B523" s="122"/>
      <c r="C523" s="122"/>
      <c r="D523" s="122"/>
      <c r="E523" s="122"/>
      <c r="F523" s="122"/>
      <c r="G523" s="122"/>
      <c r="H523" s="121"/>
      <c r="I523" s="121"/>
      <c r="J523" s="121"/>
      <c r="K523" s="121"/>
      <c r="L523" s="121"/>
      <c r="M523" s="121"/>
      <c r="N523" s="121"/>
    </row>
    <row r="524" spans="2:14">
      <c r="B524" s="122"/>
      <c r="C524" s="122"/>
      <c r="D524" s="122"/>
      <c r="E524" s="122"/>
      <c r="F524" s="122"/>
      <c r="G524" s="122"/>
      <c r="H524" s="121"/>
      <c r="I524" s="121"/>
      <c r="J524" s="121"/>
      <c r="K524" s="121"/>
      <c r="L524" s="121"/>
      <c r="M524" s="121"/>
      <c r="N524" s="121"/>
    </row>
    <row r="525" spans="2:14">
      <c r="B525" s="122"/>
      <c r="C525" s="122"/>
      <c r="D525" s="122"/>
      <c r="E525" s="122"/>
      <c r="F525" s="122"/>
      <c r="G525" s="122"/>
      <c r="H525" s="121"/>
      <c r="I525" s="121"/>
      <c r="J525" s="121"/>
      <c r="K525" s="121"/>
      <c r="L525" s="121"/>
      <c r="M525" s="121"/>
      <c r="N525" s="121"/>
    </row>
    <row r="526" spans="2:14">
      <c r="B526" s="122"/>
      <c r="C526" s="122"/>
      <c r="D526" s="122"/>
      <c r="E526" s="122"/>
      <c r="F526" s="122"/>
      <c r="G526" s="122"/>
      <c r="H526" s="121"/>
      <c r="I526" s="121"/>
      <c r="J526" s="121"/>
      <c r="K526" s="121"/>
      <c r="L526" s="121"/>
      <c r="M526" s="121"/>
      <c r="N526" s="121"/>
    </row>
    <row r="527" spans="2:14">
      <c r="B527" s="122"/>
      <c r="C527" s="122"/>
      <c r="D527" s="122"/>
      <c r="E527" s="122"/>
      <c r="F527" s="122"/>
      <c r="G527" s="122"/>
      <c r="H527" s="121"/>
      <c r="I527" s="121"/>
      <c r="J527" s="121"/>
      <c r="K527" s="121"/>
      <c r="L527" s="121"/>
      <c r="M527" s="121"/>
      <c r="N527" s="121"/>
    </row>
    <row r="528" spans="2:14">
      <c r="B528" s="122"/>
      <c r="C528" s="122"/>
      <c r="D528" s="122"/>
      <c r="E528" s="122"/>
      <c r="F528" s="122"/>
      <c r="G528" s="122"/>
      <c r="H528" s="121"/>
      <c r="I528" s="121"/>
      <c r="J528" s="121"/>
      <c r="K528" s="121"/>
      <c r="L528" s="121"/>
      <c r="M528" s="121"/>
      <c r="N528" s="121"/>
    </row>
    <row r="529" spans="2:14">
      <c r="B529" s="122"/>
      <c r="C529" s="122"/>
      <c r="D529" s="122"/>
      <c r="E529" s="122"/>
      <c r="F529" s="122"/>
      <c r="G529" s="122"/>
      <c r="H529" s="121"/>
      <c r="I529" s="121"/>
      <c r="J529" s="121"/>
      <c r="K529" s="121"/>
      <c r="L529" s="121"/>
      <c r="M529" s="121"/>
      <c r="N529" s="121"/>
    </row>
    <row r="530" spans="2:14">
      <c r="B530" s="122"/>
      <c r="C530" s="122"/>
      <c r="D530" s="122"/>
      <c r="E530" s="122"/>
      <c r="F530" s="122"/>
      <c r="G530" s="122"/>
      <c r="H530" s="121"/>
      <c r="I530" s="121"/>
      <c r="J530" s="121"/>
      <c r="K530" s="121"/>
      <c r="L530" s="121"/>
      <c r="M530" s="121"/>
      <c r="N530" s="121"/>
    </row>
    <row r="531" spans="2:14">
      <c r="B531" s="122"/>
      <c r="C531" s="122"/>
      <c r="D531" s="122"/>
      <c r="E531" s="122"/>
      <c r="F531" s="122"/>
      <c r="G531" s="122"/>
      <c r="H531" s="121"/>
      <c r="I531" s="121"/>
      <c r="J531" s="121"/>
      <c r="K531" s="121"/>
      <c r="L531" s="121"/>
      <c r="M531" s="121"/>
      <c r="N531" s="121"/>
    </row>
    <row r="532" spans="2:14">
      <c r="B532" s="122"/>
      <c r="C532" s="122"/>
      <c r="D532" s="122"/>
      <c r="E532" s="122"/>
      <c r="F532" s="122"/>
      <c r="G532" s="122"/>
      <c r="H532" s="121"/>
      <c r="I532" s="121"/>
      <c r="J532" s="121"/>
      <c r="K532" s="121"/>
      <c r="L532" s="121"/>
      <c r="M532" s="121"/>
      <c r="N532" s="121"/>
    </row>
    <row r="533" spans="2:14">
      <c r="B533" s="122"/>
      <c r="C533" s="122"/>
      <c r="D533" s="122"/>
      <c r="E533" s="122"/>
      <c r="F533" s="122"/>
      <c r="G533" s="122"/>
      <c r="H533" s="121"/>
      <c r="I533" s="121"/>
      <c r="J533" s="121"/>
      <c r="K533" s="121"/>
      <c r="L533" s="121"/>
      <c r="M533" s="121"/>
      <c r="N533" s="121"/>
    </row>
    <row r="534" spans="2:14">
      <c r="B534" s="122"/>
      <c r="C534" s="122"/>
      <c r="D534" s="122"/>
      <c r="E534" s="122"/>
      <c r="F534" s="122"/>
      <c r="G534" s="122"/>
      <c r="H534" s="121"/>
      <c r="I534" s="121"/>
      <c r="J534" s="121"/>
      <c r="K534" s="121"/>
      <c r="L534" s="121"/>
      <c r="M534" s="121"/>
      <c r="N534" s="121"/>
    </row>
    <row r="535" spans="2:14">
      <c r="B535" s="122"/>
      <c r="C535" s="122"/>
      <c r="D535" s="122"/>
      <c r="E535" s="122"/>
      <c r="F535" s="122"/>
      <c r="G535" s="122"/>
      <c r="H535" s="121"/>
      <c r="I535" s="121"/>
      <c r="J535" s="121"/>
      <c r="K535" s="121"/>
      <c r="L535" s="121"/>
      <c r="M535" s="121"/>
      <c r="N535" s="121"/>
    </row>
    <row r="536" spans="2:14">
      <c r="B536" s="122"/>
      <c r="C536" s="122"/>
      <c r="D536" s="122"/>
      <c r="E536" s="122"/>
      <c r="F536" s="122"/>
      <c r="G536" s="122"/>
      <c r="H536" s="121"/>
      <c r="I536" s="121"/>
      <c r="J536" s="121"/>
      <c r="K536" s="121"/>
      <c r="L536" s="121"/>
      <c r="M536" s="121"/>
      <c r="N536" s="121"/>
    </row>
    <row r="537" spans="2:14">
      <c r="B537" s="122"/>
      <c r="C537" s="122"/>
      <c r="D537" s="122"/>
      <c r="E537" s="122"/>
      <c r="F537" s="122"/>
      <c r="G537" s="122"/>
      <c r="H537" s="121"/>
      <c r="I537" s="121"/>
      <c r="J537" s="121"/>
      <c r="K537" s="121"/>
      <c r="L537" s="121"/>
      <c r="M537" s="121"/>
      <c r="N537" s="121"/>
    </row>
    <row r="538" spans="2:14">
      <c r="B538" s="122"/>
      <c r="C538" s="122"/>
      <c r="D538" s="122"/>
      <c r="E538" s="122"/>
      <c r="F538" s="122"/>
      <c r="G538" s="122"/>
      <c r="H538" s="121"/>
      <c r="I538" s="121"/>
      <c r="J538" s="121"/>
      <c r="K538" s="121"/>
      <c r="L538" s="121"/>
      <c r="M538" s="121"/>
      <c r="N538" s="121"/>
    </row>
    <row r="539" spans="2:14">
      <c r="B539" s="122"/>
      <c r="C539" s="122"/>
      <c r="D539" s="122"/>
      <c r="E539" s="122"/>
      <c r="F539" s="122"/>
      <c r="G539" s="122"/>
      <c r="H539" s="121"/>
      <c r="I539" s="121"/>
      <c r="J539" s="121"/>
      <c r="K539" s="121"/>
      <c r="L539" s="121"/>
      <c r="M539" s="121"/>
      <c r="N539" s="121"/>
    </row>
    <row r="540" spans="2:14">
      <c r="B540" s="122"/>
      <c r="C540" s="122"/>
      <c r="D540" s="122"/>
      <c r="E540" s="122"/>
      <c r="F540" s="122"/>
      <c r="G540" s="122"/>
      <c r="H540" s="121"/>
      <c r="I540" s="121"/>
      <c r="J540" s="121"/>
      <c r="K540" s="121"/>
      <c r="L540" s="121"/>
      <c r="M540" s="121"/>
      <c r="N540" s="121"/>
    </row>
    <row r="541" spans="2:14">
      <c r="B541" s="122"/>
      <c r="C541" s="122"/>
      <c r="D541" s="122"/>
      <c r="E541" s="122"/>
      <c r="F541" s="122"/>
      <c r="G541" s="122"/>
      <c r="H541" s="121"/>
      <c r="I541" s="121"/>
      <c r="J541" s="121"/>
      <c r="K541" s="121"/>
      <c r="L541" s="121"/>
      <c r="M541" s="121"/>
      <c r="N541" s="121"/>
    </row>
    <row r="542" spans="2:14">
      <c r="B542" s="122"/>
      <c r="C542" s="122"/>
      <c r="D542" s="122"/>
      <c r="E542" s="122"/>
      <c r="F542" s="122"/>
      <c r="G542" s="122"/>
      <c r="H542" s="121"/>
      <c r="I542" s="121"/>
      <c r="J542" s="121"/>
      <c r="K542" s="121"/>
      <c r="L542" s="121"/>
      <c r="M542" s="121"/>
      <c r="N542" s="121"/>
    </row>
    <row r="543" spans="2:14">
      <c r="B543" s="122"/>
      <c r="C543" s="122"/>
      <c r="D543" s="122"/>
      <c r="E543" s="122"/>
      <c r="F543" s="122"/>
      <c r="G543" s="122"/>
      <c r="H543" s="121"/>
      <c r="I543" s="121"/>
      <c r="J543" s="121"/>
      <c r="K543" s="121"/>
      <c r="L543" s="121"/>
      <c r="M543" s="121"/>
      <c r="N543" s="121"/>
    </row>
    <row r="544" spans="2:14">
      <c r="B544" s="122"/>
      <c r="C544" s="122"/>
      <c r="D544" s="122"/>
      <c r="E544" s="122"/>
      <c r="F544" s="122"/>
      <c r="G544" s="122"/>
      <c r="H544" s="121"/>
      <c r="I544" s="121"/>
      <c r="J544" s="121"/>
      <c r="K544" s="121"/>
      <c r="L544" s="121"/>
      <c r="M544" s="121"/>
      <c r="N544" s="121"/>
    </row>
    <row r="545" spans="2:14">
      <c r="B545" s="122"/>
      <c r="C545" s="122"/>
      <c r="D545" s="122"/>
      <c r="E545" s="122"/>
      <c r="F545" s="122"/>
      <c r="G545" s="122"/>
      <c r="H545" s="121"/>
      <c r="I545" s="121"/>
      <c r="J545" s="121"/>
      <c r="K545" s="121"/>
      <c r="L545" s="121"/>
      <c r="M545" s="121"/>
      <c r="N545" s="121"/>
    </row>
    <row r="546" spans="2:14">
      <c r="B546" s="122"/>
      <c r="C546" s="122"/>
      <c r="D546" s="122"/>
      <c r="E546" s="122"/>
      <c r="F546" s="122"/>
      <c r="G546" s="122"/>
      <c r="H546" s="121"/>
      <c r="I546" s="121"/>
      <c r="J546" s="121"/>
      <c r="K546" s="121"/>
      <c r="L546" s="121"/>
      <c r="M546" s="121"/>
      <c r="N546" s="121"/>
    </row>
    <row r="547" spans="2:14">
      <c r="B547" s="122"/>
      <c r="C547" s="122"/>
      <c r="D547" s="122"/>
      <c r="E547" s="122"/>
      <c r="F547" s="122"/>
      <c r="G547" s="122"/>
      <c r="H547" s="121"/>
      <c r="I547" s="121"/>
      <c r="J547" s="121"/>
      <c r="K547" s="121"/>
      <c r="L547" s="121"/>
      <c r="M547" s="121"/>
      <c r="N547" s="121"/>
    </row>
    <row r="548" spans="2:14">
      <c r="B548" s="122"/>
      <c r="C548" s="122"/>
      <c r="D548" s="122"/>
      <c r="E548" s="122"/>
      <c r="F548" s="122"/>
      <c r="G548" s="122"/>
      <c r="H548" s="121"/>
      <c r="I548" s="121"/>
      <c r="J548" s="121"/>
      <c r="K548" s="121"/>
      <c r="L548" s="121"/>
      <c r="M548" s="121"/>
      <c r="N548" s="121"/>
    </row>
    <row r="549" spans="2:14">
      <c r="B549" s="122"/>
      <c r="C549" s="122"/>
      <c r="D549" s="122"/>
      <c r="E549" s="122"/>
      <c r="F549" s="122"/>
      <c r="G549" s="122"/>
      <c r="H549" s="121"/>
      <c r="I549" s="121"/>
      <c r="J549" s="121"/>
      <c r="K549" s="121"/>
      <c r="L549" s="121"/>
      <c r="M549" s="121"/>
      <c r="N549" s="121"/>
    </row>
    <row r="550" spans="2:14">
      <c r="B550" s="122"/>
      <c r="C550" s="122"/>
      <c r="D550" s="122"/>
      <c r="E550" s="122"/>
      <c r="F550" s="122"/>
      <c r="G550" s="122"/>
      <c r="H550" s="121"/>
      <c r="I550" s="121"/>
      <c r="J550" s="121"/>
      <c r="K550" s="121"/>
      <c r="L550" s="121"/>
      <c r="M550" s="121"/>
      <c r="N550" s="121"/>
    </row>
    <row r="551" spans="2:14">
      <c r="B551" s="122"/>
      <c r="C551" s="122"/>
      <c r="D551" s="122"/>
      <c r="E551" s="122"/>
      <c r="F551" s="122"/>
      <c r="G551" s="122"/>
      <c r="H551" s="121"/>
      <c r="I551" s="121"/>
      <c r="J551" s="121"/>
      <c r="K551" s="121"/>
      <c r="L551" s="121"/>
      <c r="M551" s="121"/>
      <c r="N551" s="121"/>
    </row>
    <row r="552" spans="2:14">
      <c r="B552" s="122"/>
      <c r="C552" s="122"/>
      <c r="D552" s="122"/>
      <c r="E552" s="122"/>
      <c r="F552" s="122"/>
      <c r="G552" s="122"/>
      <c r="H552" s="121"/>
      <c r="I552" s="121"/>
      <c r="J552" s="121"/>
      <c r="K552" s="121"/>
      <c r="L552" s="121"/>
      <c r="M552" s="121"/>
      <c r="N552" s="121"/>
    </row>
    <row r="553" spans="2:14">
      <c r="B553" s="122"/>
      <c r="C553" s="122"/>
      <c r="D553" s="122"/>
      <c r="E553" s="122"/>
      <c r="F553" s="122"/>
      <c r="G553" s="122"/>
      <c r="H553" s="121"/>
      <c r="I553" s="121"/>
      <c r="J553" s="121"/>
      <c r="K553" s="121"/>
      <c r="L553" s="121"/>
      <c r="M553" s="121"/>
      <c r="N553" s="121"/>
    </row>
    <row r="554" spans="2:14">
      <c r="B554" s="122"/>
      <c r="C554" s="122"/>
      <c r="D554" s="122"/>
      <c r="E554" s="122"/>
      <c r="F554" s="122"/>
      <c r="G554" s="122"/>
      <c r="H554" s="121"/>
      <c r="I554" s="121"/>
      <c r="J554" s="121"/>
      <c r="K554" s="121"/>
      <c r="L554" s="121"/>
      <c r="M554" s="121"/>
      <c r="N554" s="121"/>
    </row>
    <row r="555" spans="2:14">
      <c r="B555" s="122"/>
      <c r="C555" s="122"/>
      <c r="D555" s="122"/>
      <c r="E555" s="122"/>
      <c r="F555" s="122"/>
      <c r="G555" s="122"/>
      <c r="H555" s="121"/>
      <c r="I555" s="121"/>
      <c r="J555" s="121"/>
      <c r="K555" s="121"/>
      <c r="L555" s="121"/>
      <c r="M555" s="121"/>
      <c r="N555" s="121"/>
    </row>
    <row r="556" spans="2:14">
      <c r="B556" s="122"/>
      <c r="C556" s="122"/>
      <c r="D556" s="122"/>
      <c r="E556" s="122"/>
      <c r="F556" s="122"/>
      <c r="G556" s="122"/>
      <c r="H556" s="121"/>
      <c r="I556" s="121"/>
      <c r="J556" s="121"/>
      <c r="K556" s="121"/>
      <c r="L556" s="121"/>
      <c r="M556" s="121"/>
      <c r="N556" s="121"/>
    </row>
    <row r="557" spans="2:14">
      <c r="B557" s="122"/>
      <c r="C557" s="122"/>
      <c r="D557" s="122"/>
      <c r="E557" s="122"/>
      <c r="F557" s="122"/>
      <c r="G557" s="122"/>
      <c r="H557" s="121"/>
      <c r="I557" s="121"/>
      <c r="J557" s="121"/>
      <c r="K557" s="121"/>
      <c r="L557" s="121"/>
      <c r="M557" s="121"/>
      <c r="N557" s="121"/>
    </row>
    <row r="558" spans="2:14">
      <c r="B558" s="122"/>
      <c r="C558" s="122"/>
      <c r="D558" s="122"/>
      <c r="E558" s="122"/>
      <c r="F558" s="122"/>
      <c r="G558" s="122"/>
      <c r="H558" s="121"/>
      <c r="I558" s="121"/>
      <c r="J558" s="121"/>
      <c r="K558" s="121"/>
      <c r="L558" s="121"/>
      <c r="M558" s="121"/>
      <c r="N558" s="121"/>
    </row>
    <row r="559" spans="2:14">
      <c r="B559" s="122"/>
      <c r="C559" s="122"/>
      <c r="D559" s="122"/>
      <c r="E559" s="122"/>
      <c r="F559" s="122"/>
      <c r="G559" s="122"/>
      <c r="H559" s="121"/>
      <c r="I559" s="121"/>
      <c r="J559" s="121"/>
      <c r="K559" s="121"/>
      <c r="L559" s="121"/>
      <c r="M559" s="121"/>
      <c r="N559" s="121"/>
    </row>
    <row r="560" spans="2:14">
      <c r="B560" s="122"/>
      <c r="C560" s="122"/>
      <c r="D560" s="122"/>
      <c r="E560" s="122"/>
      <c r="F560" s="122"/>
      <c r="G560" s="122"/>
      <c r="H560" s="121"/>
      <c r="I560" s="121"/>
      <c r="J560" s="121"/>
      <c r="K560" s="121"/>
      <c r="L560" s="121"/>
      <c r="M560" s="121"/>
      <c r="N560" s="121"/>
    </row>
    <row r="561" spans="2:14">
      <c r="B561" s="122"/>
      <c r="C561" s="122"/>
      <c r="D561" s="122"/>
      <c r="E561" s="122"/>
      <c r="F561" s="122"/>
      <c r="G561" s="122"/>
      <c r="H561" s="121"/>
      <c r="I561" s="121"/>
      <c r="J561" s="121"/>
      <c r="K561" s="121"/>
      <c r="L561" s="121"/>
      <c r="M561" s="121"/>
      <c r="N561" s="121"/>
    </row>
    <row r="562" spans="2:14">
      <c r="B562" s="122"/>
      <c r="C562" s="122"/>
      <c r="D562" s="122"/>
      <c r="E562" s="122"/>
      <c r="F562" s="122"/>
      <c r="G562" s="122"/>
      <c r="H562" s="121"/>
      <c r="I562" s="121"/>
      <c r="J562" s="121"/>
      <c r="K562" s="121"/>
      <c r="L562" s="121"/>
      <c r="M562" s="121"/>
      <c r="N562" s="121"/>
    </row>
    <row r="563" spans="2:14">
      <c r="B563" s="122"/>
      <c r="C563" s="122"/>
      <c r="D563" s="122"/>
      <c r="E563" s="122"/>
      <c r="F563" s="122"/>
      <c r="G563" s="122"/>
      <c r="H563" s="121"/>
      <c r="I563" s="121"/>
      <c r="J563" s="121"/>
      <c r="K563" s="121"/>
      <c r="L563" s="121"/>
      <c r="M563" s="121"/>
      <c r="N563" s="121"/>
    </row>
    <row r="564" spans="2:14">
      <c r="B564" s="122"/>
      <c r="C564" s="122"/>
      <c r="D564" s="122"/>
      <c r="E564" s="122"/>
      <c r="F564" s="122"/>
      <c r="G564" s="122"/>
      <c r="H564" s="121"/>
      <c r="I564" s="121"/>
      <c r="J564" s="121"/>
      <c r="K564" s="121"/>
      <c r="L564" s="121"/>
      <c r="M564" s="121"/>
      <c r="N564" s="121"/>
    </row>
    <row r="565" spans="2:14">
      <c r="B565" s="122"/>
      <c r="C565" s="122"/>
      <c r="D565" s="122"/>
      <c r="E565" s="122"/>
      <c r="F565" s="122"/>
      <c r="G565" s="122"/>
      <c r="H565" s="121"/>
      <c r="I565" s="121"/>
      <c r="J565" s="121"/>
      <c r="K565" s="121"/>
      <c r="L565" s="121"/>
      <c r="M565" s="121"/>
      <c r="N565" s="121"/>
    </row>
    <row r="566" spans="2:14">
      <c r="B566" s="122"/>
      <c r="C566" s="122"/>
      <c r="D566" s="122"/>
      <c r="E566" s="122"/>
      <c r="F566" s="122"/>
      <c r="G566" s="122"/>
      <c r="H566" s="121"/>
      <c r="I566" s="121"/>
      <c r="J566" s="121"/>
      <c r="K566" s="121"/>
      <c r="L566" s="121"/>
      <c r="M566" s="121"/>
      <c r="N566" s="121"/>
    </row>
    <row r="567" spans="2:14">
      <c r="B567" s="122"/>
      <c r="C567" s="122"/>
      <c r="D567" s="122"/>
      <c r="E567" s="122"/>
      <c r="F567" s="122"/>
      <c r="G567" s="122"/>
      <c r="H567" s="121"/>
      <c r="I567" s="121"/>
      <c r="J567" s="121"/>
      <c r="K567" s="121"/>
      <c r="L567" s="121"/>
      <c r="M567" s="121"/>
      <c r="N567" s="121"/>
    </row>
    <row r="568" spans="2:14">
      <c r="B568" s="122"/>
      <c r="C568" s="122"/>
      <c r="D568" s="122"/>
      <c r="E568" s="122"/>
      <c r="F568" s="122"/>
      <c r="G568" s="122"/>
      <c r="H568" s="121"/>
      <c r="I568" s="121"/>
      <c r="J568" s="121"/>
      <c r="K568" s="121"/>
      <c r="L568" s="121"/>
      <c r="M568" s="121"/>
      <c r="N568" s="121"/>
    </row>
    <row r="569" spans="2:14">
      <c r="B569" s="122"/>
      <c r="C569" s="122"/>
      <c r="D569" s="122"/>
      <c r="E569" s="122"/>
      <c r="F569" s="122"/>
      <c r="G569" s="122"/>
      <c r="H569" s="121"/>
      <c r="I569" s="121"/>
      <c r="J569" s="121"/>
      <c r="K569" s="121"/>
      <c r="L569" s="121"/>
      <c r="M569" s="121"/>
      <c r="N569" s="121"/>
    </row>
    <row r="570" spans="2:14">
      <c r="B570" s="122"/>
      <c r="C570" s="122"/>
      <c r="D570" s="122"/>
      <c r="E570" s="122"/>
      <c r="F570" s="122"/>
      <c r="G570" s="122"/>
      <c r="H570" s="121"/>
      <c r="I570" s="121"/>
      <c r="J570" s="121"/>
      <c r="K570" s="121"/>
      <c r="L570" s="121"/>
      <c r="M570" s="121"/>
      <c r="N570" s="121"/>
    </row>
    <row r="571" spans="2:14">
      <c r="B571" s="122"/>
      <c r="C571" s="122"/>
      <c r="D571" s="122"/>
      <c r="E571" s="122"/>
      <c r="F571" s="122"/>
      <c r="G571" s="122"/>
      <c r="H571" s="121"/>
      <c r="I571" s="121"/>
      <c r="J571" s="121"/>
      <c r="K571" s="121"/>
      <c r="L571" s="121"/>
      <c r="M571" s="121"/>
      <c r="N571" s="121"/>
    </row>
    <row r="572" spans="2:14">
      <c r="B572" s="122"/>
      <c r="C572" s="122"/>
      <c r="D572" s="122"/>
      <c r="E572" s="122"/>
      <c r="F572" s="122"/>
      <c r="G572" s="122"/>
      <c r="H572" s="121"/>
      <c r="I572" s="121"/>
      <c r="J572" s="121"/>
      <c r="K572" s="121"/>
      <c r="L572" s="121"/>
      <c r="M572" s="121"/>
      <c r="N572" s="121"/>
    </row>
    <row r="573" spans="2:14">
      <c r="B573" s="122"/>
      <c r="C573" s="122"/>
      <c r="D573" s="122"/>
      <c r="E573" s="122"/>
      <c r="F573" s="122"/>
      <c r="G573" s="122"/>
      <c r="H573" s="121"/>
      <c r="I573" s="121"/>
      <c r="J573" s="121"/>
      <c r="K573" s="121"/>
      <c r="L573" s="121"/>
      <c r="M573" s="121"/>
      <c r="N573" s="121"/>
    </row>
  </sheetData>
  <sheetProtection sheet="1" objects="1" scenarios="1"/>
  <mergeCells count="2">
    <mergeCell ref="B6:N6"/>
    <mergeCell ref="B7:N7"/>
  </mergeCells>
  <phoneticPr fontId="7" type="noConversion"/>
  <dataValidations count="1">
    <dataValidation allowBlank="1" showInputMessage="1" showErrorMessage="1" sqref="J9:J1048576 C5:C1048576 J1:J7 A1:A1048576 B1:B43 B45:B124 B126:B1048576 D1:I1048576 K1:XFD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O327"/>
  <sheetViews>
    <sheetView rightToLeft="1" zoomScale="70" zoomScaleNormal="70" workbookViewId="0"/>
  </sheetViews>
  <sheetFormatPr defaultColWidth="9.140625" defaultRowHeight="18"/>
  <cols>
    <col min="1" max="1" width="6.28515625" style="121" customWidth="1"/>
    <col min="2" max="2" width="52.85546875" style="122" bestFit="1" customWidth="1"/>
    <col min="3" max="3" width="29.85546875" style="122" customWidth="1"/>
    <col min="4" max="4" width="5.42578125" style="122" bestFit="1" customWidth="1"/>
    <col min="5" max="5" width="6.5703125" style="122" bestFit="1" customWidth="1"/>
    <col min="6" max="6" width="8.5703125" style="121" customWidth="1"/>
    <col min="7" max="7" width="6" style="121" bestFit="1" customWidth="1"/>
    <col min="8" max="8" width="8.140625" style="121" bestFit="1" customWidth="1"/>
    <col min="9" max="9" width="12.28515625" style="121" bestFit="1" customWidth="1"/>
    <col min="10" max="10" width="13.140625" style="121" bestFit="1" customWidth="1"/>
    <col min="11" max="11" width="11.85546875" style="121" bestFit="1" customWidth="1"/>
    <col min="12" max="12" width="18.42578125" style="121" customWidth="1"/>
    <col min="13" max="13" width="8" style="121" bestFit="1" customWidth="1"/>
    <col min="14" max="14" width="10" style="121" customWidth="1"/>
    <col min="15" max="15" width="9" style="121" bestFit="1" customWidth="1"/>
    <col min="16" max="16384" width="9.140625" style="121"/>
  </cols>
  <sheetData>
    <row r="1" spans="2:15" s="1" customFormat="1">
      <c r="B1" s="56" t="s">
        <v>154</v>
      </c>
      <c r="C1" s="77" t="s" vm="1">
        <v>240</v>
      </c>
      <c r="D1" s="2"/>
      <c r="E1" s="2"/>
    </row>
    <row r="2" spans="2:15" s="1" customFormat="1">
      <c r="B2" s="56" t="s">
        <v>153</v>
      </c>
      <c r="C2" s="77" t="s">
        <v>241</v>
      </c>
      <c r="D2" s="2"/>
      <c r="E2" s="2"/>
    </row>
    <row r="3" spans="2:15" s="1" customFormat="1">
      <c r="B3" s="56" t="s">
        <v>155</v>
      </c>
      <c r="C3" s="77" t="s">
        <v>242</v>
      </c>
      <c r="D3" s="2"/>
      <c r="E3" s="2"/>
    </row>
    <row r="4" spans="2:15" s="1" customFormat="1">
      <c r="B4" s="56" t="s">
        <v>156</v>
      </c>
      <c r="C4" s="77" t="s">
        <v>243</v>
      </c>
      <c r="D4" s="2"/>
      <c r="E4" s="2"/>
    </row>
    <row r="5" spans="2:15" s="1" customFormat="1">
      <c r="B5" s="2"/>
      <c r="C5" s="2"/>
      <c r="D5" s="2"/>
      <c r="E5" s="2"/>
    </row>
    <row r="6" spans="2:15" s="1" customFormat="1" ht="26.25" customHeight="1">
      <c r="B6" s="178" t="s">
        <v>182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80"/>
    </row>
    <row r="7" spans="2:15" s="1" customFormat="1" ht="26.25" customHeight="1">
      <c r="B7" s="178" t="s">
        <v>99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80"/>
    </row>
    <row r="8" spans="2:15" s="3" customFormat="1" ht="78.75">
      <c r="B8" s="22" t="s">
        <v>123</v>
      </c>
      <c r="C8" s="30" t="s">
        <v>49</v>
      </c>
      <c r="D8" s="30" t="s">
        <v>127</v>
      </c>
      <c r="E8" s="30" t="s">
        <v>125</v>
      </c>
      <c r="F8" s="30" t="s">
        <v>70</v>
      </c>
      <c r="G8" s="30" t="s">
        <v>15</v>
      </c>
      <c r="H8" s="30" t="s">
        <v>71</v>
      </c>
      <c r="I8" s="30" t="s">
        <v>109</v>
      </c>
      <c r="J8" s="30" t="s">
        <v>216</v>
      </c>
      <c r="K8" s="30" t="s">
        <v>215</v>
      </c>
      <c r="L8" s="30" t="s">
        <v>67</v>
      </c>
      <c r="M8" s="30" t="s">
        <v>64</v>
      </c>
      <c r="N8" s="30" t="s">
        <v>157</v>
      </c>
      <c r="O8" s="20" t="s">
        <v>159</v>
      </c>
    </row>
    <row r="9" spans="2:15" s="3" customFormat="1">
      <c r="B9" s="15"/>
      <c r="C9" s="16"/>
      <c r="D9" s="16"/>
      <c r="E9" s="16"/>
      <c r="F9" s="16"/>
      <c r="G9" s="16"/>
      <c r="H9" s="16"/>
      <c r="I9" s="16"/>
      <c r="J9" s="32" t="s">
        <v>223</v>
      </c>
      <c r="K9" s="32"/>
      <c r="L9" s="32" t="s">
        <v>219</v>
      </c>
      <c r="M9" s="32" t="s">
        <v>20</v>
      </c>
      <c r="N9" s="32" t="s">
        <v>20</v>
      </c>
      <c r="O9" s="33" t="s">
        <v>20</v>
      </c>
    </row>
    <row r="10" spans="2:1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</row>
    <row r="11" spans="2:15" s="4" customFormat="1" ht="18" customHeight="1">
      <c r="B11" s="78" t="s">
        <v>34</v>
      </c>
      <c r="C11" s="79"/>
      <c r="D11" s="79"/>
      <c r="E11" s="79"/>
      <c r="F11" s="79"/>
      <c r="G11" s="79"/>
      <c r="H11" s="79"/>
      <c r="I11" s="79"/>
      <c r="J11" s="87"/>
      <c r="K11" s="89"/>
      <c r="L11" s="87">
        <v>2525891.6900149323</v>
      </c>
      <c r="M11" s="79"/>
      <c r="N11" s="88">
        <v>1</v>
      </c>
      <c r="O11" s="88">
        <f>L11/'סכום נכסי הקרן'!$C$42</f>
        <v>3.2779565872182309E-2</v>
      </c>
    </row>
    <row r="12" spans="2:15" s="4" customFormat="1" ht="18" customHeight="1">
      <c r="B12" s="80" t="s">
        <v>209</v>
      </c>
      <c r="C12" s="81"/>
      <c r="D12" s="81"/>
      <c r="E12" s="81"/>
      <c r="F12" s="81"/>
      <c r="G12" s="81"/>
      <c r="H12" s="81"/>
      <c r="I12" s="81"/>
      <c r="J12" s="90"/>
      <c r="K12" s="92"/>
      <c r="L12" s="90">
        <v>2525891.6900149337</v>
      </c>
      <c r="M12" s="81"/>
      <c r="N12" s="91">
        <v>1.0000000000000004</v>
      </c>
      <c r="O12" s="91">
        <f>L12/'סכום נכסי הקרן'!$C$42</f>
        <v>3.277956587218233E-2</v>
      </c>
    </row>
    <row r="13" spans="2:15" s="1" customFormat="1">
      <c r="B13" s="99" t="s">
        <v>56</v>
      </c>
      <c r="C13" s="81"/>
      <c r="D13" s="81"/>
      <c r="E13" s="81"/>
      <c r="F13" s="81"/>
      <c r="G13" s="81"/>
      <c r="H13" s="81"/>
      <c r="I13" s="81"/>
      <c r="J13" s="90"/>
      <c r="K13" s="92"/>
      <c r="L13" s="90">
        <v>1558302.9640786403</v>
      </c>
      <c r="M13" s="81"/>
      <c r="N13" s="91">
        <v>0.61693182262673663</v>
      </c>
      <c r="O13" s="91">
        <f>L13/'סכום נכסי הקרן'!$C$42</f>
        <v>2.0222757318438606E-2</v>
      </c>
    </row>
    <row r="14" spans="2:15" s="1" customFormat="1">
      <c r="B14" s="86" t="s">
        <v>1802</v>
      </c>
      <c r="C14" s="83" t="s">
        <v>1803</v>
      </c>
      <c r="D14" s="96" t="s">
        <v>30</v>
      </c>
      <c r="E14" s="83"/>
      <c r="F14" s="96" t="s">
        <v>1804</v>
      </c>
      <c r="G14" s="83" t="s">
        <v>1805</v>
      </c>
      <c r="H14" s="83" t="s">
        <v>898</v>
      </c>
      <c r="I14" s="96" t="s">
        <v>143</v>
      </c>
      <c r="J14" s="93">
        <v>25646.445833999995</v>
      </c>
      <c r="K14" s="95">
        <v>114692</v>
      </c>
      <c r="L14" s="93">
        <v>134120.93841880001</v>
      </c>
      <c r="M14" s="94">
        <v>4.8891180905605312E-2</v>
      </c>
      <c r="N14" s="94">
        <v>5.3098451904724044E-2</v>
      </c>
      <c r="O14" s="94">
        <f>L14/'סכום נכסי הקרן'!$C$42</f>
        <v>1.740544201921806E-3</v>
      </c>
    </row>
    <row r="15" spans="2:15" s="1" customFormat="1">
      <c r="B15" s="86" t="s">
        <v>1806</v>
      </c>
      <c r="C15" s="83" t="s">
        <v>1807</v>
      </c>
      <c r="D15" s="96" t="s">
        <v>30</v>
      </c>
      <c r="E15" s="83"/>
      <c r="F15" s="96" t="s">
        <v>1804</v>
      </c>
      <c r="G15" s="83" t="s">
        <v>897</v>
      </c>
      <c r="H15" s="83" t="s">
        <v>898</v>
      </c>
      <c r="I15" s="96" t="s">
        <v>140</v>
      </c>
      <c r="J15" s="93">
        <v>31965.573085000004</v>
      </c>
      <c r="K15" s="95">
        <v>105203.5</v>
      </c>
      <c r="L15" s="93">
        <v>116221.480209345</v>
      </c>
      <c r="M15" s="94">
        <v>4.0357210218181269E-2</v>
      </c>
      <c r="N15" s="94">
        <v>4.6012060085069577E-2</v>
      </c>
      <c r="O15" s="94">
        <f>L15/'סכום נכסי הקרן'!$C$42</f>
        <v>1.5082553544733485E-3</v>
      </c>
    </row>
    <row r="16" spans="2:15" s="1" customFormat="1">
      <c r="B16" s="86" t="s">
        <v>1808</v>
      </c>
      <c r="C16" s="83" t="s">
        <v>1809</v>
      </c>
      <c r="D16" s="96" t="s">
        <v>30</v>
      </c>
      <c r="E16" s="83"/>
      <c r="F16" s="96" t="s">
        <v>1804</v>
      </c>
      <c r="G16" s="83" t="s">
        <v>1017</v>
      </c>
      <c r="H16" s="83" t="s">
        <v>898</v>
      </c>
      <c r="I16" s="96" t="s">
        <v>140</v>
      </c>
      <c r="J16" s="93">
        <v>1412.9600740000003</v>
      </c>
      <c r="K16" s="95">
        <v>1053173</v>
      </c>
      <c r="L16" s="93">
        <v>51428.41375770099</v>
      </c>
      <c r="M16" s="94">
        <v>1.0124794613634053E-2</v>
      </c>
      <c r="N16" s="94">
        <v>2.0360498417648684E-2</v>
      </c>
      <c r="O16" s="94">
        <f>L16/'סכום נכסי הקרן'!$C$42</f>
        <v>6.6740829907177871E-4</v>
      </c>
    </row>
    <row r="17" spans="2:15" s="1" customFormat="1">
      <c r="B17" s="86" t="s">
        <v>1810</v>
      </c>
      <c r="C17" s="83" t="s">
        <v>1811</v>
      </c>
      <c r="D17" s="96" t="s">
        <v>30</v>
      </c>
      <c r="E17" s="83"/>
      <c r="F17" s="96" t="s">
        <v>1804</v>
      </c>
      <c r="G17" s="83" t="s">
        <v>1017</v>
      </c>
      <c r="H17" s="83" t="s">
        <v>898</v>
      </c>
      <c r="I17" s="96" t="s">
        <v>142</v>
      </c>
      <c r="J17" s="93">
        <v>18590.985068999998</v>
      </c>
      <c r="K17" s="95">
        <v>98805.46</v>
      </c>
      <c r="L17" s="93">
        <v>71238.300234996001</v>
      </c>
      <c r="M17" s="94">
        <v>6.5475233390613716E-2</v>
      </c>
      <c r="N17" s="94">
        <v>2.8203228395186995E-2</v>
      </c>
      <c r="O17" s="94">
        <f>L17/'סכום נכסי הקרן'!$C$42</f>
        <v>9.2448958298823464E-4</v>
      </c>
    </row>
    <row r="18" spans="2:15" s="1" customFormat="1">
      <c r="B18" s="86" t="s">
        <v>1812</v>
      </c>
      <c r="C18" s="83" t="s">
        <v>1813</v>
      </c>
      <c r="D18" s="96" t="s">
        <v>30</v>
      </c>
      <c r="E18" s="83"/>
      <c r="F18" s="96" t="s">
        <v>1804</v>
      </c>
      <c r="G18" s="83" t="s">
        <v>1017</v>
      </c>
      <c r="H18" s="83" t="s">
        <v>898</v>
      </c>
      <c r="I18" s="96" t="s">
        <v>140</v>
      </c>
      <c r="J18" s="93">
        <v>10308.361337000002</v>
      </c>
      <c r="K18" s="95">
        <v>198843.8</v>
      </c>
      <c r="L18" s="93">
        <v>70839.489253477994</v>
      </c>
      <c r="M18" s="94">
        <v>4.3410642645201614E-2</v>
      </c>
      <c r="N18" s="94">
        <v>2.8045339209718533E-2</v>
      </c>
      <c r="O18" s="94">
        <f>L18/'סכום נכסי הקרן'!$C$42</f>
        <v>9.1931404403266604E-4</v>
      </c>
    </row>
    <row r="19" spans="2:15" s="1" customFormat="1">
      <c r="B19" s="86" t="s">
        <v>1814</v>
      </c>
      <c r="C19" s="83" t="s">
        <v>1815</v>
      </c>
      <c r="D19" s="96" t="s">
        <v>30</v>
      </c>
      <c r="E19" s="83"/>
      <c r="F19" s="96" t="s">
        <v>1804</v>
      </c>
      <c r="G19" s="83" t="s">
        <v>1095</v>
      </c>
      <c r="H19" s="83" t="s">
        <v>933</v>
      </c>
      <c r="I19" s="96" t="s">
        <v>142</v>
      </c>
      <c r="J19" s="93">
        <v>46.851938999999987</v>
      </c>
      <c r="K19" s="95">
        <v>19255.740000000002</v>
      </c>
      <c r="L19" s="93">
        <v>34.988116912999999</v>
      </c>
      <c r="M19" s="94">
        <v>5.9654423224571476E-6</v>
      </c>
      <c r="N19" s="94">
        <v>1.3851788281861429E-5</v>
      </c>
      <c r="O19" s="94">
        <f>L19/'סכום נכסי הקרן'!$C$42</f>
        <v>4.5405560643279972E-7</v>
      </c>
    </row>
    <row r="20" spans="2:15" s="1" customFormat="1">
      <c r="B20" s="86" t="s">
        <v>1816</v>
      </c>
      <c r="C20" s="83" t="s">
        <v>1817</v>
      </c>
      <c r="D20" s="96" t="s">
        <v>30</v>
      </c>
      <c r="E20" s="83"/>
      <c r="F20" s="96" t="s">
        <v>1804</v>
      </c>
      <c r="G20" s="83" t="s">
        <v>1098</v>
      </c>
      <c r="H20" s="83" t="s">
        <v>898</v>
      </c>
      <c r="I20" s="96" t="s">
        <v>140</v>
      </c>
      <c r="J20" s="93">
        <v>1235233.983727</v>
      </c>
      <c r="K20" s="95">
        <v>1797</v>
      </c>
      <c r="L20" s="93">
        <v>76713.366653185978</v>
      </c>
      <c r="M20" s="94">
        <v>1.2902757592827441E-2</v>
      </c>
      <c r="N20" s="94">
        <v>3.0370806062841305E-2</v>
      </c>
      <c r="O20" s="94">
        <f>L20/'סכום נכסי הקרן'!$C$42</f>
        <v>9.9554183792818036E-4</v>
      </c>
    </row>
    <row r="21" spans="2:15" s="1" customFormat="1">
      <c r="B21" s="86" t="s">
        <v>1818</v>
      </c>
      <c r="C21" s="83" t="s">
        <v>1819</v>
      </c>
      <c r="D21" s="96" t="s">
        <v>30</v>
      </c>
      <c r="E21" s="83"/>
      <c r="F21" s="96" t="s">
        <v>1804</v>
      </c>
      <c r="G21" s="83" t="s">
        <v>1098</v>
      </c>
      <c r="H21" s="83" t="s">
        <v>904</v>
      </c>
      <c r="I21" s="96" t="s">
        <v>140</v>
      </c>
      <c r="J21" s="93">
        <v>22195.500575999999</v>
      </c>
      <c r="K21" s="95">
        <v>135328</v>
      </c>
      <c r="L21" s="93">
        <v>103806.92215821803</v>
      </c>
      <c r="M21" s="94">
        <v>5.0261332474672354E-3</v>
      </c>
      <c r="N21" s="94">
        <v>4.1097139108765335E-2</v>
      </c>
      <c r="O21" s="94">
        <f>L21/'סכום נכסי הקרן'!$C$42</f>
        <v>1.3471463785740131E-3</v>
      </c>
    </row>
    <row r="22" spans="2:15" s="1" customFormat="1">
      <c r="B22" s="86" t="s">
        <v>1820</v>
      </c>
      <c r="C22" s="83" t="s">
        <v>1821</v>
      </c>
      <c r="D22" s="96" t="s">
        <v>30</v>
      </c>
      <c r="E22" s="83"/>
      <c r="F22" s="96" t="s">
        <v>1804</v>
      </c>
      <c r="G22" s="83" t="s">
        <v>1098</v>
      </c>
      <c r="H22" s="83" t="s">
        <v>898</v>
      </c>
      <c r="I22" s="96" t="s">
        <v>140</v>
      </c>
      <c r="J22" s="93">
        <v>2140797.7896949998</v>
      </c>
      <c r="K22" s="95">
        <v>1448</v>
      </c>
      <c r="L22" s="93">
        <v>107131.68689292199</v>
      </c>
      <c r="M22" s="94">
        <v>9.1810450566018643E-3</v>
      </c>
      <c r="N22" s="94">
        <v>4.2413412782671085E-2</v>
      </c>
      <c r="O22" s="94">
        <f>L22/'סכום נכסי הקרן'!$C$42</f>
        <v>1.3902932581736261E-3</v>
      </c>
    </row>
    <row r="23" spans="2:15" s="1" customFormat="1">
      <c r="B23" s="86" t="s">
        <v>1822</v>
      </c>
      <c r="C23" s="83" t="s">
        <v>1823</v>
      </c>
      <c r="D23" s="96" t="s">
        <v>30</v>
      </c>
      <c r="E23" s="83"/>
      <c r="F23" s="96" t="s">
        <v>1804</v>
      </c>
      <c r="G23" s="83" t="s">
        <v>1098</v>
      </c>
      <c r="H23" s="83" t="s">
        <v>898</v>
      </c>
      <c r="I23" s="96" t="s">
        <v>140</v>
      </c>
      <c r="J23" s="93">
        <v>1639.3369050000003</v>
      </c>
      <c r="K23" s="95">
        <v>1201639</v>
      </c>
      <c r="L23" s="93">
        <v>68079.438525358011</v>
      </c>
      <c r="M23" s="94">
        <v>7.2985858555022617E-3</v>
      </c>
      <c r="N23" s="94">
        <v>2.6952635694745701E-2</v>
      </c>
      <c r="O23" s="94">
        <f>L23/'סכום נכסי הקרן'!$C$42</f>
        <v>8.8349569718484901E-4</v>
      </c>
    </row>
    <row r="24" spans="2:15" s="1" customFormat="1">
      <c r="B24" s="86" t="s">
        <v>1824</v>
      </c>
      <c r="C24" s="83" t="s">
        <v>1825</v>
      </c>
      <c r="D24" s="96" t="s">
        <v>30</v>
      </c>
      <c r="E24" s="83"/>
      <c r="F24" s="96" t="s">
        <v>1804</v>
      </c>
      <c r="G24" s="83" t="s">
        <v>1098</v>
      </c>
      <c r="H24" s="83" t="s">
        <v>898</v>
      </c>
      <c r="I24" s="96" t="s">
        <v>140</v>
      </c>
      <c r="J24" s="93">
        <v>89556.854123000012</v>
      </c>
      <c r="K24" s="95">
        <v>31862.69</v>
      </c>
      <c r="L24" s="93">
        <v>98617.730009937004</v>
      </c>
      <c r="M24" s="94">
        <v>6.4927194518174386E-3</v>
      </c>
      <c r="N24" s="94">
        <v>3.9042739005706935E-2</v>
      </c>
      <c r="O24" s="94">
        <f>L24/'סכום נכסי הקרן'!$C$42</f>
        <v>1.2798040350679922E-3</v>
      </c>
    </row>
    <row r="25" spans="2:15" s="1" customFormat="1">
      <c r="B25" s="86" t="s">
        <v>1826</v>
      </c>
      <c r="C25" s="83" t="s">
        <v>1827</v>
      </c>
      <c r="D25" s="96" t="s">
        <v>30</v>
      </c>
      <c r="E25" s="83"/>
      <c r="F25" s="96" t="s">
        <v>1804</v>
      </c>
      <c r="G25" s="83" t="s">
        <v>1108</v>
      </c>
      <c r="H25" s="83" t="s">
        <v>898</v>
      </c>
      <c r="I25" s="96" t="s">
        <v>142</v>
      </c>
      <c r="J25" s="93">
        <v>108472.07848</v>
      </c>
      <c r="K25" s="95">
        <v>15266</v>
      </c>
      <c r="L25" s="93">
        <v>64220.461642185997</v>
      </c>
      <c r="M25" s="94">
        <v>3.5698727823206084E-3</v>
      </c>
      <c r="N25" s="94">
        <v>2.5424867541254847E-2</v>
      </c>
      <c r="O25" s="94">
        <f>L25/'סכום נכסי הקרן'!$C$42</f>
        <v>8.3341612036007305E-4</v>
      </c>
    </row>
    <row r="26" spans="2:15" s="1" customFormat="1">
      <c r="B26" s="86" t="s">
        <v>1828</v>
      </c>
      <c r="C26" s="83" t="s">
        <v>1829</v>
      </c>
      <c r="D26" s="96" t="s">
        <v>30</v>
      </c>
      <c r="E26" s="83"/>
      <c r="F26" s="96" t="s">
        <v>1804</v>
      </c>
      <c r="G26" s="83" t="s">
        <v>1108</v>
      </c>
      <c r="H26" s="83" t="s">
        <v>898</v>
      </c>
      <c r="I26" s="96" t="s">
        <v>140</v>
      </c>
      <c r="J26" s="93">
        <v>212421.76560400001</v>
      </c>
      <c r="K26" s="95">
        <v>13094.15</v>
      </c>
      <c r="L26" s="93">
        <v>96128.034260219996</v>
      </c>
      <c r="M26" s="94">
        <v>2.7930978495243231E-2</v>
      </c>
      <c r="N26" s="94">
        <v>3.8057068971018196E-2</v>
      </c>
      <c r="O26" s="94">
        <f>L26/'סכום נכסי הקרן'!$C$42</f>
        <v>1.2474941992376765E-3</v>
      </c>
    </row>
    <row r="27" spans="2:15" s="1" customFormat="1">
      <c r="B27" s="86" t="s">
        <v>1830</v>
      </c>
      <c r="C27" s="83" t="s">
        <v>1831</v>
      </c>
      <c r="D27" s="96" t="s">
        <v>30</v>
      </c>
      <c r="E27" s="83"/>
      <c r="F27" s="96" t="s">
        <v>1804</v>
      </c>
      <c r="G27" s="83" t="s">
        <v>1108</v>
      </c>
      <c r="H27" s="83" t="s">
        <v>898</v>
      </c>
      <c r="I27" s="96" t="s">
        <v>142</v>
      </c>
      <c r="J27" s="93">
        <v>21122.594996000003</v>
      </c>
      <c r="K27" s="95">
        <v>194854</v>
      </c>
      <c r="L27" s="93">
        <v>159619.81366128303</v>
      </c>
      <c r="M27" s="94">
        <v>6.9394572017645817E-2</v>
      </c>
      <c r="N27" s="94">
        <v>6.3193451363046924E-2</v>
      </c>
      <c r="O27" s="94">
        <f>L27/'סכום נכסי הקרן'!$C$42</f>
        <v>2.0714539016455456E-3</v>
      </c>
    </row>
    <row r="28" spans="2:15" s="1" customFormat="1">
      <c r="B28" s="86" t="s">
        <v>1832</v>
      </c>
      <c r="C28" s="83" t="s">
        <v>1833</v>
      </c>
      <c r="D28" s="96" t="s">
        <v>30</v>
      </c>
      <c r="E28" s="83"/>
      <c r="F28" s="96" t="s">
        <v>1804</v>
      </c>
      <c r="G28" s="83" t="s">
        <v>1108</v>
      </c>
      <c r="H28" s="83" t="s">
        <v>898</v>
      </c>
      <c r="I28" s="96" t="s">
        <v>142</v>
      </c>
      <c r="J28" s="93">
        <v>168097.10092600004</v>
      </c>
      <c r="K28" s="95">
        <v>9751</v>
      </c>
      <c r="L28" s="93">
        <v>63568.15179600499</v>
      </c>
      <c r="M28" s="94">
        <v>4.7643853627465389E-3</v>
      </c>
      <c r="N28" s="94">
        <v>2.51666182074613E-2</v>
      </c>
      <c r="O28" s="94">
        <f>L28/'סכום נכסי הקרן'!$C$42</f>
        <v>8.2495081931154035E-4</v>
      </c>
    </row>
    <row r="29" spans="2:15" s="1" customFormat="1">
      <c r="B29" s="86" t="s">
        <v>1834</v>
      </c>
      <c r="C29" s="83" t="s">
        <v>1835</v>
      </c>
      <c r="D29" s="96" t="s">
        <v>30</v>
      </c>
      <c r="E29" s="83"/>
      <c r="F29" s="96" t="s">
        <v>1804</v>
      </c>
      <c r="G29" s="83" t="s">
        <v>914</v>
      </c>
      <c r="H29" s="83"/>
      <c r="I29" s="96" t="s">
        <v>143</v>
      </c>
      <c r="J29" s="93">
        <v>369817.18637200003</v>
      </c>
      <c r="K29" s="95">
        <v>16399.28</v>
      </c>
      <c r="L29" s="93">
        <v>276533.74848809192</v>
      </c>
      <c r="M29" s="94">
        <v>0.26882693197754154</v>
      </c>
      <c r="N29" s="94">
        <v>0.1094796540885952</v>
      </c>
      <c r="O29" s="94">
        <f>L29/'סכום נכסי הקרן'!$C$42</f>
        <v>3.5886955328608399E-3</v>
      </c>
    </row>
    <row r="30" spans="2:15" s="1" customFormat="1">
      <c r="B30" s="82"/>
      <c r="C30" s="83"/>
      <c r="D30" s="83"/>
      <c r="E30" s="83"/>
      <c r="F30" s="83"/>
      <c r="G30" s="83"/>
      <c r="H30" s="83"/>
      <c r="I30" s="83"/>
      <c r="J30" s="93"/>
      <c r="K30" s="95"/>
      <c r="L30" s="83"/>
      <c r="M30" s="83"/>
      <c r="N30" s="94"/>
      <c r="O30" s="83"/>
    </row>
    <row r="31" spans="2:15" s="1" customFormat="1">
      <c r="B31" s="99" t="s">
        <v>227</v>
      </c>
      <c r="C31" s="81"/>
      <c r="D31" s="81"/>
      <c r="E31" s="81"/>
      <c r="F31" s="81"/>
      <c r="G31" s="81"/>
      <c r="H31" s="81"/>
      <c r="I31" s="81"/>
      <c r="J31" s="90"/>
      <c r="K31" s="92"/>
      <c r="L31" s="90">
        <v>40983.579271452982</v>
      </c>
      <c r="M31" s="81"/>
      <c r="N31" s="91">
        <v>1.6225390595117205E-2</v>
      </c>
      <c r="O31" s="91">
        <f>L31/'סכום נכסי הקרן'!$C$42</f>
        <v>5.3186125981453166E-4</v>
      </c>
    </row>
    <row r="32" spans="2:15" s="1" customFormat="1">
      <c r="B32" s="86" t="s">
        <v>1836</v>
      </c>
      <c r="C32" s="83" t="s">
        <v>1837</v>
      </c>
      <c r="D32" s="96" t="s">
        <v>30</v>
      </c>
      <c r="E32" s="83"/>
      <c r="F32" s="96" t="s">
        <v>1804</v>
      </c>
      <c r="G32" s="83" t="s">
        <v>937</v>
      </c>
      <c r="H32" s="83" t="s">
        <v>904</v>
      </c>
      <c r="I32" s="96" t="s">
        <v>140</v>
      </c>
      <c r="J32" s="93">
        <v>1181142.8856220008</v>
      </c>
      <c r="K32" s="95">
        <v>1004</v>
      </c>
      <c r="L32" s="93">
        <v>40983.579271452982</v>
      </c>
      <c r="M32" s="94">
        <v>3.7034956529693078E-3</v>
      </c>
      <c r="N32" s="94">
        <v>1.6225390595117205E-2</v>
      </c>
      <c r="O32" s="94">
        <f>L32/'סכום נכסי הקרן'!$C$42</f>
        <v>5.3186125981453166E-4</v>
      </c>
    </row>
    <row r="33" spans="2:15" s="1" customFormat="1">
      <c r="B33" s="82"/>
      <c r="C33" s="83"/>
      <c r="D33" s="83"/>
      <c r="E33" s="83"/>
      <c r="F33" s="83"/>
      <c r="G33" s="83"/>
      <c r="H33" s="83"/>
      <c r="I33" s="83"/>
      <c r="J33" s="93"/>
      <c r="K33" s="95"/>
      <c r="L33" s="83"/>
      <c r="M33" s="83"/>
      <c r="N33" s="94"/>
      <c r="O33" s="83"/>
    </row>
    <row r="34" spans="2:15" s="1" customFormat="1">
      <c r="B34" s="99" t="s">
        <v>32</v>
      </c>
      <c r="C34" s="81"/>
      <c r="D34" s="81"/>
      <c r="E34" s="81"/>
      <c r="F34" s="81"/>
      <c r="G34" s="81"/>
      <c r="H34" s="81"/>
      <c r="I34" s="81"/>
      <c r="J34" s="90"/>
      <c r="K34" s="92"/>
      <c r="L34" s="90">
        <v>926605.1466648411</v>
      </c>
      <c r="M34" s="81"/>
      <c r="N34" s="91">
        <v>0.36684278677814697</v>
      </c>
      <c r="O34" s="91">
        <f>L34/'סכום נכסי הקרן'!$C$42</f>
        <v>1.2024947293929198E-2</v>
      </c>
    </row>
    <row r="35" spans="2:15" s="1" customFormat="1">
      <c r="B35" s="86" t="s">
        <v>1838</v>
      </c>
      <c r="C35" s="83" t="s">
        <v>1839</v>
      </c>
      <c r="D35" s="96" t="s">
        <v>132</v>
      </c>
      <c r="E35" s="83"/>
      <c r="F35" s="96" t="s">
        <v>1840</v>
      </c>
      <c r="G35" s="83" t="s">
        <v>914</v>
      </c>
      <c r="H35" s="83"/>
      <c r="I35" s="96" t="s">
        <v>142</v>
      </c>
      <c r="J35" s="93">
        <v>303028.21367399965</v>
      </c>
      <c r="K35" s="95">
        <v>3053</v>
      </c>
      <c r="L35" s="93">
        <v>35878.978678937987</v>
      </c>
      <c r="M35" s="94">
        <v>2.6700609208738361E-3</v>
      </c>
      <c r="N35" s="94">
        <v>1.4204480271569318E-2</v>
      </c>
      <c r="O35" s="94">
        <f>L35/'סכום נכסי הקרן'!$C$42</f>
        <v>4.6561669674202049E-4</v>
      </c>
    </row>
    <row r="36" spans="2:15" s="1" customFormat="1">
      <c r="B36" s="86" t="s">
        <v>1841</v>
      </c>
      <c r="C36" s="83" t="s">
        <v>1842</v>
      </c>
      <c r="D36" s="96" t="s">
        <v>132</v>
      </c>
      <c r="E36" s="83"/>
      <c r="F36" s="96" t="s">
        <v>1840</v>
      </c>
      <c r="G36" s="83" t="s">
        <v>914</v>
      </c>
      <c r="H36" s="83"/>
      <c r="I36" s="96" t="s">
        <v>149</v>
      </c>
      <c r="J36" s="93">
        <v>1171129.0172999999</v>
      </c>
      <c r="K36" s="95">
        <f>143000/100</f>
        <v>1430</v>
      </c>
      <c r="L36" s="93">
        <v>53334.632513950994</v>
      </c>
      <c r="M36" s="94">
        <v>6.7803012626452067E-3</v>
      </c>
      <c r="N36" s="94">
        <v>2.1115170030760778E-2</v>
      </c>
      <c r="O36" s="94">
        <f>L36/'סכום נכסי הקרן'!$C$42</f>
        <v>6.9214610692565272E-4</v>
      </c>
    </row>
    <row r="37" spans="2:15" s="1" customFormat="1">
      <c r="B37" s="86" t="s">
        <v>1843</v>
      </c>
      <c r="C37" s="83" t="s">
        <v>1844</v>
      </c>
      <c r="D37" s="96" t="s">
        <v>30</v>
      </c>
      <c r="E37" s="83"/>
      <c r="F37" s="96" t="s">
        <v>1840</v>
      </c>
      <c r="G37" s="83" t="s">
        <v>914</v>
      </c>
      <c r="H37" s="83"/>
      <c r="I37" s="96" t="s">
        <v>142</v>
      </c>
      <c r="J37" s="93">
        <v>26122.919951</v>
      </c>
      <c r="K37" s="95">
        <v>32228</v>
      </c>
      <c r="L37" s="93">
        <v>32650.157197592995</v>
      </c>
      <c r="M37" s="94">
        <v>5.1909206407642532E-3</v>
      </c>
      <c r="N37" s="94">
        <v>1.2926190511913824E-2</v>
      </c>
      <c r="O37" s="94">
        <f>L37/'סכום נכסי הקרן'!$C$42</f>
        <v>4.237149133616572E-4</v>
      </c>
    </row>
    <row r="38" spans="2:15" s="1" customFormat="1">
      <c r="B38" s="86" t="s">
        <v>1845</v>
      </c>
      <c r="C38" s="83" t="s">
        <v>1846</v>
      </c>
      <c r="D38" s="96" t="s">
        <v>132</v>
      </c>
      <c r="E38" s="83"/>
      <c r="F38" s="96" t="s">
        <v>1840</v>
      </c>
      <c r="G38" s="83" t="s">
        <v>914</v>
      </c>
      <c r="H38" s="83"/>
      <c r="I38" s="96" t="s">
        <v>140</v>
      </c>
      <c r="J38" s="93">
        <v>5886064.6907309946</v>
      </c>
      <c r="K38" s="95">
        <v>1563.4</v>
      </c>
      <c r="L38" s="93">
        <v>318030.57345319615</v>
      </c>
      <c r="M38" s="94">
        <v>7.7587699127007262E-3</v>
      </c>
      <c r="N38" s="94">
        <v>0.1259082385481525</v>
      </c>
      <c r="O38" s="94">
        <f>L38/'סכום נכסי הקרן'!$C$42</f>
        <v>4.127217399339609E-3</v>
      </c>
    </row>
    <row r="39" spans="2:15" s="1" customFormat="1">
      <c r="B39" s="86" t="s">
        <v>1847</v>
      </c>
      <c r="C39" s="83" t="s">
        <v>1848</v>
      </c>
      <c r="D39" s="96" t="s">
        <v>30</v>
      </c>
      <c r="E39" s="83"/>
      <c r="F39" s="96" t="s">
        <v>1840</v>
      </c>
      <c r="G39" s="83" t="s">
        <v>914</v>
      </c>
      <c r="H39" s="83"/>
      <c r="I39" s="96" t="s">
        <v>149</v>
      </c>
      <c r="J39" s="93">
        <v>152804.56325599999</v>
      </c>
      <c r="K39" s="95">
        <f>1085115/100</f>
        <v>10851.15</v>
      </c>
      <c r="L39" s="93">
        <v>52805.677589032995</v>
      </c>
      <c r="M39" s="94">
        <v>3.8370439327816093E-2</v>
      </c>
      <c r="N39" s="94">
        <v>2.0905756884896685E-2</v>
      </c>
      <c r="O39" s="94">
        <f>L39/'סכום נכסי הקרן'!$C$42</f>
        <v>6.8528163491629981E-4</v>
      </c>
    </row>
    <row r="40" spans="2:15" s="1" customFormat="1">
      <c r="B40" s="86" t="s">
        <v>1849</v>
      </c>
      <c r="C40" s="83" t="s">
        <v>1850</v>
      </c>
      <c r="D40" s="96" t="s">
        <v>132</v>
      </c>
      <c r="E40" s="83"/>
      <c r="F40" s="96" t="s">
        <v>1840</v>
      </c>
      <c r="G40" s="83" t="s">
        <v>914</v>
      </c>
      <c r="H40" s="83"/>
      <c r="I40" s="96" t="s">
        <v>140</v>
      </c>
      <c r="J40" s="93">
        <v>616852.77120799932</v>
      </c>
      <c r="K40" s="95">
        <v>20353.52</v>
      </c>
      <c r="L40" s="93">
        <v>433905.12723212998</v>
      </c>
      <c r="M40" s="94">
        <v>1.2482085536819192E-2</v>
      </c>
      <c r="N40" s="94">
        <v>0.17178295053085385</v>
      </c>
      <c r="O40" s="94">
        <f>L40/'סכום נכסי הקרן'!$C$42</f>
        <v>5.6309705426439592E-3</v>
      </c>
    </row>
    <row r="41" spans="2:15">
      <c r="B41" s="120" t="s">
        <v>222</v>
      </c>
      <c r="C41" s="121"/>
      <c r="D41" s="121"/>
      <c r="E41" s="121"/>
    </row>
    <row r="42" spans="2:15">
      <c r="C42" s="121"/>
      <c r="D42" s="121"/>
      <c r="E42" s="121"/>
    </row>
    <row r="43" spans="2:15">
      <c r="C43" s="121"/>
      <c r="D43" s="121"/>
      <c r="E43" s="121"/>
    </row>
    <row r="44" spans="2:15">
      <c r="C44" s="121"/>
      <c r="D44" s="121"/>
      <c r="E44" s="121"/>
    </row>
    <row r="45" spans="2:15">
      <c r="B45" s="123" t="s">
        <v>232</v>
      </c>
      <c r="C45" s="121"/>
      <c r="D45" s="121"/>
      <c r="E45" s="121"/>
    </row>
    <row r="46" spans="2:15">
      <c r="B46" s="123" t="s">
        <v>120</v>
      </c>
      <c r="C46" s="121"/>
      <c r="D46" s="121"/>
      <c r="E46" s="121"/>
    </row>
    <row r="47" spans="2:15">
      <c r="B47" s="123" t="s">
        <v>214</v>
      </c>
      <c r="C47" s="121"/>
      <c r="D47" s="121"/>
      <c r="E47" s="121"/>
    </row>
    <row r="48" spans="2:15">
      <c r="B48" s="123" t="s">
        <v>222</v>
      </c>
      <c r="C48" s="121"/>
      <c r="D48" s="121"/>
      <c r="E48" s="121"/>
    </row>
    <row r="49" spans="3:5">
      <c r="C49" s="121"/>
      <c r="D49" s="121"/>
      <c r="E49" s="121"/>
    </row>
    <row r="50" spans="3:5">
      <c r="C50" s="121"/>
      <c r="D50" s="121"/>
      <c r="E50" s="121"/>
    </row>
    <row r="51" spans="3:5">
      <c r="C51" s="121"/>
      <c r="D51" s="121"/>
      <c r="E51" s="121"/>
    </row>
    <row r="52" spans="3:5">
      <c r="C52" s="121"/>
      <c r="D52" s="121"/>
      <c r="E52" s="121"/>
    </row>
    <row r="53" spans="3:5">
      <c r="C53" s="121"/>
      <c r="D53" s="121"/>
      <c r="E53" s="121"/>
    </row>
    <row r="54" spans="3:5">
      <c r="C54" s="121"/>
      <c r="D54" s="121"/>
      <c r="E54" s="121"/>
    </row>
    <row r="55" spans="3:5">
      <c r="C55" s="121"/>
      <c r="D55" s="121"/>
      <c r="E55" s="121"/>
    </row>
    <row r="56" spans="3:5">
      <c r="C56" s="121"/>
      <c r="D56" s="121"/>
      <c r="E56" s="121"/>
    </row>
    <row r="57" spans="3:5">
      <c r="C57" s="121"/>
      <c r="D57" s="121"/>
      <c r="E57" s="121"/>
    </row>
    <row r="58" spans="3:5">
      <c r="C58" s="121"/>
      <c r="D58" s="121"/>
      <c r="E58" s="121"/>
    </row>
    <row r="59" spans="3:5">
      <c r="C59" s="121"/>
      <c r="D59" s="121"/>
      <c r="E59" s="121"/>
    </row>
    <row r="60" spans="3:5">
      <c r="C60" s="121"/>
      <c r="D60" s="121"/>
      <c r="E60" s="121"/>
    </row>
    <row r="61" spans="3:5">
      <c r="C61" s="121"/>
      <c r="D61" s="121"/>
      <c r="E61" s="121"/>
    </row>
    <row r="62" spans="3:5">
      <c r="C62" s="121"/>
      <c r="D62" s="121"/>
      <c r="E62" s="121"/>
    </row>
    <row r="63" spans="3:5">
      <c r="C63" s="121"/>
      <c r="D63" s="121"/>
      <c r="E63" s="121"/>
    </row>
    <row r="64" spans="3:5">
      <c r="C64" s="121"/>
      <c r="D64" s="121"/>
      <c r="E64" s="121"/>
    </row>
    <row r="65" spans="3:5">
      <c r="C65" s="121"/>
      <c r="D65" s="121"/>
      <c r="E65" s="121"/>
    </row>
    <row r="66" spans="3:5">
      <c r="C66" s="121"/>
      <c r="D66" s="121"/>
      <c r="E66" s="121"/>
    </row>
    <row r="67" spans="3:5">
      <c r="C67" s="121"/>
      <c r="D67" s="121"/>
      <c r="E67" s="121"/>
    </row>
    <row r="68" spans="3:5">
      <c r="C68" s="121"/>
      <c r="D68" s="121"/>
      <c r="E68" s="121"/>
    </row>
    <row r="69" spans="3:5">
      <c r="C69" s="121"/>
      <c r="D69" s="121"/>
      <c r="E69" s="121"/>
    </row>
    <row r="70" spans="3:5">
      <c r="C70" s="121"/>
      <c r="D70" s="121"/>
      <c r="E70" s="121"/>
    </row>
    <row r="71" spans="3:5">
      <c r="C71" s="121"/>
      <c r="D71" s="121"/>
      <c r="E71" s="121"/>
    </row>
    <row r="72" spans="3:5">
      <c r="C72" s="121"/>
      <c r="D72" s="121"/>
      <c r="E72" s="121"/>
    </row>
    <row r="73" spans="3:5">
      <c r="C73" s="121"/>
      <c r="D73" s="121"/>
      <c r="E73" s="121"/>
    </row>
    <row r="74" spans="3:5">
      <c r="C74" s="121"/>
      <c r="D74" s="121"/>
      <c r="E74" s="121"/>
    </row>
    <row r="75" spans="3:5">
      <c r="C75" s="121"/>
      <c r="D75" s="121"/>
      <c r="E75" s="121"/>
    </row>
    <row r="76" spans="3:5">
      <c r="C76" s="121"/>
      <c r="D76" s="121"/>
      <c r="E76" s="121"/>
    </row>
    <row r="77" spans="3:5">
      <c r="C77" s="121"/>
      <c r="D77" s="121"/>
      <c r="E77" s="121"/>
    </row>
    <row r="78" spans="3:5">
      <c r="C78" s="121"/>
      <c r="D78" s="121"/>
      <c r="E78" s="121"/>
    </row>
    <row r="79" spans="3:5">
      <c r="C79" s="121"/>
      <c r="D79" s="121"/>
      <c r="E79" s="121"/>
    </row>
    <row r="80" spans="3:5">
      <c r="C80" s="121"/>
      <c r="D80" s="121"/>
      <c r="E80" s="121"/>
    </row>
    <row r="81" spans="3:5">
      <c r="C81" s="121"/>
      <c r="D81" s="121"/>
      <c r="E81" s="121"/>
    </row>
    <row r="82" spans="3:5">
      <c r="C82" s="121"/>
      <c r="D82" s="121"/>
      <c r="E82" s="121"/>
    </row>
    <row r="83" spans="3:5">
      <c r="C83" s="121"/>
      <c r="D83" s="121"/>
      <c r="E83" s="121"/>
    </row>
    <row r="84" spans="3:5">
      <c r="C84" s="121"/>
      <c r="D84" s="121"/>
      <c r="E84" s="121"/>
    </row>
    <row r="85" spans="3:5">
      <c r="C85" s="121"/>
      <c r="D85" s="121"/>
      <c r="E85" s="121"/>
    </row>
    <row r="86" spans="3:5">
      <c r="C86" s="121"/>
      <c r="D86" s="121"/>
      <c r="E86" s="121"/>
    </row>
    <row r="87" spans="3:5">
      <c r="C87" s="121"/>
      <c r="D87" s="121"/>
      <c r="E87" s="121"/>
    </row>
    <row r="88" spans="3:5">
      <c r="C88" s="121"/>
      <c r="D88" s="121"/>
      <c r="E88" s="121"/>
    </row>
    <row r="89" spans="3:5">
      <c r="C89" s="121"/>
      <c r="D89" s="121"/>
      <c r="E89" s="121"/>
    </row>
    <row r="90" spans="3:5">
      <c r="C90" s="121"/>
      <c r="D90" s="121"/>
      <c r="E90" s="121"/>
    </row>
    <row r="91" spans="3:5">
      <c r="C91" s="121"/>
      <c r="D91" s="121"/>
      <c r="E91" s="121"/>
    </row>
    <row r="92" spans="3:5">
      <c r="C92" s="121"/>
      <c r="D92" s="121"/>
      <c r="E92" s="121"/>
    </row>
    <row r="93" spans="3:5">
      <c r="C93" s="121"/>
      <c r="D93" s="121"/>
      <c r="E93" s="121"/>
    </row>
    <row r="94" spans="3:5">
      <c r="C94" s="121"/>
      <c r="D94" s="121"/>
      <c r="E94" s="121"/>
    </row>
    <row r="95" spans="3:5">
      <c r="C95" s="121"/>
      <c r="D95" s="121"/>
      <c r="E95" s="121"/>
    </row>
    <row r="96" spans="3:5">
      <c r="C96" s="121"/>
      <c r="D96" s="121"/>
      <c r="E96" s="121"/>
    </row>
    <row r="97" spans="3:5">
      <c r="C97" s="121"/>
      <c r="D97" s="121"/>
      <c r="E97" s="121"/>
    </row>
    <row r="98" spans="3:5">
      <c r="C98" s="121"/>
      <c r="D98" s="121"/>
      <c r="E98" s="121"/>
    </row>
    <row r="99" spans="3:5">
      <c r="C99" s="121"/>
      <c r="D99" s="121"/>
      <c r="E99" s="121"/>
    </row>
    <row r="100" spans="3:5">
      <c r="C100" s="121"/>
      <c r="D100" s="121"/>
      <c r="E100" s="121"/>
    </row>
    <row r="101" spans="3:5">
      <c r="C101" s="121"/>
      <c r="D101" s="121"/>
      <c r="E101" s="121"/>
    </row>
    <row r="102" spans="3:5">
      <c r="C102" s="121"/>
      <c r="D102" s="121"/>
      <c r="E102" s="121"/>
    </row>
    <row r="103" spans="3:5">
      <c r="C103" s="121"/>
      <c r="D103" s="121"/>
      <c r="E103" s="121"/>
    </row>
    <row r="104" spans="3:5">
      <c r="C104" s="121"/>
      <c r="D104" s="121"/>
      <c r="E104" s="121"/>
    </row>
    <row r="105" spans="3:5">
      <c r="C105" s="121"/>
      <c r="D105" s="121"/>
      <c r="E105" s="121"/>
    </row>
    <row r="106" spans="3:5">
      <c r="C106" s="121"/>
      <c r="D106" s="121"/>
      <c r="E106" s="121"/>
    </row>
    <row r="107" spans="3:5">
      <c r="C107" s="121"/>
      <c r="D107" s="121"/>
      <c r="E107" s="121"/>
    </row>
    <row r="108" spans="3:5">
      <c r="C108" s="121"/>
      <c r="D108" s="121"/>
      <c r="E108" s="121"/>
    </row>
    <row r="109" spans="3:5">
      <c r="C109" s="121"/>
      <c r="D109" s="121"/>
      <c r="E109" s="121"/>
    </row>
    <row r="110" spans="3:5">
      <c r="C110" s="121"/>
      <c r="D110" s="121"/>
      <c r="E110" s="121"/>
    </row>
    <row r="111" spans="3:5">
      <c r="C111" s="121"/>
      <c r="D111" s="121"/>
      <c r="E111" s="121"/>
    </row>
    <row r="112" spans="3:5">
      <c r="C112" s="121"/>
      <c r="D112" s="121"/>
      <c r="E112" s="121"/>
    </row>
    <row r="113" spans="3:5">
      <c r="C113" s="121"/>
      <c r="D113" s="121"/>
      <c r="E113" s="121"/>
    </row>
    <row r="114" spans="3:5">
      <c r="C114" s="121"/>
      <c r="D114" s="121"/>
      <c r="E114" s="121"/>
    </row>
    <row r="115" spans="3:5">
      <c r="C115" s="121"/>
      <c r="D115" s="121"/>
      <c r="E115" s="121"/>
    </row>
    <row r="116" spans="3:5">
      <c r="C116" s="121"/>
      <c r="D116" s="121"/>
      <c r="E116" s="121"/>
    </row>
    <row r="117" spans="3:5">
      <c r="C117" s="121"/>
      <c r="D117" s="121"/>
      <c r="E117" s="121"/>
    </row>
    <row r="118" spans="3:5">
      <c r="C118" s="121"/>
      <c r="D118" s="121"/>
      <c r="E118" s="121"/>
    </row>
    <row r="119" spans="3:5">
      <c r="C119" s="121"/>
      <c r="D119" s="121"/>
      <c r="E119" s="121"/>
    </row>
    <row r="120" spans="3:5">
      <c r="C120" s="121"/>
      <c r="D120" s="121"/>
      <c r="E120" s="121"/>
    </row>
    <row r="121" spans="3:5">
      <c r="C121" s="121"/>
      <c r="D121" s="121"/>
      <c r="E121" s="121"/>
    </row>
    <row r="122" spans="3:5">
      <c r="C122" s="121"/>
      <c r="D122" s="121"/>
      <c r="E122" s="121"/>
    </row>
    <row r="123" spans="3:5">
      <c r="C123" s="121"/>
      <c r="D123" s="121"/>
      <c r="E123" s="121"/>
    </row>
    <row r="124" spans="3:5">
      <c r="C124" s="121"/>
      <c r="D124" s="121"/>
      <c r="E124" s="121"/>
    </row>
    <row r="125" spans="3:5">
      <c r="C125" s="121"/>
      <c r="D125" s="121"/>
      <c r="E125" s="121"/>
    </row>
    <row r="126" spans="3:5">
      <c r="C126" s="121"/>
      <c r="D126" s="121"/>
      <c r="E126" s="121"/>
    </row>
    <row r="127" spans="3:5">
      <c r="C127" s="121"/>
      <c r="D127" s="121"/>
      <c r="E127" s="121"/>
    </row>
    <row r="128" spans="3:5">
      <c r="C128" s="121"/>
      <c r="D128" s="121"/>
      <c r="E128" s="121"/>
    </row>
    <row r="129" spans="3:5">
      <c r="C129" s="121"/>
      <c r="D129" s="121"/>
      <c r="E129" s="121"/>
    </row>
    <row r="130" spans="3:5">
      <c r="C130" s="121"/>
      <c r="D130" s="121"/>
      <c r="E130" s="121"/>
    </row>
    <row r="131" spans="3:5">
      <c r="C131" s="121"/>
      <c r="D131" s="121"/>
      <c r="E131" s="121"/>
    </row>
    <row r="132" spans="3:5">
      <c r="C132" s="121"/>
      <c r="D132" s="121"/>
      <c r="E132" s="121"/>
    </row>
    <row r="133" spans="3:5">
      <c r="C133" s="121"/>
      <c r="D133" s="121"/>
      <c r="E133" s="121"/>
    </row>
    <row r="134" spans="3:5">
      <c r="C134" s="121"/>
      <c r="D134" s="121"/>
      <c r="E134" s="121"/>
    </row>
    <row r="135" spans="3:5">
      <c r="C135" s="121"/>
      <c r="D135" s="121"/>
      <c r="E135" s="121"/>
    </row>
    <row r="136" spans="3:5">
      <c r="C136" s="121"/>
      <c r="D136" s="121"/>
      <c r="E136" s="121"/>
    </row>
    <row r="137" spans="3:5">
      <c r="C137" s="121"/>
      <c r="D137" s="121"/>
      <c r="E137" s="121"/>
    </row>
    <row r="138" spans="3:5">
      <c r="C138" s="121"/>
      <c r="D138" s="121"/>
      <c r="E138" s="121"/>
    </row>
    <row r="139" spans="3:5">
      <c r="C139" s="121"/>
      <c r="D139" s="121"/>
      <c r="E139" s="121"/>
    </row>
    <row r="140" spans="3:5">
      <c r="C140" s="121"/>
      <c r="D140" s="121"/>
      <c r="E140" s="121"/>
    </row>
    <row r="141" spans="3:5">
      <c r="C141" s="121"/>
      <c r="D141" s="121"/>
      <c r="E141" s="121"/>
    </row>
    <row r="142" spans="3:5">
      <c r="C142" s="121"/>
      <c r="D142" s="121"/>
      <c r="E142" s="121"/>
    </row>
    <row r="143" spans="3:5">
      <c r="C143" s="121"/>
      <c r="D143" s="121"/>
      <c r="E143" s="121"/>
    </row>
    <row r="144" spans="3:5">
      <c r="C144" s="121"/>
      <c r="D144" s="121"/>
      <c r="E144" s="121"/>
    </row>
    <row r="145" spans="3:5">
      <c r="C145" s="121"/>
      <c r="D145" s="121"/>
      <c r="E145" s="121"/>
    </row>
    <row r="146" spans="3:5">
      <c r="C146" s="121"/>
      <c r="D146" s="121"/>
      <c r="E146" s="121"/>
    </row>
    <row r="147" spans="3:5">
      <c r="C147" s="121"/>
      <c r="D147" s="121"/>
      <c r="E147" s="121"/>
    </row>
    <row r="148" spans="3:5">
      <c r="C148" s="121"/>
      <c r="D148" s="121"/>
      <c r="E148" s="121"/>
    </row>
    <row r="149" spans="3:5">
      <c r="C149" s="121"/>
      <c r="D149" s="121"/>
      <c r="E149" s="121"/>
    </row>
    <row r="150" spans="3:5">
      <c r="C150" s="121"/>
      <c r="D150" s="121"/>
      <c r="E150" s="121"/>
    </row>
    <row r="151" spans="3:5">
      <c r="C151" s="121"/>
      <c r="D151" s="121"/>
      <c r="E151" s="121"/>
    </row>
    <row r="152" spans="3:5">
      <c r="C152" s="121"/>
      <c r="D152" s="121"/>
      <c r="E152" s="121"/>
    </row>
    <row r="153" spans="3:5">
      <c r="C153" s="121"/>
      <c r="D153" s="121"/>
      <c r="E153" s="121"/>
    </row>
    <row r="154" spans="3:5">
      <c r="C154" s="121"/>
      <c r="D154" s="121"/>
      <c r="E154" s="121"/>
    </row>
    <row r="155" spans="3:5">
      <c r="C155" s="121"/>
      <c r="D155" s="121"/>
      <c r="E155" s="121"/>
    </row>
    <row r="156" spans="3:5">
      <c r="C156" s="121"/>
      <c r="D156" s="121"/>
      <c r="E156" s="121"/>
    </row>
    <row r="157" spans="3:5">
      <c r="C157" s="121"/>
      <c r="D157" s="121"/>
      <c r="E157" s="121"/>
    </row>
    <row r="158" spans="3:5">
      <c r="C158" s="121"/>
      <c r="D158" s="121"/>
      <c r="E158" s="121"/>
    </row>
    <row r="159" spans="3:5">
      <c r="C159" s="121"/>
      <c r="D159" s="121"/>
      <c r="E159" s="121"/>
    </row>
    <row r="160" spans="3:5">
      <c r="C160" s="121"/>
      <c r="D160" s="121"/>
      <c r="E160" s="121"/>
    </row>
    <row r="161" spans="3:5">
      <c r="C161" s="121"/>
      <c r="D161" s="121"/>
      <c r="E161" s="121"/>
    </row>
    <row r="162" spans="3:5">
      <c r="C162" s="121"/>
      <c r="D162" s="121"/>
      <c r="E162" s="121"/>
    </row>
    <row r="163" spans="3:5">
      <c r="C163" s="121"/>
      <c r="D163" s="121"/>
      <c r="E163" s="121"/>
    </row>
    <row r="164" spans="3:5">
      <c r="C164" s="121"/>
      <c r="D164" s="121"/>
      <c r="E164" s="121"/>
    </row>
    <row r="165" spans="3:5">
      <c r="C165" s="121"/>
      <c r="D165" s="121"/>
      <c r="E165" s="121"/>
    </row>
    <row r="166" spans="3:5">
      <c r="C166" s="121"/>
      <c r="D166" s="121"/>
      <c r="E166" s="121"/>
    </row>
    <row r="167" spans="3:5">
      <c r="C167" s="121"/>
      <c r="D167" s="121"/>
      <c r="E167" s="121"/>
    </row>
    <row r="168" spans="3:5">
      <c r="C168" s="121"/>
      <c r="D168" s="121"/>
      <c r="E168" s="121"/>
    </row>
    <row r="169" spans="3:5">
      <c r="C169" s="121"/>
      <c r="D169" s="121"/>
      <c r="E169" s="121"/>
    </row>
    <row r="170" spans="3:5">
      <c r="C170" s="121"/>
      <c r="D170" s="121"/>
      <c r="E170" s="121"/>
    </row>
    <row r="171" spans="3:5">
      <c r="C171" s="121"/>
      <c r="D171" s="121"/>
      <c r="E171" s="121"/>
    </row>
    <row r="172" spans="3:5">
      <c r="C172" s="121"/>
      <c r="D172" s="121"/>
      <c r="E172" s="121"/>
    </row>
    <row r="173" spans="3:5">
      <c r="C173" s="121"/>
      <c r="D173" s="121"/>
      <c r="E173" s="121"/>
    </row>
    <row r="174" spans="3:5">
      <c r="C174" s="121"/>
      <c r="D174" s="121"/>
      <c r="E174" s="121"/>
    </row>
    <row r="175" spans="3:5">
      <c r="C175" s="121"/>
      <c r="D175" s="121"/>
      <c r="E175" s="121"/>
    </row>
    <row r="176" spans="3:5">
      <c r="C176" s="121"/>
      <c r="D176" s="121"/>
      <c r="E176" s="121"/>
    </row>
    <row r="177" spans="3:5">
      <c r="C177" s="121"/>
      <c r="D177" s="121"/>
      <c r="E177" s="121"/>
    </row>
    <row r="178" spans="3:5">
      <c r="C178" s="121"/>
      <c r="D178" s="121"/>
      <c r="E178" s="121"/>
    </row>
    <row r="179" spans="3:5">
      <c r="C179" s="121"/>
      <c r="D179" s="121"/>
      <c r="E179" s="121"/>
    </row>
    <row r="180" spans="3:5">
      <c r="C180" s="121"/>
      <c r="D180" s="121"/>
      <c r="E180" s="121"/>
    </row>
    <row r="181" spans="3:5">
      <c r="C181" s="121"/>
      <c r="D181" s="121"/>
      <c r="E181" s="121"/>
    </row>
    <row r="182" spans="3:5">
      <c r="C182" s="121"/>
      <c r="D182" s="121"/>
      <c r="E182" s="121"/>
    </row>
    <row r="183" spans="3:5">
      <c r="C183" s="121"/>
      <c r="D183" s="121"/>
      <c r="E183" s="121"/>
    </row>
    <row r="184" spans="3:5">
      <c r="C184" s="121"/>
      <c r="D184" s="121"/>
      <c r="E184" s="121"/>
    </row>
    <row r="185" spans="3:5">
      <c r="C185" s="121"/>
      <c r="D185" s="121"/>
      <c r="E185" s="121"/>
    </row>
    <row r="186" spans="3:5">
      <c r="C186" s="121"/>
      <c r="D186" s="121"/>
      <c r="E186" s="121"/>
    </row>
    <row r="187" spans="3:5">
      <c r="C187" s="121"/>
      <c r="D187" s="121"/>
      <c r="E187" s="121"/>
    </row>
    <row r="188" spans="3:5">
      <c r="C188" s="121"/>
      <c r="D188" s="121"/>
      <c r="E188" s="121"/>
    </row>
    <row r="189" spans="3:5">
      <c r="C189" s="121"/>
      <c r="D189" s="121"/>
      <c r="E189" s="121"/>
    </row>
    <row r="190" spans="3:5">
      <c r="C190" s="121"/>
      <c r="D190" s="121"/>
      <c r="E190" s="121"/>
    </row>
    <row r="191" spans="3:5">
      <c r="C191" s="121"/>
      <c r="D191" s="121"/>
      <c r="E191" s="121"/>
    </row>
    <row r="192" spans="3:5">
      <c r="C192" s="121"/>
      <c r="D192" s="121"/>
      <c r="E192" s="121"/>
    </row>
    <row r="193" spans="3:5">
      <c r="C193" s="121"/>
      <c r="D193" s="121"/>
      <c r="E193" s="121"/>
    </row>
    <row r="194" spans="3:5">
      <c r="C194" s="121"/>
      <c r="D194" s="121"/>
      <c r="E194" s="121"/>
    </row>
    <row r="195" spans="3:5">
      <c r="C195" s="121"/>
      <c r="D195" s="121"/>
      <c r="E195" s="121"/>
    </row>
    <row r="196" spans="3:5">
      <c r="C196" s="121"/>
      <c r="D196" s="121"/>
      <c r="E196" s="121"/>
    </row>
    <row r="197" spans="3:5">
      <c r="C197" s="121"/>
      <c r="D197" s="121"/>
      <c r="E197" s="121"/>
    </row>
    <row r="198" spans="3:5">
      <c r="C198" s="121"/>
      <c r="D198" s="121"/>
      <c r="E198" s="121"/>
    </row>
    <row r="199" spans="3:5">
      <c r="C199" s="121"/>
      <c r="D199" s="121"/>
      <c r="E199" s="121"/>
    </row>
    <row r="200" spans="3:5">
      <c r="C200" s="121"/>
      <c r="D200" s="121"/>
      <c r="E200" s="121"/>
    </row>
    <row r="201" spans="3:5">
      <c r="C201" s="121"/>
      <c r="D201" s="121"/>
      <c r="E201" s="121"/>
    </row>
    <row r="202" spans="3:5">
      <c r="C202" s="121"/>
      <c r="D202" s="121"/>
      <c r="E202" s="121"/>
    </row>
    <row r="203" spans="3:5">
      <c r="C203" s="121"/>
      <c r="D203" s="121"/>
      <c r="E203" s="121"/>
    </row>
    <row r="204" spans="3:5">
      <c r="C204" s="121"/>
      <c r="D204" s="121"/>
      <c r="E204" s="121"/>
    </row>
    <row r="205" spans="3:5">
      <c r="C205" s="121"/>
      <c r="D205" s="121"/>
      <c r="E205" s="121"/>
    </row>
    <row r="206" spans="3:5">
      <c r="C206" s="121"/>
      <c r="D206" s="121"/>
      <c r="E206" s="121"/>
    </row>
    <row r="207" spans="3:5">
      <c r="C207" s="121"/>
      <c r="D207" s="121"/>
      <c r="E207" s="121"/>
    </row>
    <row r="208" spans="3:5">
      <c r="C208" s="121"/>
      <c r="D208" s="121"/>
      <c r="E208" s="121"/>
    </row>
    <row r="209" spans="3:5">
      <c r="C209" s="121"/>
      <c r="D209" s="121"/>
      <c r="E209" s="121"/>
    </row>
    <row r="210" spans="3:5">
      <c r="C210" s="121"/>
      <c r="D210" s="121"/>
      <c r="E210" s="121"/>
    </row>
    <row r="211" spans="3:5">
      <c r="C211" s="121"/>
      <c r="D211" s="121"/>
      <c r="E211" s="121"/>
    </row>
    <row r="212" spans="3:5">
      <c r="C212" s="121"/>
      <c r="D212" s="121"/>
      <c r="E212" s="121"/>
    </row>
    <row r="213" spans="3:5">
      <c r="C213" s="121"/>
      <c r="D213" s="121"/>
      <c r="E213" s="121"/>
    </row>
    <row r="214" spans="3:5">
      <c r="C214" s="121"/>
      <c r="D214" s="121"/>
      <c r="E214" s="121"/>
    </row>
    <row r="215" spans="3:5">
      <c r="C215" s="121"/>
      <c r="D215" s="121"/>
      <c r="E215" s="121"/>
    </row>
    <row r="216" spans="3:5">
      <c r="C216" s="121"/>
      <c r="D216" s="121"/>
      <c r="E216" s="121"/>
    </row>
    <row r="217" spans="3:5">
      <c r="C217" s="121"/>
      <c r="D217" s="121"/>
      <c r="E217" s="121"/>
    </row>
    <row r="218" spans="3:5">
      <c r="C218" s="121"/>
      <c r="D218" s="121"/>
      <c r="E218" s="121"/>
    </row>
    <row r="219" spans="3:5">
      <c r="C219" s="121"/>
      <c r="D219" s="121"/>
      <c r="E219" s="121"/>
    </row>
    <row r="220" spans="3:5">
      <c r="C220" s="121"/>
      <c r="D220" s="121"/>
      <c r="E220" s="121"/>
    </row>
    <row r="221" spans="3:5">
      <c r="C221" s="121"/>
      <c r="D221" s="121"/>
      <c r="E221" s="121"/>
    </row>
    <row r="222" spans="3:5">
      <c r="C222" s="121"/>
      <c r="D222" s="121"/>
      <c r="E222" s="121"/>
    </row>
    <row r="223" spans="3:5">
      <c r="C223" s="121"/>
      <c r="D223" s="121"/>
      <c r="E223" s="121"/>
    </row>
    <row r="224" spans="3:5">
      <c r="C224" s="121"/>
      <c r="D224" s="121"/>
      <c r="E224" s="121"/>
    </row>
    <row r="225" spans="3:5">
      <c r="C225" s="121"/>
      <c r="D225" s="121"/>
      <c r="E225" s="121"/>
    </row>
    <row r="226" spans="3:5">
      <c r="C226" s="121"/>
      <c r="D226" s="121"/>
      <c r="E226" s="121"/>
    </row>
    <row r="227" spans="3:5">
      <c r="C227" s="121"/>
      <c r="D227" s="121"/>
      <c r="E227" s="121"/>
    </row>
    <row r="228" spans="3:5">
      <c r="C228" s="121"/>
      <c r="D228" s="121"/>
      <c r="E228" s="121"/>
    </row>
    <row r="229" spans="3:5">
      <c r="C229" s="121"/>
      <c r="D229" s="121"/>
      <c r="E229" s="121"/>
    </row>
    <row r="230" spans="3:5">
      <c r="C230" s="121"/>
      <c r="D230" s="121"/>
      <c r="E230" s="121"/>
    </row>
    <row r="231" spans="3:5">
      <c r="C231" s="121"/>
      <c r="D231" s="121"/>
      <c r="E231" s="121"/>
    </row>
    <row r="232" spans="3:5">
      <c r="C232" s="121"/>
      <c r="D232" s="121"/>
      <c r="E232" s="121"/>
    </row>
    <row r="233" spans="3:5">
      <c r="C233" s="121"/>
      <c r="D233" s="121"/>
      <c r="E233" s="121"/>
    </row>
    <row r="234" spans="3:5">
      <c r="C234" s="121"/>
      <c r="D234" s="121"/>
      <c r="E234" s="121"/>
    </row>
    <row r="235" spans="3:5">
      <c r="C235" s="121"/>
      <c r="D235" s="121"/>
      <c r="E235" s="121"/>
    </row>
    <row r="236" spans="3:5">
      <c r="C236" s="121"/>
      <c r="D236" s="121"/>
      <c r="E236" s="121"/>
    </row>
    <row r="237" spans="3:5">
      <c r="C237" s="121"/>
      <c r="D237" s="121"/>
      <c r="E237" s="121"/>
    </row>
    <row r="238" spans="3:5">
      <c r="C238" s="121"/>
      <c r="D238" s="121"/>
      <c r="E238" s="121"/>
    </row>
    <row r="239" spans="3:5">
      <c r="C239" s="121"/>
      <c r="D239" s="121"/>
      <c r="E239" s="121"/>
    </row>
    <row r="240" spans="3:5">
      <c r="C240" s="121"/>
      <c r="D240" s="121"/>
      <c r="E240" s="121"/>
    </row>
    <row r="241" spans="3:5">
      <c r="C241" s="121"/>
      <c r="D241" s="121"/>
      <c r="E241" s="121"/>
    </row>
    <row r="242" spans="3:5">
      <c r="C242" s="121"/>
      <c r="D242" s="121"/>
      <c r="E242" s="121"/>
    </row>
    <row r="243" spans="3:5">
      <c r="C243" s="121"/>
      <c r="D243" s="121"/>
      <c r="E243" s="121"/>
    </row>
    <row r="244" spans="3:5">
      <c r="C244" s="121"/>
      <c r="D244" s="121"/>
      <c r="E244" s="121"/>
    </row>
    <row r="245" spans="3:5">
      <c r="C245" s="121"/>
      <c r="D245" s="121"/>
      <c r="E245" s="121"/>
    </row>
    <row r="246" spans="3:5">
      <c r="C246" s="121"/>
      <c r="D246" s="121"/>
      <c r="E246" s="121"/>
    </row>
    <row r="247" spans="3:5">
      <c r="C247" s="121"/>
      <c r="D247" s="121"/>
      <c r="E247" s="121"/>
    </row>
    <row r="248" spans="3:5">
      <c r="C248" s="121"/>
      <c r="D248" s="121"/>
      <c r="E248" s="121"/>
    </row>
    <row r="249" spans="3:5">
      <c r="C249" s="121"/>
      <c r="D249" s="121"/>
      <c r="E249" s="121"/>
    </row>
    <row r="250" spans="3:5">
      <c r="C250" s="121"/>
      <c r="D250" s="121"/>
      <c r="E250" s="121"/>
    </row>
    <row r="251" spans="3:5">
      <c r="C251" s="121"/>
      <c r="D251" s="121"/>
      <c r="E251" s="121"/>
    </row>
    <row r="252" spans="3:5">
      <c r="C252" s="121"/>
      <c r="D252" s="121"/>
      <c r="E252" s="121"/>
    </row>
    <row r="253" spans="3:5">
      <c r="C253" s="121"/>
      <c r="D253" s="121"/>
      <c r="E253" s="121"/>
    </row>
    <row r="254" spans="3:5">
      <c r="C254" s="121"/>
      <c r="D254" s="121"/>
      <c r="E254" s="121"/>
    </row>
    <row r="255" spans="3:5">
      <c r="C255" s="121"/>
      <c r="D255" s="121"/>
      <c r="E255" s="121"/>
    </row>
    <row r="256" spans="3:5">
      <c r="C256" s="121"/>
      <c r="D256" s="121"/>
      <c r="E256" s="121"/>
    </row>
    <row r="257" spans="3:5">
      <c r="C257" s="121"/>
      <c r="D257" s="121"/>
      <c r="E257" s="121"/>
    </row>
    <row r="258" spans="3:5">
      <c r="C258" s="121"/>
      <c r="D258" s="121"/>
      <c r="E258" s="121"/>
    </row>
    <row r="259" spans="3:5">
      <c r="C259" s="121"/>
      <c r="D259" s="121"/>
      <c r="E259" s="121"/>
    </row>
    <row r="260" spans="3:5">
      <c r="C260" s="121"/>
      <c r="D260" s="121"/>
      <c r="E260" s="121"/>
    </row>
    <row r="261" spans="3:5">
      <c r="C261" s="121"/>
      <c r="D261" s="121"/>
      <c r="E261" s="121"/>
    </row>
    <row r="262" spans="3:5">
      <c r="C262" s="121"/>
      <c r="D262" s="121"/>
      <c r="E262" s="121"/>
    </row>
    <row r="263" spans="3:5">
      <c r="C263" s="121"/>
      <c r="D263" s="121"/>
      <c r="E263" s="121"/>
    </row>
    <row r="264" spans="3:5">
      <c r="C264" s="121"/>
      <c r="D264" s="121"/>
      <c r="E264" s="121"/>
    </row>
    <row r="265" spans="3:5">
      <c r="C265" s="121"/>
      <c r="D265" s="121"/>
      <c r="E265" s="121"/>
    </row>
    <row r="266" spans="3:5">
      <c r="C266" s="121"/>
      <c r="D266" s="121"/>
      <c r="E266" s="121"/>
    </row>
    <row r="267" spans="3:5">
      <c r="C267" s="121"/>
      <c r="D267" s="121"/>
      <c r="E267" s="121"/>
    </row>
    <row r="268" spans="3:5">
      <c r="C268" s="121"/>
      <c r="D268" s="121"/>
      <c r="E268" s="121"/>
    </row>
    <row r="269" spans="3:5">
      <c r="C269" s="121"/>
      <c r="D269" s="121"/>
      <c r="E269" s="121"/>
    </row>
    <row r="270" spans="3:5">
      <c r="C270" s="121"/>
      <c r="D270" s="121"/>
      <c r="E270" s="121"/>
    </row>
    <row r="271" spans="3:5">
      <c r="C271" s="121"/>
      <c r="D271" s="121"/>
      <c r="E271" s="121"/>
    </row>
    <row r="272" spans="3:5">
      <c r="C272" s="121"/>
      <c r="D272" s="121"/>
      <c r="E272" s="121"/>
    </row>
    <row r="273" spans="3:5">
      <c r="C273" s="121"/>
      <c r="D273" s="121"/>
      <c r="E273" s="121"/>
    </row>
    <row r="274" spans="3:5">
      <c r="C274" s="121"/>
      <c r="D274" s="121"/>
      <c r="E274" s="121"/>
    </row>
    <row r="275" spans="3:5">
      <c r="C275" s="121"/>
      <c r="D275" s="121"/>
      <c r="E275" s="121"/>
    </row>
    <row r="276" spans="3:5">
      <c r="C276" s="121"/>
      <c r="D276" s="121"/>
      <c r="E276" s="121"/>
    </row>
    <row r="277" spans="3:5">
      <c r="C277" s="121"/>
      <c r="D277" s="121"/>
      <c r="E277" s="121"/>
    </row>
    <row r="278" spans="3:5">
      <c r="C278" s="121"/>
      <c r="D278" s="121"/>
      <c r="E278" s="121"/>
    </row>
    <row r="279" spans="3:5">
      <c r="C279" s="121"/>
      <c r="D279" s="121"/>
      <c r="E279" s="121"/>
    </row>
    <row r="280" spans="3:5">
      <c r="C280" s="121"/>
      <c r="D280" s="121"/>
      <c r="E280" s="121"/>
    </row>
    <row r="281" spans="3:5">
      <c r="C281" s="121"/>
      <c r="D281" s="121"/>
      <c r="E281" s="121"/>
    </row>
    <row r="282" spans="3:5">
      <c r="C282" s="121"/>
      <c r="D282" s="121"/>
      <c r="E282" s="121"/>
    </row>
    <row r="283" spans="3:5">
      <c r="C283" s="121"/>
      <c r="D283" s="121"/>
      <c r="E283" s="121"/>
    </row>
    <row r="284" spans="3:5">
      <c r="C284" s="121"/>
      <c r="D284" s="121"/>
      <c r="E284" s="121"/>
    </row>
    <row r="285" spans="3:5">
      <c r="C285" s="121"/>
      <c r="D285" s="121"/>
      <c r="E285" s="121"/>
    </row>
    <row r="286" spans="3:5">
      <c r="C286" s="121"/>
      <c r="D286" s="121"/>
      <c r="E286" s="121"/>
    </row>
    <row r="287" spans="3:5">
      <c r="C287" s="121"/>
      <c r="D287" s="121"/>
      <c r="E287" s="121"/>
    </row>
    <row r="288" spans="3:5">
      <c r="C288" s="121"/>
      <c r="D288" s="121"/>
      <c r="E288" s="121"/>
    </row>
    <row r="289" spans="3:5">
      <c r="C289" s="121"/>
      <c r="D289" s="121"/>
      <c r="E289" s="121"/>
    </row>
    <row r="290" spans="3:5">
      <c r="C290" s="121"/>
      <c r="D290" s="121"/>
      <c r="E290" s="121"/>
    </row>
    <row r="291" spans="3:5">
      <c r="C291" s="121"/>
      <c r="D291" s="121"/>
      <c r="E291" s="121"/>
    </row>
    <row r="292" spans="3:5">
      <c r="C292" s="121"/>
      <c r="D292" s="121"/>
      <c r="E292" s="121"/>
    </row>
    <row r="293" spans="3:5">
      <c r="C293" s="121"/>
      <c r="D293" s="121"/>
      <c r="E293" s="121"/>
    </row>
    <row r="294" spans="3:5">
      <c r="C294" s="121"/>
      <c r="D294" s="121"/>
      <c r="E294" s="121"/>
    </row>
    <row r="295" spans="3:5">
      <c r="C295" s="121"/>
      <c r="D295" s="121"/>
      <c r="E295" s="121"/>
    </row>
    <row r="296" spans="3:5">
      <c r="C296" s="121"/>
      <c r="D296" s="121"/>
      <c r="E296" s="121"/>
    </row>
    <row r="297" spans="3:5">
      <c r="C297" s="121"/>
      <c r="D297" s="121"/>
      <c r="E297" s="121"/>
    </row>
    <row r="298" spans="3:5">
      <c r="C298" s="121"/>
      <c r="D298" s="121"/>
      <c r="E298" s="121"/>
    </row>
    <row r="299" spans="3:5">
      <c r="C299" s="121"/>
      <c r="D299" s="121"/>
      <c r="E299" s="121"/>
    </row>
    <row r="300" spans="3:5">
      <c r="C300" s="121"/>
      <c r="D300" s="121"/>
      <c r="E300" s="121"/>
    </row>
    <row r="301" spans="3:5">
      <c r="C301" s="121"/>
      <c r="D301" s="121"/>
      <c r="E301" s="121"/>
    </row>
    <row r="302" spans="3:5">
      <c r="C302" s="121"/>
      <c r="D302" s="121"/>
      <c r="E302" s="121"/>
    </row>
    <row r="303" spans="3:5">
      <c r="C303" s="121"/>
      <c r="D303" s="121"/>
      <c r="E303" s="121"/>
    </row>
    <row r="304" spans="3:5">
      <c r="C304" s="121"/>
      <c r="D304" s="121"/>
      <c r="E304" s="121"/>
    </row>
    <row r="305" spans="3:5">
      <c r="C305" s="121"/>
      <c r="D305" s="121"/>
      <c r="E305" s="121"/>
    </row>
    <row r="306" spans="3:5">
      <c r="C306" s="121"/>
      <c r="D306" s="121"/>
      <c r="E306" s="121"/>
    </row>
    <row r="307" spans="3:5">
      <c r="C307" s="121"/>
      <c r="D307" s="121"/>
      <c r="E307" s="121"/>
    </row>
    <row r="308" spans="3:5">
      <c r="C308" s="121"/>
      <c r="D308" s="121"/>
      <c r="E308" s="121"/>
    </row>
    <row r="309" spans="3:5">
      <c r="C309" s="121"/>
      <c r="D309" s="121"/>
      <c r="E309" s="121"/>
    </row>
    <row r="310" spans="3:5">
      <c r="C310" s="121"/>
      <c r="D310" s="121"/>
      <c r="E310" s="121"/>
    </row>
    <row r="311" spans="3:5">
      <c r="C311" s="121"/>
      <c r="D311" s="121"/>
      <c r="E311" s="121"/>
    </row>
    <row r="312" spans="3:5">
      <c r="C312" s="121"/>
      <c r="D312" s="121"/>
      <c r="E312" s="121"/>
    </row>
    <row r="313" spans="3:5">
      <c r="C313" s="121"/>
      <c r="D313" s="121"/>
      <c r="E313" s="121"/>
    </row>
    <row r="314" spans="3:5">
      <c r="C314" s="121"/>
      <c r="D314" s="121"/>
      <c r="E314" s="121"/>
    </row>
    <row r="315" spans="3:5">
      <c r="C315" s="121"/>
      <c r="D315" s="121"/>
      <c r="E315" s="121"/>
    </row>
    <row r="316" spans="3:5">
      <c r="C316" s="121"/>
      <c r="D316" s="121"/>
      <c r="E316" s="121"/>
    </row>
    <row r="317" spans="3:5">
      <c r="C317" s="121"/>
      <c r="D317" s="121"/>
      <c r="E317" s="121"/>
    </row>
    <row r="318" spans="3:5">
      <c r="C318" s="121"/>
      <c r="D318" s="121"/>
      <c r="E318" s="121"/>
    </row>
    <row r="319" spans="3:5">
      <c r="C319" s="121"/>
      <c r="D319" s="121"/>
      <c r="E319" s="121"/>
    </row>
    <row r="320" spans="3:5">
      <c r="C320" s="121"/>
      <c r="D320" s="121"/>
      <c r="E320" s="121"/>
    </row>
    <row r="321" spans="2:5">
      <c r="C321" s="121"/>
      <c r="D321" s="121"/>
      <c r="E321" s="121"/>
    </row>
    <row r="322" spans="2:5">
      <c r="C322" s="121"/>
      <c r="D322" s="121"/>
      <c r="E322" s="121"/>
    </row>
    <row r="323" spans="2:5">
      <c r="C323" s="121"/>
      <c r="D323" s="121"/>
      <c r="E323" s="121"/>
    </row>
    <row r="324" spans="2:5">
      <c r="C324" s="121"/>
      <c r="D324" s="121"/>
      <c r="E324" s="121"/>
    </row>
    <row r="325" spans="2:5">
      <c r="B325" s="124"/>
      <c r="C325" s="121"/>
      <c r="D325" s="121"/>
      <c r="E325" s="121"/>
    </row>
    <row r="326" spans="2:5">
      <c r="B326" s="124"/>
      <c r="C326" s="121"/>
      <c r="D326" s="121"/>
      <c r="E326" s="121"/>
    </row>
    <row r="327" spans="2:5">
      <c r="B327" s="125"/>
      <c r="C327" s="121"/>
      <c r="D327" s="121"/>
      <c r="E327" s="121"/>
    </row>
  </sheetData>
  <sheetProtection sheet="1" objects="1" scenarios="1"/>
  <mergeCells count="2">
    <mergeCell ref="B6:O6"/>
    <mergeCell ref="B7:O7"/>
  </mergeCells>
  <phoneticPr fontId="7" type="noConversion"/>
  <dataValidations count="1">
    <dataValidation allowBlank="1" showInputMessage="1" showErrorMessage="1" sqref="A1:A1048576 B1:B37 C5:C1048576 B39:B44 B46:B1048576 D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C070A1-B1B4-443C-95AE-F1F3DD5ABB3F}">
  <ds:schemaRefs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  <ds:schemaRef ds:uri="a46656d4-8850-49b3-aebd-68bd05f7f43d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31</vt:i4>
      </vt:variant>
    </vt:vector>
  </HeadingPairs>
  <TitlesOfParts>
    <vt:vector size="62" baseType="lpstr">
      <vt:lpstr>סכום נכסי הקרן</vt:lpstr>
      <vt:lpstr>Sheet1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  <vt:lpstr>'סכום נכסי הקרן'!WPrint_Area_W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2020-01-09T12:20:50Z</cp:lastPrinted>
  <dcterms:created xsi:type="dcterms:W3CDTF">2005-07-19T07:39:38Z</dcterms:created>
  <dcterms:modified xsi:type="dcterms:W3CDTF">2020-03-29T06:29:33Z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1" name="_NewReviewCycle">
    <vt:lpwstr/>
  </property>
</Properties>
</file>