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120" yWindow="90" windowWidth="17025" windowHeight="9600" firstSheet="1" activeTab="7"/>
  </bookViews>
  <sheets>
    <sheet name="7936" sheetId="21" r:id="rId1"/>
    <sheet name="7934" sheetId="17" r:id="rId2"/>
    <sheet name="7933" sheetId="18" r:id="rId3"/>
    <sheet name="7932" sheetId="19" r:id="rId4"/>
    <sheet name="7931" sheetId="20" r:id="rId5"/>
    <sheet name="7935" sheetId="15" r:id="rId6"/>
    <sheet name="7937" sheetId="16" r:id="rId7"/>
    <sheet name="גמל להשקעה- נספח 1" sheetId="14" r:id="rId8"/>
    <sheet name="גמל להשקעה- נספח 2" sheetId="12" r:id="rId9"/>
    <sheet name="גמל להשקעה- נספח 3" sheetId="13" r:id="rId10"/>
  </sheets>
  <definedNames>
    <definedName name="_xlnm.Print_Area" localSheetId="4">'7931'!$A$1:$C$65</definedName>
    <definedName name="_xlnm.Print_Area" localSheetId="3">'7932'!$A$1:$C$64</definedName>
    <definedName name="_xlnm.Print_Area" localSheetId="2">'7933'!$A$1:$C$66</definedName>
    <definedName name="_xlnm.Print_Area" localSheetId="1">'7934'!$A$1:$C$64</definedName>
    <definedName name="_xlnm.Print_Area" localSheetId="5">'7935'!$A$1:$C$64</definedName>
    <definedName name="_xlnm.Print_Area" localSheetId="0">'7936'!$A$1:$C$64</definedName>
    <definedName name="_xlnm.Print_Area" localSheetId="6">'7937'!$A$1:$C$65</definedName>
    <definedName name="_xlnm.Print_Area" localSheetId="7">'גמל להשקעה- נספח 1'!$A$1:$C$66</definedName>
  </definedNames>
  <calcPr calcId="145621"/>
</workbook>
</file>

<file path=xl/calcChain.xml><?xml version="1.0" encoding="utf-8"?>
<calcChain xmlns="http://schemas.openxmlformats.org/spreadsheetml/2006/main">
  <c r="C62" i="13" l="1"/>
  <c r="C60" i="13"/>
  <c r="D68" i="12"/>
  <c r="D70" i="12"/>
  <c r="D36" i="12"/>
  <c r="C27" i="14"/>
  <c r="C38" i="14"/>
  <c r="C39" i="14"/>
  <c r="C10" i="14"/>
  <c r="C11" i="14"/>
  <c r="C13" i="14"/>
  <c r="C15" i="14"/>
  <c r="C18" i="14"/>
  <c r="C19" i="14"/>
  <c r="C20" i="14"/>
  <c r="C23" i="14"/>
  <c r="C24" i="14"/>
  <c r="C25" i="14"/>
  <c r="C26" i="14"/>
  <c r="C28" i="14"/>
  <c r="C30" i="14"/>
  <c r="C32" i="14"/>
  <c r="C33" i="14"/>
  <c r="C34" i="14"/>
  <c r="C36" i="14"/>
  <c r="C37" i="14"/>
  <c r="C40" i="14"/>
  <c r="C41" i="14"/>
  <c r="C66" i="14"/>
  <c r="C63" i="21"/>
  <c r="C31" i="21"/>
  <c r="C29" i="21"/>
  <c r="C22" i="21"/>
  <c r="C16" i="21"/>
  <c r="C14" i="21"/>
  <c r="C9" i="21"/>
  <c r="C9" i="14" s="1"/>
  <c r="C64" i="20"/>
  <c r="C31" i="20"/>
  <c r="C21" i="20"/>
  <c r="C38" i="20" s="1"/>
  <c r="C16" i="20"/>
  <c r="C14" i="20"/>
  <c r="C12" i="20" s="1"/>
  <c r="C8" i="20"/>
  <c r="C63" i="19"/>
  <c r="C31" i="19"/>
  <c r="C21" i="19"/>
  <c r="C38" i="19" s="1"/>
  <c r="C16" i="19"/>
  <c r="C14" i="19"/>
  <c r="C12" i="19" s="1"/>
  <c r="C8" i="19"/>
  <c r="C65" i="18"/>
  <c r="C31" i="18"/>
  <c r="C21" i="18"/>
  <c r="C38" i="18" s="1"/>
  <c r="C16" i="18"/>
  <c r="C14" i="18"/>
  <c r="C12" i="18" s="1"/>
  <c r="C8" i="18"/>
  <c r="C63" i="17"/>
  <c r="C31" i="17"/>
  <c r="C29" i="17"/>
  <c r="C27" i="17"/>
  <c r="C16" i="17"/>
  <c r="C14" i="17"/>
  <c r="C12" i="17" s="1"/>
  <c r="C8" i="17"/>
  <c r="C64" i="16"/>
  <c r="C31" i="16"/>
  <c r="C21" i="16"/>
  <c r="C16" i="16"/>
  <c r="C14" i="16"/>
  <c r="C12" i="16" s="1"/>
  <c r="C8" i="16"/>
  <c r="C63" i="15"/>
  <c r="C31" i="15"/>
  <c r="C21" i="15"/>
  <c r="C17" i="15"/>
  <c r="C16" i="15" s="1"/>
  <c r="C14" i="15"/>
  <c r="C12" i="15" s="1"/>
  <c r="C8" i="15"/>
  <c r="C29" i="14" l="1"/>
  <c r="C8" i="21"/>
  <c r="C21" i="21"/>
  <c r="C38" i="21" s="1"/>
  <c r="C22" i="14"/>
  <c r="C21" i="17"/>
  <c r="C38" i="17" s="1"/>
  <c r="C8" i="14"/>
  <c r="C31" i="14"/>
  <c r="C65" i="14"/>
  <c r="C16" i="14"/>
  <c r="C17" i="14"/>
  <c r="C14" i="14"/>
  <c r="C38" i="15"/>
  <c r="C35" i="20"/>
  <c r="C39" i="20" s="1"/>
  <c r="C35" i="18"/>
  <c r="C39" i="18" s="1"/>
  <c r="C35" i="17"/>
  <c r="C39" i="17" s="1"/>
  <c r="C12" i="21"/>
  <c r="C35" i="19"/>
  <c r="C39" i="19" s="1"/>
  <c r="C35" i="15"/>
  <c r="C39" i="15" s="1"/>
  <c r="C35" i="16"/>
  <c r="C38" i="16"/>
  <c r="C21" i="14" l="1"/>
  <c r="C35" i="21"/>
  <c r="C39" i="21" s="1"/>
  <c r="C12" i="14"/>
  <c r="C39" i="16"/>
  <c r="C35" i="14"/>
</calcChain>
</file>

<file path=xl/sharedStrings.xml><?xml version="1.0" encoding="utf-8"?>
<sst xmlns="http://schemas.openxmlformats.org/spreadsheetml/2006/main" count="449" uniqueCount="106">
  <si>
    <t>שם הקופה:</t>
  </si>
  <si>
    <t xml:space="preserve">אלפי ₪ 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</si>
  <si>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</si>
  <si>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</si>
  <si>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</si>
  <si>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</si>
  <si>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</si>
  <si>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</si>
  <si>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</si>
  <si>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</si>
  <si>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</si>
  <si>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</si>
  <si>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</si>
  <si>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</si>
  <si>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</si>
  <si>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</si>
  <si>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</si>
  <si>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</si>
  <si>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</si>
  <si>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</si>
  <si>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</si>
  <si>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</si>
  <si>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</si>
  <si>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</si>
  <si>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</si>
  <si>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</si>
  <si>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</si>
  <si>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</si>
  <si>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</si>
  <si>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</si>
  <si>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</si>
  <si>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סה"כ</t>
  </si>
  <si>
    <t>שיעור סך הוצאות ישירות מתוך יתרת נכסים ממוצעת (באחוזים)</t>
  </si>
  <si>
    <t>שווי נכסים ממוצע</t>
  </si>
  <si>
    <t xml:space="preserve">סך נכסים לסוף שנה </t>
  </si>
  <si>
    <t>ברוקראז'- עמלות קניה ומכירה בגין עיסקאות בניירות ערך סחירים</t>
  </si>
  <si>
    <t>צדדים קשורים</t>
  </si>
  <si>
    <t>אחרים</t>
  </si>
  <si>
    <t/>
  </si>
  <si>
    <t>צדדים שאינם קשורים</t>
  </si>
  <si>
    <t>LEUMI</t>
  </si>
  <si>
    <t>OSCARGRU</t>
  </si>
  <si>
    <t>CANTOR</t>
  </si>
  <si>
    <t>PSAGOT</t>
  </si>
  <si>
    <t>סך עמלות ברוקראז'</t>
  </si>
  <si>
    <t>עמלות קסטודיאן</t>
  </si>
  <si>
    <t>בנק לאומי</t>
  </si>
  <si>
    <t>בנק הפועלים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</si>
  <si>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</si>
  <si>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</si>
  <si>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</si>
  <si>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</si>
  <si>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גוף 3</t>
  </si>
  <si>
    <t>גוף 4</t>
  </si>
  <si>
    <t>גוף 5</t>
  </si>
  <si>
    <t>גוף 6</t>
  </si>
  <si>
    <t>סך הוצאות הנובעות מהשקעה בניירות ערך לא סחירים וממתן הלוואות</t>
  </si>
  <si>
    <t>הוצאה הנובעת מהשקעה בזכויות מקרקעין</t>
  </si>
  <si>
    <t>גורם 1</t>
  </si>
  <si>
    <t>גורם 2</t>
  </si>
  <si>
    <t>גורם 3</t>
  </si>
  <si>
    <t>גורם 4</t>
  </si>
  <si>
    <t>גורם 5</t>
  </si>
  <si>
    <t>גורם 6</t>
  </si>
  <si>
    <t>גורם 7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</si>
  <si>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</si>
  <si>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</si>
  <si>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</si>
  <si>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</si>
  <si>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</si>
  <si>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</si>
  <si>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Global Infrastructure Partners IV</t>
  </si>
  <si>
    <t>אחר</t>
  </si>
  <si>
    <t>Astorg</t>
  </si>
  <si>
    <t>THOMA BRAVO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</si>
  <si>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</si>
  <si>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</si>
  <si>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</si>
  <si>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</si>
  <si>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</si>
  <si>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</si>
  <si>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</si>
  <si>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</si>
  <si>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</si>
  <si>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M&amp;G Investments</t>
  </si>
  <si>
    <t xml:space="preserve">סך תשלומים בגין השקעת בקרנות נאמנות </t>
  </si>
  <si>
    <t>תשלום בגין השקעה בתעודת סל</t>
  </si>
  <si>
    <t>קרן סל ישראלית</t>
  </si>
  <si>
    <t>קרן סל זרה</t>
  </si>
  <si>
    <t>BlackRock Inc USA</t>
  </si>
  <si>
    <t>BlackRock Inc Ireland</t>
  </si>
  <si>
    <t>סך תשלומים בגין השקעה בתעודות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</si>
  <si>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</si>
  <si>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</si>
  <si>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</si>
  <si>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מגדל גמל להשקעה- מצרפי (מספרים באוצר- 7931, 7932, 7933, 7934, 7935, 7936, 7937)</t>
  </si>
  <si>
    <t>מגדל גמל להשקעה- מסלול כללי- מספר באוצר 7936</t>
  </si>
  <si>
    <t>מגדל גמל להשקעה- מסלול מניות- מספר באוצר 7934</t>
  </si>
  <si>
    <t>מגדל גמל להשקעה- מסלול חו"ל- מספר באוצר 7933</t>
  </si>
  <si>
    <t>מגדל גמל להשקעה- מסלול אג"ח ממשלתי ישראלי- מספר באוצר 7932</t>
  </si>
  <si>
    <t>מגדל גמל להשקעה- מסלול שקלי טווח קצר- מספר באוצר 7931</t>
  </si>
  <si>
    <t>מגדל גמל להשקעה- מסלול אג"ח עד 10% מניות- מספר באוצר 7935</t>
  </si>
  <si>
    <t>מגדל גמל להשקעה- מסלול הלכתי- מספר באוצר 7937</t>
  </si>
  <si>
    <t xml:space="preserve">נספח 2 - פירוט עמלות והוצאות לשנה המסתיימת ביום </t>
  </si>
  <si>
    <t xml:space="preserve">שם הקופה: </t>
  </si>
  <si>
    <t>נספח 3- פירוט עמלות ניהול חיצוני לשנה המסתיימת ביום: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</si>
</sst>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16" applyNumberFormat="0" applyAlignment="0" applyProtection="0"/>
    <xf numFmtId="0" fontId="15" fillId="10" borderId="17" applyNumberFormat="0" applyAlignment="0" applyProtection="0"/>
    <xf numFmtId="0" fontId="16" fillId="10" borderId="16" applyNumberFormat="0" applyAlignment="0" applyProtection="0"/>
    <xf numFmtId="0" fontId="17" fillId="0" borderId="18" applyNumberFormat="0" applyFill="0" applyAlignment="0" applyProtection="0"/>
    <xf numFmtId="0" fontId="18" fillId="11" borderId="19" applyNumberFormat="0" applyAlignment="0" applyProtection="0"/>
    <xf numFmtId="0" fontId="19" fillId="0" borderId="0" applyNumberFormat="0" applyFill="0" applyBorder="0" applyAlignment="0" applyProtection="0"/>
    <xf numFmtId="0" fontId="1" fillId="12" borderId="2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" fillId="36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97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5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3" borderId="4" xfId="0" applyFont="1" applyFill="1" applyBorder="1" applyAlignment="1" applyProtection="1"/>
    <xf numFmtId="0" fontId="5" fillId="3" borderId="5" xfId="0" applyFont="1" applyFill="1" applyBorder="1" applyAlignment="1" applyProtection="1"/>
    <xf numFmtId="165" fontId="5" fillId="4" borderId="6" xfId="1" applyNumberFormat="1" applyFont="1" applyFill="1" applyBorder="1" applyProtection="1"/>
    <xf numFmtId="0" fontId="4" fillId="3" borderId="7" xfId="0" applyFont="1" applyFill="1" applyBorder="1" applyAlignment="1" applyProtection="1"/>
    <xf numFmtId="0" fontId="4" fillId="3" borderId="8" xfId="0" applyFont="1" applyFill="1" applyBorder="1" applyAlignment="1" applyProtection="1"/>
    <xf numFmtId="165" fontId="0" fillId="3" borderId="6" xfId="1" applyNumberFormat="1" applyFont="1" applyFill="1" applyBorder="1" applyProtection="1"/>
    <xf numFmtId="0" fontId="4" fillId="3" borderId="9" xfId="0" applyFont="1" applyFill="1" applyBorder="1" applyAlignment="1" applyProtection="1"/>
    <xf numFmtId="0" fontId="4" fillId="3" borderId="8" xfId="0" applyFont="1" applyFill="1" applyBorder="1" applyAlignment="1" applyProtection="1">
      <alignment wrapText="1"/>
    </xf>
    <xf numFmtId="0" fontId="0" fillId="3" borderId="7" xfId="0" applyFill="1" applyBorder="1" applyAlignment="1" applyProtection="1"/>
    <xf numFmtId="0" fontId="6" fillId="3" borderId="7" xfId="0" applyFont="1" applyFill="1" applyBorder="1" applyAlignment="1" applyProtection="1"/>
    <xf numFmtId="10" fontId="5" fillId="4" borderId="6" xfId="2" applyNumberFormat="1" applyFont="1" applyFill="1" applyBorder="1" applyProtection="1"/>
    <xf numFmtId="0" fontId="4" fillId="3" borderId="10" xfId="0" applyFont="1" applyFill="1" applyBorder="1" applyAlignment="1" applyProtection="1"/>
    <xf numFmtId="0" fontId="4" fillId="3" borderId="11" xfId="0" applyFont="1" applyFill="1" applyBorder="1" applyAlignment="1" applyProtection="1"/>
    <xf numFmtId="165" fontId="5" fillId="4" borderId="12" xfId="1" applyNumberFormat="1" applyFont="1" applyFill="1" applyBorder="1" applyProtection="1"/>
    <xf numFmtId="165" fontId="0" fillId="5" borderId="6" xfId="1" applyNumberFormat="1" applyFont="1" applyFill="1" applyBorder="1"/>
    <xf numFmtId="165" fontId="0" fillId="3" borderId="6" xfId="1" applyNumberFormat="1" applyFont="1" applyFill="1" applyBorder="1"/>
    <xf numFmtId="165" fontId="5" fillId="0" borderId="0" xfId="1" applyNumberFormat="1" applyFont="1" applyProtection="1"/>
    <xf numFmtId="165" fontId="0" fillId="0" borderId="0" xfId="0" applyNumberFormat="1" applyProtection="1"/>
    <xf numFmtId="0" fontId="0" fillId="3" borderId="4" xfId="0" applyFill="1" applyBorder="1" applyAlignment="1" applyProtection="1"/>
    <xf numFmtId="0" fontId="0" fillId="3" borderId="5" xfId="0" applyFill="1" applyBorder="1" applyAlignment="1" applyProtection="1"/>
    <xf numFmtId="0" fontId="4" fillId="2" borderId="0" xfId="0" applyFont="1" applyFill="1" applyBorder="1" applyAlignment="1" applyProtection="1"/>
    <xf numFmtId="165" fontId="0" fillId="2" borderId="0" xfId="1" applyNumberFormat="1" applyFont="1" applyFill="1" applyProtection="1"/>
    <xf numFmtId="0" fontId="4" fillId="2" borderId="11" xfId="0" applyFont="1" applyFill="1" applyBorder="1" applyAlignment="1" applyProtection="1"/>
    <xf numFmtId="0" fontId="24" fillId="0" borderId="0" xfId="0" applyFont="1"/>
    <xf numFmtId="0" fontId="4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165" fontId="4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4" fillId="3" borderId="22" xfId="0" applyFont="1" applyFill="1" applyBorder="1" applyAlignment="1">
      <alignment horizontal="right"/>
    </xf>
    <xf numFmtId="0" fontId="4" fillId="3" borderId="23" xfId="0" applyFont="1" applyFill="1" applyBorder="1" applyAlignment="1">
      <alignment horizontal="right"/>
    </xf>
    <xf numFmtId="0" fontId="22" fillId="3" borderId="24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22" fillId="3" borderId="27" xfId="0" applyFont="1" applyFill="1" applyBorder="1" applyAlignment="1">
      <alignment horizontal="right"/>
    </xf>
    <xf numFmtId="165" fontId="0" fillId="3" borderId="6" xfId="1" applyNumberFormat="1" applyFont="1" applyFill="1" applyBorder="1" applyAlignment="1">
      <alignment horizontal="right"/>
    </xf>
    <xf numFmtId="0" fontId="22" fillId="3" borderId="28" xfId="0" applyNumberFormat="1" applyFont="1" applyFill="1" applyBorder="1" applyAlignment="1">
      <alignment horizontal="right" readingOrder="2"/>
    </xf>
    <xf numFmtId="0" fontId="22" fillId="3" borderId="8" xfId="0" applyNumberFormat="1" applyFont="1" applyFill="1" applyBorder="1" applyAlignment="1">
      <alignment horizontal="right" readingOrder="2"/>
    </xf>
    <xf numFmtId="0" fontId="22" fillId="3" borderId="5" xfId="0" applyFont="1" applyFill="1" applyBorder="1" applyAlignment="1">
      <alignment horizontal="right"/>
    </xf>
    <xf numFmtId="165" fontId="0" fillId="5" borderId="6" xfId="1" applyNumberFormat="1" applyFont="1" applyFill="1" applyBorder="1" applyAlignment="1">
      <alignment horizontal="right"/>
    </xf>
    <xf numFmtId="0" fontId="4" fillId="3" borderId="29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22" fillId="3" borderId="9" xfId="0" applyFont="1" applyFill="1" applyBorder="1" applyAlignment="1">
      <alignment horizontal="right"/>
    </xf>
    <xf numFmtId="0" fontId="22" fillId="3" borderId="25" xfId="0" applyNumberFormat="1" applyFont="1" applyFill="1" applyBorder="1" applyAlignment="1">
      <alignment horizontal="right" readingOrder="2"/>
    </xf>
    <xf numFmtId="0" fontId="22" fillId="3" borderId="26" xfId="0" applyNumberFormat="1" applyFont="1" applyFill="1" applyBorder="1" applyAlignment="1">
      <alignment horizontal="right" readingOrder="2"/>
    </xf>
    <xf numFmtId="0" fontId="4" fillId="3" borderId="28" xfId="0" applyFont="1" applyFill="1" applyBorder="1" applyAlignment="1">
      <alignment horizontal="right"/>
    </xf>
    <xf numFmtId="0" fontId="22" fillId="3" borderId="0" xfId="0" applyFont="1" applyFill="1" applyBorder="1" applyAlignment="1">
      <alignment horizontal="right"/>
    </xf>
    <xf numFmtId="165" fontId="4" fillId="4" borderId="6" xfId="1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right"/>
    </xf>
    <xf numFmtId="165" fontId="25" fillId="3" borderId="6" xfId="1" applyNumberFormat="1" applyFont="1" applyFill="1" applyBorder="1" applyAlignment="1">
      <alignment horizontal="right"/>
    </xf>
    <xf numFmtId="0" fontId="22" fillId="3" borderId="29" xfId="0" applyFont="1" applyFill="1" applyBorder="1" applyAlignment="1">
      <alignment horizontal="right"/>
    </xf>
    <xf numFmtId="0" fontId="0" fillId="0" borderId="0" xfId="0" applyBorder="1"/>
    <xf numFmtId="0" fontId="22" fillId="3" borderId="8" xfId="0" applyFont="1" applyFill="1" applyBorder="1" applyAlignment="1">
      <alignment horizontal="right"/>
    </xf>
    <xf numFmtId="0" fontId="4" fillId="3" borderId="30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11" xfId="0" applyFont="1" applyFill="1" applyBorder="1" applyAlignment="1"/>
    <xf numFmtId="165" fontId="0" fillId="0" borderId="0" xfId="0" applyNumberFormat="1"/>
    <xf numFmtId="0" fontId="4" fillId="3" borderId="31" xfId="0" applyFont="1" applyFill="1" applyBorder="1" applyAlignment="1">
      <alignment horizontal="right"/>
    </xf>
    <xf numFmtId="0" fontId="22" fillId="3" borderId="2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4" fillId="3" borderId="6" xfId="0" applyFont="1" applyFill="1" applyBorder="1" applyAlignment="1">
      <alignment horizontal="right"/>
    </xf>
    <xf numFmtId="0" fontId="22" fillId="3" borderId="32" xfId="0" applyFont="1" applyFill="1" applyBorder="1" applyAlignment="1">
      <alignment horizontal="right"/>
    </xf>
    <xf numFmtId="165" fontId="0" fillId="5" borderId="33" xfId="1" applyNumberFormat="1" applyFont="1" applyFill="1" applyBorder="1" applyAlignment="1">
      <alignment horizontal="right"/>
    </xf>
    <xf numFmtId="165" fontId="4" fillId="3" borderId="33" xfId="0" applyNumberFormat="1" applyFont="1" applyFill="1" applyBorder="1" applyAlignment="1">
      <alignment horizontal="right"/>
    </xf>
    <xf numFmtId="0" fontId="22" fillId="3" borderId="25" xfId="0" applyFont="1" applyFill="1" applyBorder="1" applyAlignment="1">
      <alignment horizontal="right"/>
    </xf>
    <xf numFmtId="0" fontId="4" fillId="3" borderId="32" xfId="0" applyFont="1" applyFill="1" applyBorder="1" applyAlignment="1">
      <alignment horizontal="right"/>
    </xf>
    <xf numFmtId="0" fontId="22" fillId="3" borderId="33" xfId="0" applyFont="1" applyFill="1" applyBorder="1" applyAlignment="1">
      <alignment horizontal="right"/>
    </xf>
    <xf numFmtId="0" fontId="4" fillId="3" borderId="34" xfId="0" applyFont="1" applyFill="1" applyBorder="1" applyAlignment="1">
      <alignment horizontal="right"/>
    </xf>
    <xf numFmtId="0" fontId="22" fillId="3" borderId="34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22" fillId="3" borderId="29" xfId="0" applyNumberFormat="1" applyFont="1" applyFill="1" applyBorder="1" applyAlignment="1">
      <alignment horizontal="right" readingOrder="2"/>
    </xf>
    <xf numFmtId="0" fontId="4" fillId="3" borderId="35" xfId="0" applyFont="1" applyFill="1" applyBorder="1" applyAlignment="1">
      <alignment horizontal="right"/>
    </xf>
    <xf numFmtId="0" fontId="22" fillId="3" borderId="36" xfId="0" applyFont="1" applyFill="1" applyBorder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37" xfId="0" applyFont="1" applyBorder="1" applyAlignment="1">
      <alignment horizontal="right"/>
    </xf>
    <xf numFmtId="0" fontId="4" fillId="0" borderId="0" xfId="0" applyFont="1" applyFill="1" applyBorder="1" applyAlignment="1" applyProtection="1"/>
    <xf numFmtId="165" fontId="5" fillId="0" borderId="0" xfId="1" applyNumberFormat="1" applyFont="1" applyFill="1" applyBorder="1" applyProtection="1"/>
    <xf numFmtId="0" fontId="0" fillId="0" borderId="0" xfId="0" applyFill="1" applyProtection="1"/>
    <xf numFmtId="0" fontId="26" fillId="0" borderId="0" xfId="0" applyFont="1" applyFill="1" applyBorder="1" applyAlignment="1">
      <alignment horizontal="right"/>
    </xf>
    <xf numFmtId="0" fontId="22" fillId="3" borderId="38" xfId="0" applyFont="1" applyFill="1" applyBorder="1" applyAlignment="1">
      <alignment horizontal="right"/>
    </xf>
    <xf numFmtId="165" fontId="4" fillId="3" borderId="39" xfId="1" applyNumberFormat="1" applyFont="1" applyFill="1" applyBorder="1" applyAlignment="1">
      <alignment horizontal="right"/>
    </xf>
    <xf numFmtId="0" fontId="0" fillId="3" borderId="1" xfId="0" applyFill="1" applyBorder="1" applyAlignment="1" applyProtection="1"/>
    <xf numFmtId="0" fontId="0" fillId="3" borderId="4" xfId="0" applyFill="1" applyBorder="1" applyAlignment="1" applyProtection="1"/>
    <xf numFmtId="0" fontId="0" fillId="3" borderId="2" xfId="0" applyFill="1" applyBorder="1" applyAlignment="1" applyProtection="1"/>
    <xf numFmtId="0" fontId="0" fillId="3" borderId="5" xfId="0" applyFill="1" applyBorder="1" applyAlignment="1" applyProtection="1"/>
    <xf numFmtId="0" fontId="5" fillId="0" borderId="0" xfId="0" applyFont="1" applyBorder="1" applyAlignment="1">
      <alignment horizontal="right" wrapText="1"/>
    </xf>
    <xf numFmtId="0" fontId="5" fillId="0" borderId="37" xfId="0" applyFont="1" applyBorder="1" applyAlignment="1">
      <alignment horizontal="right" wrapText="1"/>
    </xf>
    <xf numFmtId="0" fontId="0" fillId="0" borderId="37" xfId="0" applyBorder="1" applyAlignment="1">
      <alignment horizontal="right" wrapText="1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rightToLeft="1" topLeftCell="A10" zoomScaleNormal="100" workbookViewId="0">
      <selection activeCell="E11" sqref="E11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2.625" style="2" customWidth="1"/>
    <col min="4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96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34.326216104134545</v>
      </c>
    </row>
    <row r="9" spans="1:4" x14ac:dyDescent="0.2">
      <c r="A9" s="11"/>
      <c r="B9" s="12" t="s">
        <v>3</v>
      </c>
      <c r="C9" s="22">
        <f>0.19138641512918-0.19</f>
        <v>1.386415129180002E-3</v>
      </c>
    </row>
    <row r="10" spans="1:4" x14ac:dyDescent="0.2">
      <c r="A10" s="11"/>
      <c r="B10" s="12" t="s">
        <v>4</v>
      </c>
      <c r="C10" s="22">
        <v>34.324829689005362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5.6090200000000001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4.39368633570109+1.21533366429891</f>
        <v>5.6090200000000001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30.004961166010261</v>
      </c>
    </row>
    <row r="17" spans="1:3" ht="25.5" x14ac:dyDescent="0.2">
      <c r="A17" s="11" t="s">
        <v>9</v>
      </c>
      <c r="B17" s="15" t="s">
        <v>10</v>
      </c>
      <c r="C17" s="22">
        <v>2.4416099999999989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27.563351166010264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107.62458217305793</v>
      </c>
    </row>
    <row r="22" spans="1:3" x14ac:dyDescent="0.2">
      <c r="A22" s="11"/>
      <c r="B22" s="12" t="s">
        <v>16</v>
      </c>
      <c r="C22" s="22">
        <f>5.35939794798656-0.3</f>
        <v>5.0593979479865601</v>
      </c>
    </row>
    <row r="23" spans="1:3" x14ac:dyDescent="0.2">
      <c r="A23" s="11"/>
      <c r="B23" s="12" t="s">
        <v>17</v>
      </c>
      <c r="C23" s="22">
        <v>28.698654225071373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5.6999999999999998E-4</v>
      </c>
    </row>
    <row r="27" spans="1:3" x14ac:dyDescent="0.2">
      <c r="A27" s="11"/>
      <c r="B27" s="12" t="s">
        <v>21</v>
      </c>
      <c r="C27" s="22">
        <v>43.305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f>30.36096+0.2</f>
        <v>30.560959999999998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177.56477944320272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8.9435991917457907E-4</v>
      </c>
    </row>
    <row r="39" spans="1:3" ht="15" x14ac:dyDescent="0.25">
      <c r="A39" s="11" t="s">
        <v>11</v>
      </c>
      <c r="B39" s="12" t="s">
        <v>32</v>
      </c>
      <c r="C39" s="18">
        <f>C35/C63</f>
        <v>1.0942359167178642E-3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123067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x14ac:dyDescent="0.2">
      <c r="B63" s="28" t="s">
        <v>33</v>
      </c>
      <c r="C63" s="29">
        <f>(C41+C64)/2</f>
        <v>162272.84878000006</v>
      </c>
    </row>
    <row r="64" spans="1:3" ht="15" thickBot="1" x14ac:dyDescent="0.25">
      <c r="B64" s="30" t="s">
        <v>34</v>
      </c>
      <c r="C64" s="29">
        <v>201478.69756000009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rightToLeft="1" workbookViewId="0">
      <selection activeCell="E57" sqref="E57"/>
    </sheetView>
  </sheetViews>
  <sheetFormatPr defaultRowHeight="14.25" x14ac:dyDescent="0.2"/>
  <cols>
    <col min="1" max="1" width="4.5" customWidth="1"/>
    <col min="2" max="2" width="55.75" customWidth="1"/>
    <col min="3" max="3" width="9.875" bestFit="1" customWidth="1"/>
  </cols>
  <sheetData>
    <row r="1" spans="1:3" ht="15" x14ac:dyDescent="0.25">
      <c r="A1" s="31" t="s">
        <v>93</v>
      </c>
      <c r="B1" s="31"/>
    </row>
    <row r="2" spans="1:3" x14ac:dyDescent="0.2">
      <c r="A2" s="32" t="s">
        <v>105</v>
      </c>
      <c r="B2" s="33"/>
      <c r="C2" s="3">
        <v>43830</v>
      </c>
    </row>
    <row r="3" spans="1:3" x14ac:dyDescent="0.2">
      <c r="A3" s="33"/>
      <c r="B3" s="33"/>
      <c r="C3" s="33"/>
    </row>
    <row r="4" spans="1:3" ht="15" x14ac:dyDescent="0.25">
      <c r="A4" s="94" t="s">
        <v>104</v>
      </c>
      <c r="B4" s="94"/>
      <c r="C4" s="94"/>
    </row>
    <row r="5" spans="1:3" ht="15.75" thickBot="1" x14ac:dyDescent="0.3">
      <c r="A5" s="95" t="s">
        <v>95</v>
      </c>
      <c r="B5" s="96"/>
      <c r="C5" s="96"/>
    </row>
    <row r="6" spans="1:3" x14ac:dyDescent="0.2">
      <c r="A6" s="64"/>
      <c r="B6" s="65"/>
      <c r="C6" s="66" t="s">
        <v>1</v>
      </c>
    </row>
    <row r="7" spans="1:3" x14ac:dyDescent="0.2">
      <c r="A7" s="52" t="s">
        <v>70</v>
      </c>
      <c r="B7" s="49"/>
      <c r="C7" s="67"/>
    </row>
    <row r="8" spans="1:3" x14ac:dyDescent="0.2">
      <c r="A8" s="50">
        <v>1</v>
      </c>
      <c r="B8" s="68" t="s">
        <v>71</v>
      </c>
      <c r="C8" s="69">
        <v>13.055668094785055</v>
      </c>
    </row>
    <row r="9" spans="1:3" x14ac:dyDescent="0.2">
      <c r="A9" s="50">
        <v>2</v>
      </c>
      <c r="B9" s="68" t="s">
        <v>72</v>
      </c>
      <c r="C9" s="69">
        <v>12.859206740848586</v>
      </c>
    </row>
    <row r="10" spans="1:3" x14ac:dyDescent="0.2">
      <c r="A10" s="50">
        <v>3</v>
      </c>
      <c r="B10" s="68" t="s">
        <v>73</v>
      </c>
      <c r="C10" s="69">
        <v>4.8180579210694461</v>
      </c>
    </row>
    <row r="11" spans="1:3" x14ac:dyDescent="0.2">
      <c r="A11" s="50">
        <v>4</v>
      </c>
      <c r="B11" s="68" t="s">
        <v>74</v>
      </c>
      <c r="C11" s="69">
        <v>3.3251194163548434</v>
      </c>
    </row>
    <row r="12" spans="1:3" x14ac:dyDescent="0.2">
      <c r="A12" s="50">
        <v>5</v>
      </c>
      <c r="B12" s="68" t="s">
        <v>38</v>
      </c>
      <c r="C12" s="69">
        <v>0</v>
      </c>
    </row>
    <row r="13" spans="1:3" x14ac:dyDescent="0.2">
      <c r="A13" s="50">
        <v>6</v>
      </c>
      <c r="B13" s="68" t="s">
        <v>38</v>
      </c>
      <c r="C13" s="69">
        <v>0</v>
      </c>
    </row>
    <row r="14" spans="1:3" x14ac:dyDescent="0.2">
      <c r="A14" s="50">
        <v>7</v>
      </c>
      <c r="B14" s="68" t="s">
        <v>38</v>
      </c>
      <c r="C14" s="69">
        <v>0</v>
      </c>
    </row>
    <row r="15" spans="1:3" x14ac:dyDescent="0.2">
      <c r="A15" s="50">
        <v>8</v>
      </c>
      <c r="B15" s="68" t="s">
        <v>38</v>
      </c>
      <c r="C15" s="69">
        <v>0</v>
      </c>
    </row>
    <row r="16" spans="1:3" x14ac:dyDescent="0.2">
      <c r="A16" s="39" t="s">
        <v>75</v>
      </c>
      <c r="B16" s="68"/>
      <c r="C16" s="70">
        <v>34.058052173057931</v>
      </c>
    </row>
    <row r="17" spans="1:3" x14ac:dyDescent="0.2">
      <c r="A17" s="71"/>
      <c r="B17" s="72"/>
      <c r="C17" s="73"/>
    </row>
    <row r="18" spans="1:3" x14ac:dyDescent="0.2">
      <c r="A18" s="39" t="s">
        <v>76</v>
      </c>
      <c r="B18" s="68"/>
      <c r="C18" s="73"/>
    </row>
    <row r="19" spans="1:3" x14ac:dyDescent="0.2">
      <c r="A19" s="50">
        <v>1</v>
      </c>
      <c r="B19" s="68" t="s">
        <v>37</v>
      </c>
      <c r="C19" s="69"/>
    </row>
    <row r="20" spans="1:3" x14ac:dyDescent="0.2">
      <c r="A20" s="52" t="s">
        <v>77</v>
      </c>
      <c r="B20" s="49"/>
      <c r="C20" s="70"/>
    </row>
    <row r="21" spans="1:3" x14ac:dyDescent="0.2">
      <c r="A21" s="57"/>
      <c r="B21" s="74"/>
      <c r="C21" s="73"/>
    </row>
    <row r="22" spans="1:3" x14ac:dyDescent="0.2">
      <c r="A22" s="47" t="s">
        <v>78</v>
      </c>
      <c r="B22" s="75"/>
      <c r="C22" s="73"/>
    </row>
    <row r="23" spans="1:3" x14ac:dyDescent="0.2">
      <c r="A23" s="50">
        <v>1</v>
      </c>
      <c r="B23" s="68" t="s">
        <v>37</v>
      </c>
      <c r="C23" s="69"/>
    </row>
    <row r="24" spans="1:3" x14ac:dyDescent="0.2">
      <c r="A24" s="39" t="s">
        <v>19</v>
      </c>
      <c r="B24" s="68"/>
      <c r="C24" s="70"/>
    </row>
    <row r="25" spans="1:3" x14ac:dyDescent="0.2">
      <c r="A25" s="71"/>
      <c r="B25" s="68"/>
      <c r="C25" s="73"/>
    </row>
    <row r="26" spans="1:3" x14ac:dyDescent="0.2">
      <c r="A26" s="39" t="s">
        <v>79</v>
      </c>
      <c r="B26" s="68"/>
      <c r="C26" s="73"/>
    </row>
    <row r="27" spans="1:3" x14ac:dyDescent="0.2">
      <c r="A27" s="39" t="s">
        <v>80</v>
      </c>
      <c r="B27" s="72" t="s">
        <v>81</v>
      </c>
      <c r="C27" s="73"/>
    </row>
    <row r="28" spans="1:3" x14ac:dyDescent="0.2">
      <c r="A28" s="50">
        <v>1</v>
      </c>
      <c r="B28" s="68"/>
      <c r="C28" s="69"/>
    </row>
    <row r="29" spans="1:3" x14ac:dyDescent="0.2">
      <c r="A29" s="50">
        <v>2</v>
      </c>
      <c r="B29" s="68"/>
      <c r="C29" s="69"/>
    </row>
    <row r="30" spans="1:3" x14ac:dyDescent="0.2">
      <c r="A30" s="52" t="s">
        <v>82</v>
      </c>
      <c r="B30" s="76" t="s">
        <v>83</v>
      </c>
      <c r="C30" s="73"/>
    </row>
    <row r="31" spans="1:3" x14ac:dyDescent="0.2">
      <c r="A31" s="77">
        <v>1</v>
      </c>
      <c r="B31" s="75" t="s">
        <v>72</v>
      </c>
      <c r="C31" s="69">
        <v>32.956269999999996</v>
      </c>
    </row>
    <row r="32" spans="1:3" x14ac:dyDescent="0.2">
      <c r="A32" s="77">
        <v>2</v>
      </c>
      <c r="B32" s="75" t="s">
        <v>84</v>
      </c>
      <c r="C32" s="69">
        <v>8.2300499999999985</v>
      </c>
    </row>
    <row r="33" spans="1:3" x14ac:dyDescent="0.2">
      <c r="A33" s="77">
        <v>3</v>
      </c>
      <c r="B33" s="75" t="s">
        <v>38</v>
      </c>
      <c r="C33" s="69">
        <v>0</v>
      </c>
    </row>
    <row r="34" spans="1:3" x14ac:dyDescent="0.2">
      <c r="A34" s="77">
        <v>4</v>
      </c>
      <c r="B34" s="75" t="s">
        <v>38</v>
      </c>
      <c r="C34" s="69">
        <v>0</v>
      </c>
    </row>
    <row r="35" spans="1:3" x14ac:dyDescent="0.2">
      <c r="A35" s="77">
        <v>5</v>
      </c>
      <c r="B35" s="75" t="s">
        <v>38</v>
      </c>
      <c r="C35" s="69">
        <v>0</v>
      </c>
    </row>
    <row r="36" spans="1:3" x14ac:dyDescent="0.2">
      <c r="A36" s="77">
        <v>6</v>
      </c>
      <c r="B36" s="75" t="s">
        <v>38</v>
      </c>
      <c r="C36" s="69">
        <v>0</v>
      </c>
    </row>
    <row r="37" spans="1:3" x14ac:dyDescent="0.2">
      <c r="A37" s="47" t="s">
        <v>85</v>
      </c>
      <c r="B37" s="74"/>
      <c r="C37" s="70">
        <v>41.186319999999995</v>
      </c>
    </row>
    <row r="38" spans="1:3" x14ac:dyDescent="0.2">
      <c r="A38" s="47"/>
      <c r="B38" s="75"/>
      <c r="C38" s="73"/>
    </row>
    <row r="39" spans="1:3" x14ac:dyDescent="0.2">
      <c r="A39" s="39" t="s">
        <v>86</v>
      </c>
      <c r="B39" s="68"/>
      <c r="C39" s="73"/>
    </row>
    <row r="40" spans="1:3" x14ac:dyDescent="0.2">
      <c r="A40" s="39" t="s">
        <v>80</v>
      </c>
      <c r="B40" s="72" t="s">
        <v>87</v>
      </c>
      <c r="C40" s="73"/>
    </row>
    <row r="41" spans="1:3" x14ac:dyDescent="0.2">
      <c r="A41" s="50">
        <v>1</v>
      </c>
      <c r="B41" s="49" t="s">
        <v>38</v>
      </c>
      <c r="C41" s="69">
        <v>0</v>
      </c>
    </row>
    <row r="42" spans="1:3" x14ac:dyDescent="0.2">
      <c r="A42" s="50">
        <v>2</v>
      </c>
      <c r="B42" s="49" t="s">
        <v>38</v>
      </c>
      <c r="C42" s="69">
        <v>0</v>
      </c>
    </row>
    <row r="43" spans="1:3" x14ac:dyDescent="0.2">
      <c r="A43" s="50">
        <v>3</v>
      </c>
      <c r="B43" s="49" t="s">
        <v>38</v>
      </c>
      <c r="C43" s="69">
        <v>0</v>
      </c>
    </row>
    <row r="44" spans="1:3" x14ac:dyDescent="0.2">
      <c r="A44" s="50">
        <v>4</v>
      </c>
      <c r="B44" s="49" t="s">
        <v>38</v>
      </c>
      <c r="C44" s="69">
        <v>0</v>
      </c>
    </row>
    <row r="45" spans="1:3" x14ac:dyDescent="0.2">
      <c r="A45" s="50">
        <v>5</v>
      </c>
      <c r="B45" s="49" t="s">
        <v>38</v>
      </c>
      <c r="C45" s="69">
        <v>0</v>
      </c>
    </row>
    <row r="46" spans="1:3" x14ac:dyDescent="0.2">
      <c r="A46" s="50">
        <v>6</v>
      </c>
      <c r="B46" s="49" t="s">
        <v>38</v>
      </c>
      <c r="C46" s="69">
        <v>0</v>
      </c>
    </row>
    <row r="47" spans="1:3" x14ac:dyDescent="0.2">
      <c r="A47" s="50">
        <v>7</v>
      </c>
      <c r="B47" s="49" t="s">
        <v>38</v>
      </c>
      <c r="C47" s="69">
        <v>0</v>
      </c>
    </row>
    <row r="48" spans="1:3" x14ac:dyDescent="0.2">
      <c r="A48" s="50">
        <v>8</v>
      </c>
      <c r="B48" s="49" t="s">
        <v>38</v>
      </c>
      <c r="C48" s="69">
        <v>0</v>
      </c>
    </row>
    <row r="49" spans="1:3" x14ac:dyDescent="0.2">
      <c r="A49" s="52" t="s">
        <v>82</v>
      </c>
      <c r="B49" s="72" t="s">
        <v>88</v>
      </c>
      <c r="C49" s="73"/>
    </row>
    <row r="50" spans="1:3" x14ac:dyDescent="0.2">
      <c r="A50" s="77">
        <v>1</v>
      </c>
      <c r="B50" s="49" t="s">
        <v>37</v>
      </c>
      <c r="C50" s="69">
        <v>61.332790000000003</v>
      </c>
    </row>
    <row r="51" spans="1:3" x14ac:dyDescent="0.2">
      <c r="A51" s="77">
        <v>2</v>
      </c>
      <c r="B51" s="49" t="s">
        <v>89</v>
      </c>
      <c r="C51" s="69">
        <v>17.357679999999991</v>
      </c>
    </row>
    <row r="52" spans="1:3" x14ac:dyDescent="0.2">
      <c r="A52" s="77">
        <v>3</v>
      </c>
      <c r="B52" s="49" t="s">
        <v>90</v>
      </c>
      <c r="C52" s="69">
        <v>14.61919</v>
      </c>
    </row>
    <row r="53" spans="1:3" x14ac:dyDescent="0.2">
      <c r="A53" s="77">
        <v>4</v>
      </c>
      <c r="B53" s="49" t="s">
        <v>38</v>
      </c>
      <c r="C53" s="69">
        <v>0</v>
      </c>
    </row>
    <row r="54" spans="1:3" x14ac:dyDescent="0.2">
      <c r="A54" s="77">
        <v>5</v>
      </c>
      <c r="B54" s="49" t="s">
        <v>38</v>
      </c>
      <c r="C54" s="69">
        <v>0</v>
      </c>
    </row>
    <row r="55" spans="1:3" x14ac:dyDescent="0.2">
      <c r="A55" s="77">
        <v>6</v>
      </c>
      <c r="B55" s="49" t="s">
        <v>38</v>
      </c>
      <c r="C55" s="69">
        <v>0</v>
      </c>
    </row>
    <row r="56" spans="1:3" x14ac:dyDescent="0.2">
      <c r="A56" s="77">
        <v>7</v>
      </c>
      <c r="B56" s="49" t="s">
        <v>38</v>
      </c>
      <c r="C56" s="69">
        <v>0</v>
      </c>
    </row>
    <row r="57" spans="1:3" x14ac:dyDescent="0.2">
      <c r="A57" s="77">
        <v>8</v>
      </c>
      <c r="B57" s="49" t="s">
        <v>38</v>
      </c>
      <c r="C57" s="69">
        <v>0</v>
      </c>
    </row>
    <row r="58" spans="1:3" x14ac:dyDescent="0.2">
      <c r="A58" s="52" t="s">
        <v>91</v>
      </c>
      <c r="B58" s="74"/>
      <c r="C58" s="70">
        <v>93.309659999999994</v>
      </c>
    </row>
    <row r="59" spans="1:3" x14ac:dyDescent="0.2">
      <c r="A59" s="57"/>
      <c r="B59" s="74"/>
      <c r="C59" s="70"/>
    </row>
    <row r="60" spans="1:3" x14ac:dyDescent="0.2">
      <c r="A60" s="47" t="s">
        <v>92</v>
      </c>
      <c r="B60" s="75"/>
      <c r="C60" s="70">
        <f>168.554032173058-0.2</f>
        <v>168.35403217305802</v>
      </c>
    </row>
    <row r="61" spans="1:3" x14ac:dyDescent="0.2">
      <c r="A61" s="57"/>
      <c r="B61" s="74"/>
      <c r="C61" s="73"/>
    </row>
    <row r="62" spans="1:3" ht="15.75" thickBot="1" x14ac:dyDescent="0.3">
      <c r="A62" s="78" t="s">
        <v>30</v>
      </c>
      <c r="B62" s="79"/>
      <c r="C62" s="21">
        <f>'גמל להשקעה- נספח 1'!C41</f>
        <v>207035</v>
      </c>
    </row>
    <row r="64" spans="1:3" x14ac:dyDescent="0.2">
      <c r="C64" s="63"/>
    </row>
    <row r="66" spans="3:3" x14ac:dyDescent="0.2">
      <c r="C66" s="63"/>
    </row>
  </sheetData>
  <sheetProtection sheet="1" objects="1" scenarios="1"/>
  <mergeCells count="2">
    <mergeCell ref="A4:C4"/>
    <mergeCell ref="A5:C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rightToLeft="1" topLeftCell="A7" zoomScaleNormal="100" workbookViewId="0">
      <selection activeCell="C6" sqref="C6:C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3.25" style="2" customWidth="1"/>
    <col min="4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97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16.629485044192471</v>
      </c>
    </row>
    <row r="9" spans="1:4" x14ac:dyDescent="0.2">
      <c r="A9" s="11"/>
      <c r="B9" s="12" t="s">
        <v>3</v>
      </c>
      <c r="C9" s="22">
        <v>8.39389471807E-3</v>
      </c>
    </row>
    <row r="10" spans="1:4" x14ac:dyDescent="0.2">
      <c r="A10" s="11"/>
      <c r="B10" s="12" t="s">
        <v>4</v>
      </c>
      <c r="C10" s="22">
        <v>16.621091149474402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0.12213155363843001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0.03813155363843+0.084</f>
        <v>0.12213155363843001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0</v>
      </c>
    </row>
    <row r="17" spans="1:3" ht="25.5" x14ac:dyDescent="0.2">
      <c r="A17" s="11" t="s">
        <v>9</v>
      </c>
      <c r="B17" s="15" t="s">
        <v>10</v>
      </c>
      <c r="C17" s="22">
        <v>0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0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33.21161</v>
      </c>
    </row>
    <row r="22" spans="1:3" x14ac:dyDescent="0.2">
      <c r="A22" s="11"/>
      <c r="B22" s="12" t="s">
        <v>16</v>
      </c>
      <c r="C22" s="22">
        <v>0</v>
      </c>
    </row>
    <row r="23" spans="1:3" x14ac:dyDescent="0.2">
      <c r="A23" s="11"/>
      <c r="B23" s="12" t="s">
        <v>17</v>
      </c>
      <c r="C23" s="22">
        <v>0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4.6999999999999999E-4</v>
      </c>
    </row>
    <row r="27" spans="1:3" x14ac:dyDescent="0.2">
      <c r="A27" s="11"/>
      <c r="B27" s="12" t="s">
        <v>21</v>
      </c>
      <c r="C27" s="22">
        <f>30.68454+0.2</f>
        <v>30.884539999999998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f>2.5266-0.2</f>
        <v>2.3266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49.963226597830904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1.047420524788697E-3</v>
      </c>
    </row>
    <row r="39" spans="1:3" ht="15" x14ac:dyDescent="0.25">
      <c r="A39" s="11" t="s">
        <v>11</v>
      </c>
      <c r="B39" s="12" t="s">
        <v>32</v>
      </c>
      <c r="C39" s="18">
        <f>C35/C63</f>
        <v>1.1509949754317974E-3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31708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x14ac:dyDescent="0.2">
      <c r="B63" s="28" t="s">
        <v>33</v>
      </c>
      <c r="C63" s="29">
        <f>(C41+C64)/2</f>
        <v>43408.72694</v>
      </c>
    </row>
    <row r="64" spans="1:3" ht="15" thickBot="1" x14ac:dyDescent="0.25">
      <c r="B64" s="30" t="s">
        <v>34</v>
      </c>
      <c r="C64" s="29">
        <v>55109.453880000001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rightToLeft="1" topLeftCell="A13" zoomScaleNormal="100" workbookViewId="0">
      <selection activeCell="C6" sqref="C6:C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9.875" style="2" customWidth="1"/>
    <col min="4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98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0.98757508484971035</v>
      </c>
    </row>
    <row r="9" spans="1:4" x14ac:dyDescent="0.2">
      <c r="A9" s="11"/>
      <c r="B9" s="12" t="s">
        <v>3</v>
      </c>
      <c r="C9" s="22">
        <v>1.1173236862E-4</v>
      </c>
    </row>
    <row r="10" spans="1:4" x14ac:dyDescent="0.2">
      <c r="A10" s="11"/>
      <c r="B10" s="12" t="s">
        <v>4</v>
      </c>
      <c r="C10" s="22">
        <v>0.9874633524810903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0.39518999999999999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0.02165091976673+0.37353908023327</f>
        <v>0.39518999999999999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0</v>
      </c>
    </row>
    <row r="17" spans="1:3" ht="25.5" x14ac:dyDescent="0.2">
      <c r="A17" s="11" t="s">
        <v>9</v>
      </c>
      <c r="B17" s="15" t="s">
        <v>10</v>
      </c>
      <c r="C17" s="22">
        <v>0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0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5.8337900000000005</v>
      </c>
    </row>
    <row r="22" spans="1:3" x14ac:dyDescent="0.2">
      <c r="A22" s="11"/>
      <c r="B22" s="12" t="s">
        <v>16</v>
      </c>
      <c r="C22" s="22">
        <v>0</v>
      </c>
    </row>
    <row r="23" spans="1:3" x14ac:dyDescent="0.2">
      <c r="A23" s="11"/>
      <c r="B23" s="12" t="s">
        <v>17</v>
      </c>
      <c r="C23" s="22">
        <v>0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0</v>
      </c>
    </row>
    <row r="27" spans="1:3" x14ac:dyDescent="0.2">
      <c r="A27" s="11"/>
      <c r="B27" s="12" t="s">
        <v>21</v>
      </c>
      <c r="C27" s="22">
        <v>4.6377700000000006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v>1.1960200000000001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7.2165550848497109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1.7466437125748505E-3</v>
      </c>
    </row>
    <row r="39" spans="1:3" ht="15" x14ac:dyDescent="0.25">
      <c r="A39" s="11" t="s">
        <v>11</v>
      </c>
      <c r="B39" s="12" t="s">
        <v>32</v>
      </c>
      <c r="C39" s="18">
        <f>C35/C65</f>
        <v>1.9823958316525698E-3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3340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s="86" customFormat="1" ht="15" x14ac:dyDescent="0.25">
      <c r="A63" s="84"/>
      <c r="B63" s="84"/>
      <c r="C63" s="85"/>
    </row>
    <row r="64" spans="1:3" s="86" customFormat="1" ht="15" x14ac:dyDescent="0.25">
      <c r="A64" s="84"/>
      <c r="B64" s="84"/>
      <c r="C64" s="85"/>
    </row>
    <row r="65" spans="2:3" x14ac:dyDescent="0.2">
      <c r="B65" s="28" t="s">
        <v>33</v>
      </c>
      <c r="C65" s="29">
        <f>(C41+C66)/2</f>
        <v>3640.3199449999997</v>
      </c>
    </row>
    <row r="66" spans="2:3" ht="15" thickBot="1" x14ac:dyDescent="0.25">
      <c r="B66" s="30" t="s">
        <v>34</v>
      </c>
      <c r="C66" s="29">
        <v>3940.6398899999995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rightToLeft="1" topLeftCell="A13" zoomScaleNormal="100" workbookViewId="0">
      <selection activeCell="C6" sqref="C6:C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9.875" style="2" customWidth="1"/>
    <col min="4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99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1.7139422484929097</v>
      </c>
    </row>
    <row r="9" spans="1:4" x14ac:dyDescent="0.2">
      <c r="A9" s="11"/>
      <c r="B9" s="12" t="s">
        <v>3</v>
      </c>
      <c r="C9" s="22">
        <v>4.3739619098559994E-2</v>
      </c>
    </row>
    <row r="10" spans="1:4" x14ac:dyDescent="0.2">
      <c r="A10" s="11"/>
      <c r="B10" s="12" t="s">
        <v>4</v>
      </c>
      <c r="C10" s="22">
        <v>1.6702026293943497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0.11384079641414001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0.02984079641414+0.084</f>
        <v>0.11384079641414001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0</v>
      </c>
    </row>
    <row r="17" spans="1:3" ht="25.5" x14ac:dyDescent="0.2">
      <c r="A17" s="11" t="s">
        <v>9</v>
      </c>
      <c r="B17" s="15" t="s">
        <v>10</v>
      </c>
      <c r="C17" s="22">
        <v>0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0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0</v>
      </c>
    </row>
    <row r="22" spans="1:3" x14ac:dyDescent="0.2">
      <c r="A22" s="11"/>
      <c r="B22" s="12" t="s">
        <v>16</v>
      </c>
      <c r="C22" s="22">
        <v>0</v>
      </c>
    </row>
    <row r="23" spans="1:3" x14ac:dyDescent="0.2">
      <c r="A23" s="11"/>
      <c r="B23" s="12" t="s">
        <v>17</v>
      </c>
      <c r="C23" s="22">
        <v>0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0</v>
      </c>
    </row>
    <row r="27" spans="1:3" x14ac:dyDescent="0.2">
      <c r="A27" s="11"/>
      <c r="B27" s="12" t="s">
        <v>21</v>
      </c>
      <c r="C27" s="22">
        <v>0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v>0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1.8277830449070496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0</v>
      </c>
    </row>
    <row r="39" spans="1:3" ht="15" x14ac:dyDescent="0.25">
      <c r="A39" s="11" t="s">
        <v>11</v>
      </c>
      <c r="B39" s="12" t="s">
        <v>32</v>
      </c>
      <c r="C39" s="18">
        <f>C35/C63</f>
        <v>2.3598583768779145E-4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5742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x14ac:dyDescent="0.2">
      <c r="B63" s="28" t="s">
        <v>33</v>
      </c>
      <c r="C63" s="29">
        <f>(C41+C64)/2</f>
        <v>7745.3082050000012</v>
      </c>
    </row>
    <row r="64" spans="1:3" ht="15" thickBot="1" x14ac:dyDescent="0.25">
      <c r="B64" s="30" t="s">
        <v>34</v>
      </c>
      <c r="C64" s="29">
        <v>9748.6164100000024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rightToLeft="1" topLeftCell="A4" zoomScaleNormal="100" workbookViewId="0">
      <selection activeCell="C6" sqref="C6:C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0" style="2" customWidth="1"/>
    <col min="4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100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0.29190666979581997</v>
      </c>
    </row>
    <row r="9" spans="1:4" x14ac:dyDescent="0.2">
      <c r="A9" s="11"/>
      <c r="B9" s="12" t="s">
        <v>3</v>
      </c>
      <c r="C9" s="22">
        <v>3.39105763812E-2</v>
      </c>
    </row>
    <row r="10" spans="1:4" x14ac:dyDescent="0.2">
      <c r="A10" s="11"/>
      <c r="B10" s="12" t="s">
        <v>4</v>
      </c>
      <c r="C10" s="22">
        <v>0.25799609341461999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0.10500000000000001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0.021+0.084</f>
        <v>0.10500000000000001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0</v>
      </c>
    </row>
    <row r="17" spans="1:3" ht="25.5" x14ac:dyDescent="0.2">
      <c r="A17" s="11" t="s">
        <v>9</v>
      </c>
      <c r="B17" s="15" t="s">
        <v>10</v>
      </c>
      <c r="C17" s="22">
        <v>0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0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0</v>
      </c>
    </row>
    <row r="22" spans="1:3" x14ac:dyDescent="0.2">
      <c r="A22" s="11"/>
      <c r="B22" s="12" t="s">
        <v>16</v>
      </c>
      <c r="C22" s="22">
        <v>0</v>
      </c>
    </row>
    <row r="23" spans="1:3" x14ac:dyDescent="0.2">
      <c r="A23" s="11"/>
      <c r="B23" s="12" t="s">
        <v>17</v>
      </c>
      <c r="C23" s="22">
        <v>0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0</v>
      </c>
    </row>
    <row r="27" spans="1:3" x14ac:dyDescent="0.2">
      <c r="A27" s="11"/>
      <c r="B27" s="12" t="s">
        <v>21</v>
      </c>
      <c r="C27" s="22">
        <v>0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v>0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0.39690666979582001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0</v>
      </c>
    </row>
    <row r="39" spans="1:3" ht="15" x14ac:dyDescent="0.25">
      <c r="A39" s="11" t="s">
        <v>11</v>
      </c>
      <c r="B39" s="12" t="s">
        <v>32</v>
      </c>
      <c r="C39" s="18">
        <f>C35/C64</f>
        <v>2.6128892694951772E-4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1322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s="86" customFormat="1" ht="15" x14ac:dyDescent="0.25">
      <c r="A63" s="84"/>
      <c r="B63" s="84"/>
      <c r="C63" s="85"/>
    </row>
    <row r="64" spans="1:3" x14ac:dyDescent="0.2">
      <c r="B64" s="28" t="s">
        <v>33</v>
      </c>
      <c r="C64" s="29">
        <f>(C41+C65)/2</f>
        <v>1519.0336399999999</v>
      </c>
    </row>
    <row r="65" spans="2:3" ht="15" thickBot="1" x14ac:dyDescent="0.25">
      <c r="B65" s="30" t="s">
        <v>34</v>
      </c>
      <c r="C65" s="29">
        <v>1716.0672799999998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4"/>
  <sheetViews>
    <sheetView rightToLeft="1" topLeftCell="A10" zoomScaleNormal="100" workbookViewId="0">
      <selection activeCell="C6" sqref="C6:C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9.625" style="2" customWidth="1"/>
    <col min="4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101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5.3502836383879213</v>
      </c>
    </row>
    <row r="9" spans="1:4" x14ac:dyDescent="0.2">
      <c r="A9" s="11"/>
      <c r="B9" s="12" t="s">
        <v>3</v>
      </c>
      <c r="C9" s="22">
        <v>8.0362812279380039E-2</v>
      </c>
    </row>
    <row r="10" spans="1:4" x14ac:dyDescent="0.2">
      <c r="A10" s="11"/>
      <c r="B10" s="12" t="s">
        <v>4</v>
      </c>
      <c r="C10" s="22">
        <v>5.2699208261085415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2.2487900000000001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2.08732157613612+0.16146842386388</f>
        <v>2.2487900000000001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0.59640000000000004</v>
      </c>
    </row>
    <row r="17" spans="1:3" ht="25.5" x14ac:dyDescent="0.2">
      <c r="A17" s="11" t="s">
        <v>9</v>
      </c>
      <c r="B17" s="15" t="s">
        <v>10</v>
      </c>
      <c r="C17" s="22">
        <f>0.3964+0.2</f>
        <v>0.59640000000000004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0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11.289830000000004</v>
      </c>
    </row>
    <row r="22" spans="1:3" x14ac:dyDescent="0.2">
      <c r="A22" s="11"/>
      <c r="B22" s="12" t="s">
        <v>16</v>
      </c>
      <c r="C22" s="22">
        <v>0</v>
      </c>
    </row>
    <row r="23" spans="1:3" x14ac:dyDescent="0.2">
      <c r="A23" s="11"/>
      <c r="B23" s="12" t="s">
        <v>17</v>
      </c>
      <c r="C23" s="22">
        <v>0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2.9999999999999997E-5</v>
      </c>
    </row>
    <row r="27" spans="1:3" x14ac:dyDescent="0.2">
      <c r="A27" s="11"/>
      <c r="B27" s="12" t="s">
        <v>21</v>
      </c>
      <c r="C27" s="22">
        <v>4.1870600000000033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v>7.1027400000000007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19.485303638387926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4.0753720085030533E-4</v>
      </c>
    </row>
    <row r="39" spans="1:3" ht="15" x14ac:dyDescent="0.25">
      <c r="A39" s="11" t="s">
        <v>11</v>
      </c>
      <c r="B39" s="12" t="s">
        <v>32</v>
      </c>
      <c r="C39" s="18">
        <f>C35/C63</f>
        <v>5.5802508552979784E-4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29166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x14ac:dyDescent="0.2">
      <c r="B63" s="28" t="s">
        <v>33</v>
      </c>
      <c r="C63" s="29">
        <f>(C41+C64)/2</f>
        <v>34918.329200000517</v>
      </c>
    </row>
    <row r="64" spans="1:3" ht="15" thickBot="1" x14ac:dyDescent="0.25">
      <c r="B64" s="30" t="s">
        <v>34</v>
      </c>
      <c r="C64" s="29">
        <v>40670.658400001026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rightToLeft="1" topLeftCell="A25" zoomScaleNormal="100" workbookViewId="0">
      <selection activeCell="C6" sqref="C6:C7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16384" width="9" style="2"/>
  </cols>
  <sheetData>
    <row r="1" spans="1:4" ht="15" x14ac:dyDescent="0.25">
      <c r="A1" s="1"/>
      <c r="B1" s="31" t="s">
        <v>93</v>
      </c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</row>
    <row r="5" spans="1:4" ht="16.5" thickBot="1" x14ac:dyDescent="0.3">
      <c r="A5" s="7"/>
      <c r="B5" s="87" t="s">
        <v>102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 t="shared" ref="C8" si="0">SUM(C9:C10)</f>
        <v>5.8080365121902702</v>
      </c>
    </row>
    <row r="9" spans="1:4" x14ac:dyDescent="0.2">
      <c r="A9" s="11"/>
      <c r="B9" s="12" t="s">
        <v>3</v>
      </c>
      <c r="C9" s="22">
        <v>0.11082715506580001</v>
      </c>
    </row>
    <row r="10" spans="1:4" x14ac:dyDescent="0.2">
      <c r="A10" s="11"/>
      <c r="B10" s="12" t="s">
        <v>4</v>
      </c>
      <c r="C10" s="22">
        <v>5.6972093571244704</v>
      </c>
    </row>
    <row r="11" spans="1:4" x14ac:dyDescent="0.2">
      <c r="A11" s="11"/>
      <c r="B11" s="12"/>
      <c r="C11" s="23"/>
    </row>
    <row r="12" spans="1:4" ht="15" x14ac:dyDescent="0.25">
      <c r="A12" s="8">
        <v>2</v>
      </c>
      <c r="B12" s="9" t="s">
        <v>5</v>
      </c>
      <c r="C12" s="10">
        <f t="shared" ref="C12" si="1">SUM(C13:C14)</f>
        <v>0.71996000000000004</v>
      </c>
      <c r="D12" s="25"/>
    </row>
    <row r="13" spans="1:4" x14ac:dyDescent="0.2">
      <c r="A13" s="11"/>
      <c r="B13" s="14" t="s">
        <v>6</v>
      </c>
      <c r="C13" s="22">
        <v>0</v>
      </c>
    </row>
    <row r="14" spans="1:4" x14ac:dyDescent="0.2">
      <c r="A14" s="11"/>
      <c r="B14" s="14" t="s">
        <v>7</v>
      </c>
      <c r="C14" s="22">
        <f>0.02496201817041+0.69499798182959</f>
        <v>0.71996000000000004</v>
      </c>
    </row>
    <row r="15" spans="1:4" x14ac:dyDescent="0.2">
      <c r="A15" s="26"/>
      <c r="B15" s="27"/>
      <c r="C15" s="23"/>
    </row>
    <row r="16" spans="1:4" ht="15" x14ac:dyDescent="0.25">
      <c r="A16" s="8">
        <v>3</v>
      </c>
      <c r="B16" s="9" t="s">
        <v>8</v>
      </c>
      <c r="C16" s="10">
        <f t="shared" ref="C16" si="2">SUM(C17:C19)</f>
        <v>0</v>
      </c>
    </row>
    <row r="17" spans="1:3" ht="25.5" x14ac:dyDescent="0.2">
      <c r="A17" s="11" t="s">
        <v>9</v>
      </c>
      <c r="B17" s="15" t="s">
        <v>10</v>
      </c>
      <c r="C17" s="22">
        <v>0</v>
      </c>
    </row>
    <row r="18" spans="1:3" x14ac:dyDescent="0.2">
      <c r="A18" s="11" t="s">
        <v>11</v>
      </c>
      <c r="B18" s="15" t="s">
        <v>12</v>
      </c>
      <c r="C18" s="22">
        <v>0</v>
      </c>
    </row>
    <row r="19" spans="1:3" x14ac:dyDescent="0.2">
      <c r="A19" s="11" t="s">
        <v>13</v>
      </c>
      <c r="B19" s="12" t="s">
        <v>14</v>
      </c>
      <c r="C19" s="22">
        <v>0</v>
      </c>
    </row>
    <row r="20" spans="1:3" x14ac:dyDescent="0.2">
      <c r="A20" s="16"/>
      <c r="B20" s="27"/>
      <c r="C20" s="23"/>
    </row>
    <row r="21" spans="1:3" ht="15" x14ac:dyDescent="0.25">
      <c r="A21" s="17">
        <v>4</v>
      </c>
      <c r="B21" s="9" t="s">
        <v>15</v>
      </c>
      <c r="C21" s="10">
        <f>C22+C23+C24+C25+C26+C27+C28+C29</f>
        <v>10.494219999999999</v>
      </c>
    </row>
    <row r="22" spans="1:3" x14ac:dyDescent="0.2">
      <c r="A22" s="11"/>
      <c r="B22" s="12" t="s">
        <v>16</v>
      </c>
      <c r="C22" s="22">
        <v>0</v>
      </c>
    </row>
    <row r="23" spans="1:3" x14ac:dyDescent="0.2">
      <c r="A23" s="11"/>
      <c r="B23" s="12" t="s">
        <v>17</v>
      </c>
      <c r="C23" s="22">
        <v>0</v>
      </c>
    </row>
    <row r="24" spans="1:3" x14ac:dyDescent="0.2">
      <c r="A24" s="11"/>
      <c r="B24" s="12" t="s">
        <v>18</v>
      </c>
      <c r="C24" s="22"/>
    </row>
    <row r="25" spans="1:3" x14ac:dyDescent="0.2">
      <c r="A25" s="11"/>
      <c r="B25" s="12" t="s">
        <v>19</v>
      </c>
      <c r="C25" s="22"/>
    </row>
    <row r="26" spans="1:3" x14ac:dyDescent="0.2">
      <c r="A26" s="11"/>
      <c r="B26" s="12" t="s">
        <v>20</v>
      </c>
      <c r="C26" s="22">
        <v>-1.1999999999999999E-4</v>
      </c>
    </row>
    <row r="27" spans="1:3" x14ac:dyDescent="0.2">
      <c r="A27" s="11"/>
      <c r="B27" s="12" t="s">
        <v>21</v>
      </c>
      <c r="C27" s="22">
        <v>10.494339999999999</v>
      </c>
    </row>
    <row r="28" spans="1:3" x14ac:dyDescent="0.2">
      <c r="A28" s="11"/>
      <c r="B28" s="12" t="s">
        <v>22</v>
      </c>
      <c r="C28" s="22">
        <v>0</v>
      </c>
    </row>
    <row r="29" spans="1:3" x14ac:dyDescent="0.2">
      <c r="A29" s="11"/>
      <c r="B29" s="12" t="s">
        <v>23</v>
      </c>
      <c r="C29" s="22">
        <v>0</v>
      </c>
    </row>
    <row r="30" spans="1:3" x14ac:dyDescent="0.2">
      <c r="A30" s="11"/>
      <c r="B30" s="12"/>
      <c r="C30" s="23"/>
    </row>
    <row r="31" spans="1:3" ht="15" x14ac:dyDescent="0.25">
      <c r="A31" s="11">
        <v>5</v>
      </c>
      <c r="B31" s="9" t="s">
        <v>24</v>
      </c>
      <c r="C31" s="10">
        <f t="shared" ref="C31" si="3">SUM(C32:C33)</f>
        <v>0</v>
      </c>
    </row>
    <row r="32" spans="1:3" x14ac:dyDescent="0.2">
      <c r="A32" s="11" t="s">
        <v>9</v>
      </c>
      <c r="B32" s="12" t="s">
        <v>25</v>
      </c>
      <c r="C32" s="22"/>
    </row>
    <row r="33" spans="1:3" x14ac:dyDescent="0.2">
      <c r="A33" s="11" t="s">
        <v>11</v>
      </c>
      <c r="B33" s="12" t="s">
        <v>26</v>
      </c>
      <c r="C33" s="22"/>
    </row>
    <row r="34" spans="1:3" x14ac:dyDescent="0.2">
      <c r="A34" s="11"/>
      <c r="B34" s="12"/>
      <c r="C34" s="23"/>
    </row>
    <row r="35" spans="1:3" ht="15" x14ac:dyDescent="0.25">
      <c r="A35" s="11">
        <v>6</v>
      </c>
      <c r="B35" s="9" t="s">
        <v>27</v>
      </c>
      <c r="C35" s="10">
        <f>C31+C21+C16+C12+C8</f>
        <v>17.022216512190269</v>
      </c>
    </row>
    <row r="36" spans="1:3" x14ac:dyDescent="0.2">
      <c r="A36" s="11"/>
      <c r="B36" s="12"/>
      <c r="C36" s="13"/>
    </row>
    <row r="37" spans="1:3" ht="15" x14ac:dyDescent="0.25">
      <c r="A37" s="11">
        <v>7</v>
      </c>
      <c r="B37" s="9" t="s">
        <v>28</v>
      </c>
      <c r="C37" s="13"/>
    </row>
    <row r="38" spans="1:3" ht="26.25" x14ac:dyDescent="0.25">
      <c r="A38" s="11" t="s">
        <v>9</v>
      </c>
      <c r="B38" s="15" t="s">
        <v>29</v>
      </c>
      <c r="C38" s="18">
        <f>(C33+C21+C17)/C41</f>
        <v>8.269676910953505E-4</v>
      </c>
    </row>
    <row r="39" spans="1:3" ht="15" x14ac:dyDescent="0.25">
      <c r="A39" s="11" t="s">
        <v>11</v>
      </c>
      <c r="B39" s="12" t="s">
        <v>32</v>
      </c>
      <c r="C39" s="18">
        <f>C35/C64</f>
        <v>9.6576598730103991E-4</v>
      </c>
    </row>
    <row r="40" spans="1:3" x14ac:dyDescent="0.2">
      <c r="A40" s="11"/>
      <c r="B40" s="12"/>
      <c r="C40" s="13"/>
    </row>
    <row r="41" spans="1:3" ht="15.75" thickBot="1" x14ac:dyDescent="0.3">
      <c r="A41" s="19"/>
      <c r="B41" s="20" t="s">
        <v>30</v>
      </c>
      <c r="C41" s="21">
        <v>12690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s="86" customFormat="1" ht="15" x14ac:dyDescent="0.25">
      <c r="A63" s="84"/>
      <c r="B63" s="84"/>
      <c r="C63" s="85"/>
    </row>
    <row r="64" spans="1:3" x14ac:dyDescent="0.2">
      <c r="B64" s="28" t="s">
        <v>33</v>
      </c>
      <c r="C64" s="29">
        <f>(C41+C65)/2</f>
        <v>17625.611935000001</v>
      </c>
    </row>
    <row r="65" spans="2:3" ht="15" thickBot="1" x14ac:dyDescent="0.25">
      <c r="B65" s="30" t="s">
        <v>34</v>
      </c>
      <c r="C65" s="29">
        <v>22561.223870000002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rightToLeft="1" tabSelected="1" zoomScaleNormal="100" workbookViewId="0">
      <selection activeCell="B3" sqref="B3"/>
    </sheetView>
  </sheetViews>
  <sheetFormatPr defaultRowHeight="14.25" x14ac:dyDescent="0.2"/>
  <cols>
    <col min="1" max="1" width="1.875" style="2" bestFit="1" customWidth="1"/>
    <col min="2" max="2" width="70.125" style="2" customWidth="1"/>
    <col min="3" max="3" width="12.125" style="2" customWidth="1"/>
    <col min="4" max="16384" width="9" style="2"/>
  </cols>
  <sheetData>
    <row r="1" spans="1:4" ht="15" x14ac:dyDescent="0.25">
      <c r="A1" s="1"/>
      <c r="B1" s="31" t="s">
        <v>93</v>
      </c>
      <c r="C1" s="3"/>
    </row>
    <row r="2" spans="1:4" x14ac:dyDescent="0.2">
      <c r="A2" s="4"/>
      <c r="B2" s="80" t="s">
        <v>94</v>
      </c>
      <c r="C2" s="3">
        <v>43830</v>
      </c>
    </row>
    <row r="3" spans="1:4" x14ac:dyDescent="0.2">
      <c r="A3" s="4"/>
      <c r="B3" s="81"/>
    </row>
    <row r="4" spans="1:4" ht="15" x14ac:dyDescent="0.25">
      <c r="A4" s="5"/>
      <c r="B4" s="82" t="s">
        <v>0</v>
      </c>
      <c r="C4" s="6"/>
    </row>
    <row r="5" spans="1:4" ht="15.75" thickBot="1" x14ac:dyDescent="0.3">
      <c r="A5" s="7"/>
      <c r="B5" s="83" t="s">
        <v>95</v>
      </c>
      <c r="C5" s="24" t="s">
        <v>31</v>
      </c>
    </row>
    <row r="6" spans="1:4" ht="15" thickBot="1" x14ac:dyDescent="0.25">
      <c r="A6" s="90"/>
      <c r="B6" s="92"/>
      <c r="C6" s="66" t="s">
        <v>1</v>
      </c>
    </row>
    <row r="7" spans="1:4" x14ac:dyDescent="0.2">
      <c r="A7" s="91"/>
      <c r="B7" s="93"/>
      <c r="C7" s="66"/>
    </row>
    <row r="8" spans="1:4" ht="15" x14ac:dyDescent="0.25">
      <c r="A8" s="8">
        <v>1</v>
      </c>
      <c r="B8" s="9" t="s">
        <v>2</v>
      </c>
      <c r="C8" s="10">
        <f>'7936'!C8+'7934'!C8+'7933'!C8+'7932'!C8+'7931'!C8+'7935'!C8+'7937'!C8</f>
        <v>65.107445302043658</v>
      </c>
    </row>
    <row r="9" spans="1:4" x14ac:dyDescent="0.2">
      <c r="A9" s="11"/>
      <c r="B9" s="12" t="s">
        <v>3</v>
      </c>
      <c r="C9" s="22">
        <f>'7936'!C9+'7934'!C9+'7933'!C9+'7932'!C9+'7931'!C9+'7935'!C9+'7937'!C9</f>
        <v>0.27873220504081009</v>
      </c>
    </row>
    <row r="10" spans="1:4" x14ac:dyDescent="0.2">
      <c r="A10" s="11"/>
      <c r="B10" s="12" t="s">
        <v>4</v>
      </c>
      <c r="C10" s="22">
        <f>'7936'!C10+'7934'!C10+'7933'!C10+'7932'!C10+'7931'!C10+'7935'!C10+'7937'!C10</f>
        <v>64.828713097002833</v>
      </c>
    </row>
    <row r="11" spans="1:4" x14ac:dyDescent="0.2">
      <c r="A11" s="11"/>
      <c r="B11" s="12"/>
      <c r="C11" s="23">
        <f>'7936'!C11+'7934'!C11+'7933'!C11+'7932'!C11+'7931'!C11+'7935'!C11+'7937'!C11</f>
        <v>0</v>
      </c>
    </row>
    <row r="12" spans="1:4" ht="15" x14ac:dyDescent="0.25">
      <c r="A12" s="8">
        <v>2</v>
      </c>
      <c r="B12" s="9" t="s">
        <v>5</v>
      </c>
      <c r="C12" s="10">
        <f>'7936'!C12+'7934'!C12+'7933'!C12+'7932'!C12+'7931'!C12+'7935'!C12+'7937'!C12</f>
        <v>9.3139323500525713</v>
      </c>
      <c r="D12" s="25"/>
    </row>
    <row r="13" spans="1:4" x14ac:dyDescent="0.2">
      <c r="A13" s="11"/>
      <c r="B13" s="14" t="s">
        <v>6</v>
      </c>
      <c r="C13" s="22">
        <f>'7936'!C13+'7934'!C13+'7933'!C13+'7932'!C13+'7931'!C13+'7935'!C13+'7937'!C13</f>
        <v>0</v>
      </c>
    </row>
    <row r="14" spans="1:4" x14ac:dyDescent="0.2">
      <c r="A14" s="11"/>
      <c r="B14" s="14" t="s">
        <v>7</v>
      </c>
      <c r="C14" s="22">
        <f>'7936'!C14+'7934'!C14+'7933'!C14+'7932'!C14+'7931'!C14+'7935'!C14+'7937'!C14</f>
        <v>9.3139323500525713</v>
      </c>
    </row>
    <row r="15" spans="1:4" x14ac:dyDescent="0.2">
      <c r="A15" s="26"/>
      <c r="B15" s="27"/>
      <c r="C15" s="23">
        <f>'7936'!C15+'7934'!C15+'7933'!C15+'7932'!C15+'7931'!C15+'7935'!C15+'7937'!C15</f>
        <v>0</v>
      </c>
    </row>
    <row r="16" spans="1:4" ht="15" x14ac:dyDescent="0.25">
      <c r="A16" s="8">
        <v>3</v>
      </c>
      <c r="B16" s="9" t="s">
        <v>8</v>
      </c>
      <c r="C16" s="10">
        <f>'7936'!C16+'7934'!C16+'7933'!C16+'7932'!C16+'7931'!C16+'7935'!C16+'7937'!C16</f>
        <v>30.60136116601026</v>
      </c>
    </row>
    <row r="17" spans="1:3" x14ac:dyDescent="0.2">
      <c r="A17" s="11" t="s">
        <v>9</v>
      </c>
      <c r="B17" s="15" t="s">
        <v>10</v>
      </c>
      <c r="C17" s="22">
        <f>'7936'!C17+'7934'!C17+'7933'!C17+'7932'!C17+'7931'!C17+'7935'!C17+'7937'!C17</f>
        <v>3.038009999999999</v>
      </c>
    </row>
    <row r="18" spans="1:3" x14ac:dyDescent="0.2">
      <c r="A18" s="11" t="s">
        <v>11</v>
      </c>
      <c r="B18" s="15" t="s">
        <v>12</v>
      </c>
      <c r="C18" s="22">
        <f>'7936'!C18+'7934'!C18+'7933'!C18+'7932'!C18+'7931'!C18+'7935'!C18+'7937'!C18</f>
        <v>0</v>
      </c>
    </row>
    <row r="19" spans="1:3" x14ac:dyDescent="0.2">
      <c r="A19" s="11" t="s">
        <v>13</v>
      </c>
      <c r="B19" s="12" t="s">
        <v>14</v>
      </c>
      <c r="C19" s="22">
        <f>'7936'!C19+'7934'!C19+'7933'!C19+'7932'!C19+'7931'!C19+'7935'!C19+'7937'!C19</f>
        <v>27.563351166010264</v>
      </c>
    </row>
    <row r="20" spans="1:3" x14ac:dyDescent="0.2">
      <c r="A20" s="16"/>
      <c r="B20" s="27"/>
      <c r="C20" s="23">
        <f>'7936'!C20+'7934'!C20+'7933'!C20+'7932'!C20+'7931'!C20+'7935'!C20+'7937'!C20</f>
        <v>0</v>
      </c>
    </row>
    <row r="21" spans="1:3" ht="15" x14ac:dyDescent="0.25">
      <c r="A21" s="17">
        <v>4</v>
      </c>
      <c r="B21" s="9" t="s">
        <v>15</v>
      </c>
      <c r="C21" s="10">
        <f>'7936'!C21+'7934'!C21+'7933'!C21+'7932'!C21+'7931'!C21+'7935'!C21+'7937'!C21</f>
        <v>168.4540321730579</v>
      </c>
    </row>
    <row r="22" spans="1:3" x14ac:dyDescent="0.2">
      <c r="A22" s="11"/>
      <c r="B22" s="12" t="s">
        <v>16</v>
      </c>
      <c r="C22" s="22">
        <f>'7936'!C22+'7934'!C22+'7933'!C22+'7932'!C22+'7931'!C22+'7935'!C22+'7937'!C22</f>
        <v>5.0593979479865601</v>
      </c>
    </row>
    <row r="23" spans="1:3" x14ac:dyDescent="0.2">
      <c r="A23" s="11"/>
      <c r="B23" s="12" t="s">
        <v>17</v>
      </c>
      <c r="C23" s="22">
        <f>'7936'!C23+'7934'!C23+'7933'!C23+'7932'!C23+'7931'!C23+'7935'!C23+'7937'!C23</f>
        <v>28.698654225071373</v>
      </c>
    </row>
    <row r="24" spans="1:3" x14ac:dyDescent="0.2">
      <c r="A24" s="11"/>
      <c r="B24" s="12" t="s">
        <v>18</v>
      </c>
      <c r="C24" s="22">
        <f>'7936'!C24+'7934'!C24+'7933'!C24+'7932'!C24+'7931'!C24+'7935'!C24+'7937'!C24</f>
        <v>0</v>
      </c>
    </row>
    <row r="25" spans="1:3" x14ac:dyDescent="0.2">
      <c r="A25" s="11"/>
      <c r="B25" s="12" t="s">
        <v>19</v>
      </c>
      <c r="C25" s="22">
        <f>'7936'!C25+'7934'!C25+'7933'!C25+'7932'!C25+'7931'!C25+'7935'!C25+'7937'!C25</f>
        <v>0</v>
      </c>
    </row>
    <row r="26" spans="1:3" x14ac:dyDescent="0.2">
      <c r="A26" s="11"/>
      <c r="B26" s="12" t="s">
        <v>20</v>
      </c>
      <c r="C26" s="22">
        <f>'7936'!C26+'7934'!C26+'7933'!C26+'7932'!C26+'7931'!C26+'7935'!C26+'7937'!C26</f>
        <v>9.5E-4</v>
      </c>
    </row>
    <row r="27" spans="1:3" x14ac:dyDescent="0.2">
      <c r="A27" s="11"/>
      <c r="B27" s="12" t="s">
        <v>21</v>
      </c>
      <c r="C27" s="22">
        <f>'7936'!C27+'7934'!C27+'7933'!C27+'7932'!C27+'7931'!C27+'7935'!C27+'7937'!C27-0.3</f>
        <v>93.208709999999996</v>
      </c>
    </row>
    <row r="28" spans="1:3" x14ac:dyDescent="0.2">
      <c r="A28" s="11"/>
      <c r="B28" s="12" t="s">
        <v>22</v>
      </c>
      <c r="C28" s="22">
        <f>'7936'!C28+'7934'!C28+'7933'!C28+'7932'!C28+'7931'!C28+'7935'!C28+'7937'!C28</f>
        <v>0</v>
      </c>
    </row>
    <row r="29" spans="1:3" x14ac:dyDescent="0.2">
      <c r="A29" s="11"/>
      <c r="B29" s="12" t="s">
        <v>23</v>
      </c>
      <c r="C29" s="22">
        <f>'7936'!C29+'7934'!C29+'7933'!C29+'7932'!C29+'7931'!C29+'7935'!C29+'7937'!C29</f>
        <v>41.186319999999995</v>
      </c>
    </row>
    <row r="30" spans="1:3" x14ac:dyDescent="0.2">
      <c r="A30" s="11"/>
      <c r="B30" s="12"/>
      <c r="C30" s="23">
        <f>'7936'!C30+'7934'!C30+'7933'!C30+'7932'!C30+'7931'!C30+'7935'!C30+'7937'!C30</f>
        <v>0</v>
      </c>
    </row>
    <row r="31" spans="1:3" ht="15" x14ac:dyDescent="0.25">
      <c r="A31" s="11">
        <v>5</v>
      </c>
      <c r="B31" s="9" t="s">
        <v>24</v>
      </c>
      <c r="C31" s="10">
        <f>'7936'!C31+'7934'!C31+'7933'!C31+'7932'!C31+'7931'!C31+'7935'!C31+'7937'!C31</f>
        <v>0</v>
      </c>
    </row>
    <row r="32" spans="1:3" x14ac:dyDescent="0.2">
      <c r="A32" s="11" t="s">
        <v>9</v>
      </c>
      <c r="B32" s="12" t="s">
        <v>25</v>
      </c>
      <c r="C32" s="22">
        <f>'7936'!C32+'7934'!C32+'7933'!C32+'7932'!C32+'7931'!C32+'7935'!C32+'7937'!C32</f>
        <v>0</v>
      </c>
    </row>
    <row r="33" spans="1:3" x14ac:dyDescent="0.2">
      <c r="A33" s="11" t="s">
        <v>11</v>
      </c>
      <c r="B33" s="12" t="s">
        <v>26</v>
      </c>
      <c r="C33" s="22">
        <f>'7936'!C33+'7934'!C33+'7933'!C33+'7932'!C33+'7931'!C33+'7935'!C33+'7937'!C33</f>
        <v>0</v>
      </c>
    </row>
    <row r="34" spans="1:3" x14ac:dyDescent="0.2">
      <c r="A34" s="11"/>
      <c r="B34" s="12"/>
      <c r="C34" s="23">
        <f>'7936'!C34+'7934'!C34+'7933'!C34+'7932'!C34+'7931'!C34+'7935'!C34+'7937'!C34</f>
        <v>0</v>
      </c>
    </row>
    <row r="35" spans="1:3" ht="15" x14ac:dyDescent="0.25">
      <c r="A35" s="11">
        <v>6</v>
      </c>
      <c r="B35" s="9" t="s">
        <v>27</v>
      </c>
      <c r="C35" s="10">
        <f>'7936'!C35+'7934'!C35+'7933'!C35+'7932'!C35+'7931'!C35+'7935'!C35+'7937'!C35</f>
        <v>273.47677099116436</v>
      </c>
    </row>
    <row r="36" spans="1:3" x14ac:dyDescent="0.2">
      <c r="A36" s="11"/>
      <c r="B36" s="12"/>
      <c r="C36" s="13">
        <f>'7936'!C36+'7934'!C36+'7933'!C36+'7932'!C36+'7931'!C36+'7935'!C36+'7937'!C36</f>
        <v>0</v>
      </c>
    </row>
    <row r="37" spans="1:3" ht="15" x14ac:dyDescent="0.25">
      <c r="A37" s="11">
        <v>7</v>
      </c>
      <c r="B37" s="9" t="s">
        <v>28</v>
      </c>
      <c r="C37" s="13">
        <f>'7936'!C37+'7934'!C37+'7933'!C37+'7932'!C37+'7931'!C37+'7935'!C37+'7937'!C37</f>
        <v>0</v>
      </c>
    </row>
    <row r="38" spans="1:3" ht="26.25" x14ac:dyDescent="0.25">
      <c r="A38" s="11" t="s">
        <v>9</v>
      </c>
      <c r="B38" s="15" t="s">
        <v>29</v>
      </c>
      <c r="C38" s="18">
        <f>(C17+C21+C33)/C41</f>
        <v>8.2832391708193248E-4</v>
      </c>
    </row>
    <row r="39" spans="1:3" ht="15" x14ac:dyDescent="0.25">
      <c r="A39" s="11" t="s">
        <v>11</v>
      </c>
      <c r="B39" s="12" t="s">
        <v>32</v>
      </c>
      <c r="C39" s="18">
        <f>C35/C65</f>
        <v>1.0086548548667326E-3</v>
      </c>
    </row>
    <row r="40" spans="1:3" x14ac:dyDescent="0.2">
      <c r="A40" s="11"/>
      <c r="B40" s="12"/>
      <c r="C40" s="13">
        <f>'7936'!C40+'7934'!C40+'7933'!C40+'7932'!C40+'7931'!C40+'7935'!C40+'7937'!C40</f>
        <v>0</v>
      </c>
    </row>
    <row r="41" spans="1:3" ht="15.75" thickBot="1" x14ac:dyDescent="0.3">
      <c r="A41" s="19"/>
      <c r="B41" s="20" t="s">
        <v>30</v>
      </c>
      <c r="C41" s="21">
        <f>'7936'!C41+'7934'!C41+'7933'!C41+'7932'!C41+'7931'!C41+'7935'!C41+'7937'!C41</f>
        <v>207035</v>
      </c>
    </row>
    <row r="42" spans="1:3" s="86" customFormat="1" ht="15" x14ac:dyDescent="0.25">
      <c r="A42" s="84"/>
      <c r="B42" s="84"/>
      <c r="C42" s="85"/>
    </row>
    <row r="43" spans="1:3" s="86" customFormat="1" ht="15" x14ac:dyDescent="0.25">
      <c r="A43" s="84"/>
      <c r="B43" s="84"/>
      <c r="C43" s="85"/>
    </row>
    <row r="44" spans="1:3" s="86" customFormat="1" ht="15" x14ac:dyDescent="0.25">
      <c r="A44" s="84"/>
      <c r="B44" s="84"/>
      <c r="C44" s="85"/>
    </row>
    <row r="45" spans="1:3" s="86" customFormat="1" ht="15" x14ac:dyDescent="0.25">
      <c r="A45" s="84"/>
      <c r="B45" s="84"/>
      <c r="C45" s="85"/>
    </row>
    <row r="46" spans="1:3" s="86" customFormat="1" ht="15" x14ac:dyDescent="0.25">
      <c r="A46" s="84"/>
      <c r="B46" s="84"/>
      <c r="C46" s="85"/>
    </row>
    <row r="47" spans="1:3" s="86" customFormat="1" ht="15" x14ac:dyDescent="0.25">
      <c r="A47" s="84"/>
      <c r="B47" s="84"/>
      <c r="C47" s="85"/>
    </row>
    <row r="48" spans="1:3" s="86" customFormat="1" ht="15" x14ac:dyDescent="0.25">
      <c r="A48" s="84"/>
      <c r="B48" s="84"/>
      <c r="C48" s="85"/>
    </row>
    <row r="49" spans="1:3" s="86" customFormat="1" ht="15" x14ac:dyDescent="0.25">
      <c r="A49" s="84"/>
      <c r="B49" s="84"/>
      <c r="C49" s="85"/>
    </row>
    <row r="50" spans="1:3" s="86" customFormat="1" ht="15" x14ac:dyDescent="0.25">
      <c r="A50" s="84"/>
      <c r="B50" s="84"/>
      <c r="C50" s="85"/>
    </row>
    <row r="51" spans="1:3" s="86" customFormat="1" ht="15" x14ac:dyDescent="0.25">
      <c r="A51" s="84"/>
      <c r="B51" s="84"/>
      <c r="C51" s="85"/>
    </row>
    <row r="52" spans="1:3" s="86" customFormat="1" ht="15" x14ac:dyDescent="0.25">
      <c r="A52" s="84"/>
      <c r="B52" s="84"/>
      <c r="C52" s="85"/>
    </row>
    <row r="53" spans="1:3" s="86" customFormat="1" ht="15" x14ac:dyDescent="0.25">
      <c r="A53" s="84"/>
      <c r="B53" s="84"/>
      <c r="C53" s="85"/>
    </row>
    <row r="54" spans="1:3" s="86" customFormat="1" ht="15" x14ac:dyDescent="0.25">
      <c r="A54" s="84"/>
      <c r="B54" s="84"/>
      <c r="C54" s="85"/>
    </row>
    <row r="55" spans="1:3" s="86" customFormat="1" ht="15" x14ac:dyDescent="0.25">
      <c r="A55" s="84"/>
      <c r="B55" s="84"/>
      <c r="C55" s="85"/>
    </row>
    <row r="56" spans="1:3" s="86" customFormat="1" ht="15" x14ac:dyDescent="0.25">
      <c r="A56" s="84"/>
      <c r="B56" s="84"/>
      <c r="C56" s="85"/>
    </row>
    <row r="57" spans="1:3" s="86" customFormat="1" ht="15" x14ac:dyDescent="0.25">
      <c r="A57" s="84"/>
      <c r="B57" s="84"/>
      <c r="C57" s="85"/>
    </row>
    <row r="58" spans="1:3" s="86" customFormat="1" ht="15" x14ac:dyDescent="0.25">
      <c r="A58" s="84"/>
      <c r="B58" s="84"/>
      <c r="C58" s="85"/>
    </row>
    <row r="59" spans="1:3" s="86" customFormat="1" ht="15" x14ac:dyDescent="0.25">
      <c r="A59" s="84"/>
      <c r="B59" s="84"/>
      <c r="C59" s="85"/>
    </row>
    <row r="60" spans="1:3" s="86" customFormat="1" ht="15" x14ac:dyDescent="0.25">
      <c r="A60" s="84"/>
      <c r="B60" s="84"/>
      <c r="C60" s="85"/>
    </row>
    <row r="61" spans="1:3" s="86" customFormat="1" ht="15" x14ac:dyDescent="0.25">
      <c r="A61" s="84"/>
      <c r="B61" s="84"/>
      <c r="C61" s="85"/>
    </row>
    <row r="62" spans="1:3" s="86" customFormat="1" ht="15" x14ac:dyDescent="0.25">
      <c r="A62" s="84"/>
      <c r="B62" s="84"/>
      <c r="C62" s="85"/>
    </row>
    <row r="63" spans="1:3" s="86" customFormat="1" ht="15" x14ac:dyDescent="0.25">
      <c r="A63" s="84"/>
      <c r="B63" s="84"/>
      <c r="C63" s="85"/>
    </row>
    <row r="64" spans="1:3" s="86" customFormat="1" ht="15" x14ac:dyDescent="0.25">
      <c r="A64" s="84"/>
      <c r="B64" s="84"/>
      <c r="C64" s="85"/>
    </row>
    <row r="65" spans="2:3" x14ac:dyDescent="0.2">
      <c r="B65" s="28" t="s">
        <v>33</v>
      </c>
      <c r="C65" s="29">
        <f>'7936'!C63+'7934'!C63+'7933'!C65+'7932'!C63+'7931'!C64+'7935'!C63+'7937'!C64</f>
        <v>271130.17864500056</v>
      </c>
    </row>
    <row r="66" spans="2:3" ht="15" thickBot="1" x14ac:dyDescent="0.25">
      <c r="B66" s="30" t="s">
        <v>34</v>
      </c>
      <c r="C66" s="29">
        <f>'7936'!C64+'7934'!C64+'7933'!C66+'7932'!C64+'7931'!C65+'7935'!C64+'7937'!C65</f>
        <v>335225.35729000112</v>
      </c>
    </row>
  </sheetData>
  <sheetProtection sheet="1" objects="1" scenarios="1"/>
  <mergeCells count="2">
    <mergeCell ref="A6:A7"/>
    <mergeCell ref="B6:B7"/>
  </mergeCells>
  <pageMargins left="0.7" right="0.7" top="0.75" bottom="0.75" header="0.3" footer="0.3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rightToLeft="1" workbookViewId="0">
      <selection activeCell="D70" sqref="D70"/>
    </sheetView>
  </sheetViews>
  <sheetFormatPr defaultRowHeight="14.25" x14ac:dyDescent="0.2"/>
  <cols>
    <col min="1" max="1" width="4.5" customWidth="1"/>
    <col min="2" max="2" width="8.75" customWidth="1"/>
    <col min="3" max="3" width="45" customWidth="1"/>
    <col min="4" max="4" width="11" customWidth="1"/>
  </cols>
  <sheetData>
    <row r="1" spans="1:4" ht="15" x14ac:dyDescent="0.25">
      <c r="A1" s="31" t="s">
        <v>93</v>
      </c>
      <c r="B1" s="31"/>
    </row>
    <row r="2" spans="1:4" x14ac:dyDescent="0.2">
      <c r="A2" s="80" t="s">
        <v>103</v>
      </c>
      <c r="B2" s="33"/>
      <c r="C2" s="34"/>
      <c r="D2" s="3">
        <v>43830</v>
      </c>
    </row>
    <row r="3" spans="1:4" x14ac:dyDescent="0.2">
      <c r="A3" s="32" t="s">
        <v>104</v>
      </c>
      <c r="B3" s="32"/>
      <c r="C3" s="35"/>
    </row>
    <row r="4" spans="1:4" ht="15.75" thickBot="1" x14ac:dyDescent="0.3">
      <c r="A4" s="83" t="s">
        <v>95</v>
      </c>
    </row>
    <row r="5" spans="1:4" ht="15" customHeight="1" thickBot="1" x14ac:dyDescent="0.25">
      <c r="A5" s="37"/>
      <c r="B5" s="37"/>
      <c r="C5" s="38"/>
      <c r="D5" s="66" t="s">
        <v>1</v>
      </c>
    </row>
    <row r="6" spans="1:4" ht="15" customHeight="1" x14ac:dyDescent="0.2">
      <c r="A6" s="36" t="s">
        <v>35</v>
      </c>
      <c r="B6" s="48"/>
      <c r="C6" s="88"/>
      <c r="D6" s="89"/>
    </row>
    <row r="7" spans="1:4" x14ac:dyDescent="0.2">
      <c r="A7" s="39" t="s">
        <v>36</v>
      </c>
      <c r="B7" s="40"/>
      <c r="C7" s="41"/>
      <c r="D7" s="42"/>
    </row>
    <row r="8" spans="1:4" x14ac:dyDescent="0.2">
      <c r="A8" s="43"/>
      <c r="B8" s="44">
        <v>1</v>
      </c>
      <c r="C8" s="45" t="s">
        <v>37</v>
      </c>
      <c r="D8" s="46">
        <v>0.46873220504081003</v>
      </c>
    </row>
    <row r="9" spans="1:4" x14ac:dyDescent="0.2">
      <c r="A9" s="43"/>
      <c r="B9" s="44">
        <v>2</v>
      </c>
      <c r="C9" s="45" t="s">
        <v>38</v>
      </c>
      <c r="D9" s="46">
        <v>0</v>
      </c>
    </row>
    <row r="10" spans="1:4" x14ac:dyDescent="0.2">
      <c r="A10" s="43"/>
      <c r="B10" s="44">
        <v>3</v>
      </c>
      <c r="C10" s="45" t="s">
        <v>38</v>
      </c>
      <c r="D10" s="46">
        <v>0</v>
      </c>
    </row>
    <row r="11" spans="1:4" x14ac:dyDescent="0.2">
      <c r="A11" s="47" t="s">
        <v>39</v>
      </c>
      <c r="B11" s="48"/>
      <c r="C11" s="49"/>
      <c r="D11" s="42"/>
    </row>
    <row r="12" spans="1:4" x14ac:dyDescent="0.2">
      <c r="A12" s="50"/>
      <c r="B12" s="51">
        <v>1</v>
      </c>
      <c r="C12" s="45" t="s">
        <v>37</v>
      </c>
      <c r="D12" s="46">
        <v>30.898228631060817</v>
      </c>
    </row>
    <row r="13" spans="1:4" x14ac:dyDescent="0.2">
      <c r="A13" s="50"/>
      <c r="B13" s="44">
        <v>2</v>
      </c>
      <c r="C13" s="45" t="s">
        <v>40</v>
      </c>
      <c r="D13" s="46">
        <v>12.322436389958712</v>
      </c>
    </row>
    <row r="14" spans="1:4" x14ac:dyDescent="0.2">
      <c r="A14" s="50"/>
      <c r="B14" s="51">
        <v>3</v>
      </c>
      <c r="C14" s="45" t="s">
        <v>41</v>
      </c>
      <c r="D14" s="46">
        <v>7.5230125450982799</v>
      </c>
    </row>
    <row r="15" spans="1:4" x14ac:dyDescent="0.2">
      <c r="A15" s="50"/>
      <c r="B15" s="44">
        <v>4</v>
      </c>
      <c r="C15" s="45" t="s">
        <v>42</v>
      </c>
      <c r="D15" s="46">
        <v>7.4611824801290005</v>
      </c>
    </row>
    <row r="16" spans="1:4" x14ac:dyDescent="0.2">
      <c r="A16" s="50"/>
      <c r="B16" s="51">
        <v>5</v>
      </c>
      <c r="C16" s="45" t="s">
        <v>43</v>
      </c>
      <c r="D16" s="46">
        <v>6.6238530507560105</v>
      </c>
    </row>
    <row r="17" spans="1:5" x14ac:dyDescent="0.2">
      <c r="A17" s="50"/>
      <c r="B17" s="44">
        <v>6</v>
      </c>
      <c r="C17" s="45" t="s">
        <v>38</v>
      </c>
      <c r="D17" s="46">
        <v>0</v>
      </c>
    </row>
    <row r="18" spans="1:5" x14ac:dyDescent="0.2">
      <c r="A18" s="50"/>
      <c r="B18" s="51">
        <v>7</v>
      </c>
      <c r="C18" s="45" t="s">
        <v>38</v>
      </c>
      <c r="D18" s="46">
        <v>0</v>
      </c>
    </row>
    <row r="19" spans="1:5" x14ac:dyDescent="0.2">
      <c r="A19" s="50"/>
      <c r="B19" s="44">
        <v>8</v>
      </c>
      <c r="C19" s="45" t="s">
        <v>38</v>
      </c>
      <c r="D19" s="46">
        <v>0</v>
      </c>
    </row>
    <row r="20" spans="1:5" x14ac:dyDescent="0.2">
      <c r="A20" s="52" t="s">
        <v>44</v>
      </c>
      <c r="B20" s="48"/>
      <c r="C20" s="53"/>
      <c r="D20" s="54">
        <v>65.297445302043627</v>
      </c>
    </row>
    <row r="21" spans="1:5" x14ac:dyDescent="0.2">
      <c r="A21" s="52"/>
      <c r="B21" s="55"/>
      <c r="C21" s="55"/>
      <c r="D21" s="42"/>
    </row>
    <row r="22" spans="1:5" x14ac:dyDescent="0.2">
      <c r="A22" s="52" t="s">
        <v>45</v>
      </c>
      <c r="B22" s="55"/>
      <c r="C22" s="41"/>
      <c r="D22" s="42"/>
    </row>
    <row r="23" spans="1:5" x14ac:dyDescent="0.2">
      <c r="A23" s="52" t="s">
        <v>36</v>
      </c>
      <c r="B23" s="55"/>
      <c r="C23" s="49"/>
      <c r="D23" s="56"/>
    </row>
    <row r="24" spans="1:5" x14ac:dyDescent="0.2">
      <c r="A24" s="57"/>
      <c r="B24" s="45">
        <v>1</v>
      </c>
      <c r="C24" s="45" t="s">
        <v>38</v>
      </c>
      <c r="D24" s="46">
        <v>0</v>
      </c>
    </row>
    <row r="25" spans="1:5" x14ac:dyDescent="0.2">
      <c r="A25" s="57"/>
      <c r="B25" s="45">
        <v>2</v>
      </c>
      <c r="C25" s="45" t="s">
        <v>38</v>
      </c>
      <c r="D25" s="46">
        <v>0</v>
      </c>
    </row>
    <row r="26" spans="1:5" x14ac:dyDescent="0.2">
      <c r="A26" s="57"/>
      <c r="B26" s="45">
        <v>3</v>
      </c>
      <c r="C26" s="45" t="s">
        <v>38</v>
      </c>
      <c r="D26" s="46">
        <v>0</v>
      </c>
    </row>
    <row r="27" spans="1:5" x14ac:dyDescent="0.2">
      <c r="A27" s="52" t="s">
        <v>39</v>
      </c>
      <c r="B27" s="55"/>
      <c r="C27" s="49"/>
      <c r="D27" s="42"/>
    </row>
    <row r="28" spans="1:5" x14ac:dyDescent="0.2">
      <c r="A28" s="57"/>
      <c r="B28" s="45">
        <v>1</v>
      </c>
      <c r="C28" s="45" t="s">
        <v>46</v>
      </c>
      <c r="D28" s="46">
        <v>6.0528386507282796</v>
      </c>
      <c r="E28" s="58"/>
    </row>
    <row r="29" spans="1:5" x14ac:dyDescent="0.2">
      <c r="A29" s="57"/>
      <c r="B29" s="45">
        <v>2</v>
      </c>
      <c r="C29" s="45" t="s">
        <v>47</v>
      </c>
      <c r="D29" s="46">
        <v>0.51187167179237003</v>
      </c>
    </row>
    <row r="30" spans="1:5" x14ac:dyDescent="0.2">
      <c r="A30" s="57"/>
      <c r="B30" s="45">
        <v>3</v>
      </c>
      <c r="C30" s="45" t="s">
        <v>37</v>
      </c>
      <c r="D30" s="46">
        <v>2</v>
      </c>
    </row>
    <row r="31" spans="1:5" x14ac:dyDescent="0.2">
      <c r="A31" s="57"/>
      <c r="B31" s="45">
        <v>4</v>
      </c>
      <c r="C31" s="45" t="s">
        <v>38</v>
      </c>
      <c r="D31" s="46">
        <v>0</v>
      </c>
    </row>
    <row r="32" spans="1:5" x14ac:dyDescent="0.2">
      <c r="A32" s="57"/>
      <c r="B32" s="45">
        <v>5</v>
      </c>
      <c r="C32" s="45" t="s">
        <v>38</v>
      </c>
      <c r="D32" s="46">
        <v>0</v>
      </c>
    </row>
    <row r="33" spans="1:4" x14ac:dyDescent="0.2">
      <c r="A33" s="57"/>
      <c r="B33" s="45">
        <v>6</v>
      </c>
      <c r="C33" s="45" t="s">
        <v>38</v>
      </c>
      <c r="D33" s="46">
        <v>0</v>
      </c>
    </row>
    <row r="34" spans="1:4" x14ac:dyDescent="0.2">
      <c r="A34" s="57"/>
      <c r="B34" s="45">
        <v>7</v>
      </c>
      <c r="C34" s="45" t="s">
        <v>38</v>
      </c>
      <c r="D34" s="46">
        <v>0</v>
      </c>
    </row>
    <row r="35" spans="1:4" x14ac:dyDescent="0.2">
      <c r="A35" s="57"/>
      <c r="B35" s="45">
        <v>8</v>
      </c>
      <c r="C35" s="45" t="s">
        <v>38</v>
      </c>
      <c r="D35" s="46">
        <v>0</v>
      </c>
    </row>
    <row r="36" spans="1:4" x14ac:dyDescent="0.2">
      <c r="A36" s="52" t="s">
        <v>48</v>
      </c>
      <c r="B36" s="48"/>
      <c r="C36" s="53"/>
      <c r="D36" s="54">
        <f>SUM(D28:D35)</f>
        <v>8.56471032252065</v>
      </c>
    </row>
    <row r="37" spans="1:4" x14ac:dyDescent="0.2">
      <c r="A37" s="52"/>
      <c r="B37" s="55"/>
      <c r="C37" s="55"/>
      <c r="D37" s="42"/>
    </row>
    <row r="38" spans="1:4" x14ac:dyDescent="0.2">
      <c r="A38" s="52" t="s">
        <v>49</v>
      </c>
      <c r="B38" s="48"/>
      <c r="C38" s="53"/>
      <c r="D38" s="42"/>
    </row>
    <row r="39" spans="1:4" x14ac:dyDescent="0.2">
      <c r="A39" s="50"/>
      <c r="B39" s="51">
        <v>1</v>
      </c>
      <c r="C39" s="59" t="s">
        <v>50</v>
      </c>
      <c r="D39" s="46">
        <v>1.6594499999999994</v>
      </c>
    </row>
    <row r="40" spans="1:4" x14ac:dyDescent="0.2">
      <c r="A40" s="50"/>
      <c r="B40" s="51">
        <v>2</v>
      </c>
      <c r="C40" s="59" t="s">
        <v>51</v>
      </c>
      <c r="D40" s="46">
        <v>0.39883999999999997</v>
      </c>
    </row>
    <row r="41" spans="1:4" x14ac:dyDescent="0.2">
      <c r="A41" s="50"/>
      <c r="B41" s="51">
        <v>3</v>
      </c>
      <c r="C41" s="59" t="s">
        <v>52</v>
      </c>
      <c r="D41" s="46">
        <v>0.32076000000000005</v>
      </c>
    </row>
    <row r="42" spans="1:4" x14ac:dyDescent="0.2">
      <c r="A42" s="50"/>
      <c r="B42" s="51">
        <v>4</v>
      </c>
      <c r="C42" s="59" t="s">
        <v>53</v>
      </c>
      <c r="D42" s="46">
        <v>0.29802000000000006</v>
      </c>
    </row>
    <row r="43" spans="1:4" x14ac:dyDescent="0.2">
      <c r="A43" s="50"/>
      <c r="B43" s="51">
        <v>5</v>
      </c>
      <c r="C43" s="59" t="s">
        <v>54</v>
      </c>
      <c r="D43" s="46">
        <v>6.4780000000000004E-2</v>
      </c>
    </row>
    <row r="44" spans="1:4" x14ac:dyDescent="0.2">
      <c r="A44" s="50"/>
      <c r="B44" s="51">
        <v>6</v>
      </c>
      <c r="C44" s="59" t="s">
        <v>55</v>
      </c>
      <c r="D44" s="46">
        <v>5.9659999999999998E-2</v>
      </c>
    </row>
    <row r="45" spans="1:4" x14ac:dyDescent="0.2">
      <c r="A45" s="50"/>
      <c r="B45" s="51">
        <v>7</v>
      </c>
      <c r="C45" s="59" t="s">
        <v>72</v>
      </c>
      <c r="D45" s="46">
        <v>1</v>
      </c>
    </row>
    <row r="46" spans="1:4" x14ac:dyDescent="0.2">
      <c r="A46" s="50"/>
      <c r="B46" s="44">
        <v>8</v>
      </c>
      <c r="C46" s="59" t="s">
        <v>38</v>
      </c>
      <c r="D46" s="46">
        <v>0</v>
      </c>
    </row>
    <row r="47" spans="1:4" x14ac:dyDescent="0.2">
      <c r="A47" s="52" t="s">
        <v>56</v>
      </c>
      <c r="B47" s="48"/>
      <c r="C47" s="53"/>
      <c r="D47" s="54">
        <v>2.8380099999999997</v>
      </c>
    </row>
    <row r="48" spans="1:4" x14ac:dyDescent="0.2">
      <c r="A48" s="52"/>
      <c r="B48" s="55"/>
      <c r="C48" s="55"/>
      <c r="D48" s="42"/>
    </row>
    <row r="49" spans="1:4" x14ac:dyDescent="0.2">
      <c r="A49" s="52" t="s">
        <v>57</v>
      </c>
      <c r="B49" s="48"/>
      <c r="C49" s="53"/>
      <c r="D49" s="42"/>
    </row>
    <row r="50" spans="1:4" x14ac:dyDescent="0.2">
      <c r="A50" s="50"/>
      <c r="B50" s="51">
        <v>1</v>
      </c>
      <c r="C50" s="59" t="s">
        <v>58</v>
      </c>
      <c r="D50" s="46">
        <v>8.0621283216782711</v>
      </c>
    </row>
    <row r="51" spans="1:4" x14ac:dyDescent="0.2">
      <c r="A51" s="50"/>
      <c r="B51" s="51">
        <v>2</v>
      </c>
      <c r="C51" s="59" t="s">
        <v>59</v>
      </c>
      <c r="D51" s="46">
        <v>6.835638209331993</v>
      </c>
    </row>
    <row r="52" spans="1:4" x14ac:dyDescent="0.2">
      <c r="A52" s="50"/>
      <c r="B52" s="51">
        <v>3</v>
      </c>
      <c r="C52" s="59" t="s">
        <v>60</v>
      </c>
      <c r="D52" s="46">
        <v>6</v>
      </c>
    </row>
    <row r="53" spans="1:4" x14ac:dyDescent="0.2">
      <c r="A53" s="50"/>
      <c r="B53" s="51">
        <v>4</v>
      </c>
      <c r="C53" s="59" t="s">
        <v>61</v>
      </c>
      <c r="D53" s="46">
        <v>3.7374999999999998</v>
      </c>
    </row>
    <row r="54" spans="1:4" x14ac:dyDescent="0.2">
      <c r="A54" s="50"/>
      <c r="B54" s="51">
        <v>5</v>
      </c>
      <c r="C54" s="59" t="s">
        <v>62</v>
      </c>
      <c r="D54" s="46">
        <v>1.1499999999999999</v>
      </c>
    </row>
    <row r="55" spans="1:4" x14ac:dyDescent="0.2">
      <c r="A55" s="50"/>
      <c r="B55" s="51">
        <v>6</v>
      </c>
      <c r="C55" s="59" t="s">
        <v>63</v>
      </c>
      <c r="D55" s="46">
        <v>0.9605846349999978</v>
      </c>
    </row>
    <row r="56" spans="1:4" x14ac:dyDescent="0.2">
      <c r="A56" s="50"/>
      <c r="B56" s="51">
        <v>7</v>
      </c>
      <c r="C56" s="59" t="s">
        <v>64</v>
      </c>
      <c r="D56" s="46">
        <v>0.8175</v>
      </c>
    </row>
    <row r="57" spans="1:4" x14ac:dyDescent="0.2">
      <c r="A57" s="50"/>
      <c r="B57" s="51">
        <v>8</v>
      </c>
      <c r="C57" s="59" t="s">
        <v>38</v>
      </c>
      <c r="D57" s="46">
        <v>0</v>
      </c>
    </row>
    <row r="58" spans="1:4" x14ac:dyDescent="0.2">
      <c r="A58" s="52" t="s">
        <v>14</v>
      </c>
      <c r="B58" s="55"/>
      <c r="C58" s="55"/>
      <c r="D58" s="54">
        <v>27.563351166010257</v>
      </c>
    </row>
    <row r="59" spans="1:4" x14ac:dyDescent="0.2">
      <c r="A59" s="52"/>
      <c r="B59" s="55"/>
      <c r="C59" s="55"/>
      <c r="D59" s="42"/>
    </row>
    <row r="60" spans="1:4" x14ac:dyDescent="0.2">
      <c r="A60" s="52" t="s">
        <v>65</v>
      </c>
      <c r="B60" s="55"/>
      <c r="C60" s="55"/>
      <c r="D60" s="42"/>
    </row>
    <row r="61" spans="1:4" x14ac:dyDescent="0.2">
      <c r="A61" s="50"/>
      <c r="B61" s="51">
        <v>1</v>
      </c>
      <c r="C61" s="59" t="s">
        <v>37</v>
      </c>
      <c r="D61" s="46"/>
    </row>
    <row r="62" spans="1:4" x14ac:dyDescent="0.2">
      <c r="A62" s="50"/>
      <c r="B62" s="51"/>
      <c r="C62" s="55" t="s">
        <v>66</v>
      </c>
      <c r="D62" s="54"/>
    </row>
    <row r="63" spans="1:4" x14ac:dyDescent="0.2">
      <c r="A63" s="52"/>
      <c r="B63" s="55"/>
      <c r="C63" s="59"/>
      <c r="D63" s="42"/>
    </row>
    <row r="64" spans="1:4" x14ac:dyDescent="0.2">
      <c r="A64" s="52" t="s">
        <v>67</v>
      </c>
      <c r="B64" s="55"/>
      <c r="C64" s="55"/>
      <c r="D64" s="42"/>
    </row>
    <row r="65" spans="1:4" x14ac:dyDescent="0.2">
      <c r="A65" s="50"/>
      <c r="B65" s="51">
        <v>1</v>
      </c>
      <c r="C65" s="59" t="s">
        <v>68</v>
      </c>
      <c r="D65" s="46"/>
    </row>
    <row r="66" spans="1:4" x14ac:dyDescent="0.2">
      <c r="A66" s="50"/>
      <c r="B66" s="51"/>
      <c r="C66" s="55" t="s">
        <v>26</v>
      </c>
      <c r="D66" s="54"/>
    </row>
    <row r="67" spans="1:4" x14ac:dyDescent="0.2">
      <c r="A67" s="50"/>
      <c r="B67" s="51"/>
      <c r="C67" s="55"/>
      <c r="D67" s="42"/>
    </row>
    <row r="68" spans="1:4" x14ac:dyDescent="0.2">
      <c r="A68" s="52"/>
      <c r="B68" s="55"/>
      <c r="C68" s="55" t="s">
        <v>69</v>
      </c>
      <c r="D68" s="54">
        <f>D58+D47+D36+D20+0.5</f>
        <v>104.76351679057453</v>
      </c>
    </row>
    <row r="69" spans="1:4" x14ac:dyDescent="0.2">
      <c r="A69" s="52"/>
      <c r="B69" s="55"/>
      <c r="C69" s="55"/>
      <c r="D69" s="42"/>
    </row>
    <row r="70" spans="1:4" ht="15.75" thickBot="1" x14ac:dyDescent="0.3">
      <c r="A70" s="60"/>
      <c r="B70" s="61"/>
      <c r="C70" s="62" t="s">
        <v>30</v>
      </c>
      <c r="D70" s="21">
        <f>'גמל להשקעה- נספח 1'!C41</f>
        <v>207035</v>
      </c>
    </row>
    <row r="72" spans="1:4" x14ac:dyDescent="0.2">
      <c r="D72" s="63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8</vt:i4>
      </vt:variant>
    </vt:vector>
  </HeadingPairs>
  <TitlesOfParts>
    <vt:vector size="18" baseType="lpstr">
      <vt:lpstr>7936</vt:lpstr>
      <vt:lpstr>7934</vt:lpstr>
      <vt:lpstr>7933</vt:lpstr>
      <vt:lpstr>7932</vt:lpstr>
      <vt:lpstr>7931</vt:lpstr>
      <vt:lpstr>7935</vt:lpstr>
      <vt:lpstr>7937</vt:lpstr>
      <vt:lpstr>גמל להשקעה- נספח 1</vt:lpstr>
      <vt:lpstr>גמל להשקעה- נספח 2</vt:lpstr>
      <vt:lpstr>גמל להשקעה- נספח 3</vt:lpstr>
      <vt:lpstr>'7931'!WPrint_Area_W</vt:lpstr>
      <vt:lpstr>'7932'!WPrint_Area_W</vt:lpstr>
      <vt:lpstr>'7933'!WPrint_Area_W</vt:lpstr>
      <vt:lpstr>'7934'!WPrint_Area_W</vt:lpstr>
      <vt:lpstr>'7935'!WPrint_Area_W</vt:lpstr>
      <vt:lpstr>'7936'!WPrint_Area_W</vt:lpstr>
      <vt:lpstr>'7937'!WPrint_Area_W</vt:lpstr>
      <vt:lpstr>'גמל להשקעה-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2020-03-31T12:04:18Z</dcterms:modified>
</cp:coreProperties>
</file>