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90" windowWidth="17025" windowHeight="9600" activeTab="12"/>
  </bookViews>
  <sheets>
    <sheet name="579" sheetId="14" r:id="rId1"/>
    <sheet name="599" sheetId="15" r:id="rId2"/>
    <sheet name="869" sheetId="16" r:id="rId3"/>
    <sheet name="868" sheetId="17" r:id="rId4"/>
    <sheet name="865" sheetId="18" r:id="rId5"/>
    <sheet name="864" sheetId="19" r:id="rId6"/>
    <sheet name="199" sheetId="10" r:id="rId7"/>
    <sheet name="2048" sheetId="11" r:id="rId8"/>
    <sheet name="7253" sheetId="12" r:id="rId9"/>
    <sheet name="7254" sheetId="13" r:id="rId10"/>
    <sheet name="470" sheetId="8" r:id="rId11"/>
    <sheet name="7256" sheetId="9" r:id="rId12"/>
    <sheet name="מגדל השתלמות- נספח 1" sheetId="7" r:id="rId13"/>
    <sheet name="מגדל השתלמות- נספח 2" sheetId="5" r:id="rId14"/>
    <sheet name="מגדל השתלמות- נספח 3" sheetId="6" r:id="rId15"/>
  </sheets>
  <definedNames>
    <definedName name="_xlnm.Print_Area" localSheetId="6">'199'!$A$1:$C$65</definedName>
    <definedName name="_xlnm.Print_Area" localSheetId="7">'2048'!$A$1:$C$65</definedName>
    <definedName name="_xlnm.Print_Area" localSheetId="10">'470'!$A$1:$C$65</definedName>
    <definedName name="_xlnm.Print_Area" localSheetId="0">'579'!$A$1:$C$65</definedName>
    <definedName name="_xlnm.Print_Area" localSheetId="1">'599'!$A$1:$C$65</definedName>
    <definedName name="_xlnm.Print_Area" localSheetId="8">'7253'!$A$1:$C$65</definedName>
    <definedName name="_xlnm.Print_Area" localSheetId="9">'7254'!$A$1:$C$65</definedName>
    <definedName name="_xlnm.Print_Area" localSheetId="11">'7256'!$A$1:$C$65</definedName>
    <definedName name="_xlnm.Print_Area" localSheetId="5">'864'!$A$1:$C$65</definedName>
    <definedName name="_xlnm.Print_Area" localSheetId="4">'865'!$A$1:$C$65</definedName>
    <definedName name="_xlnm.Print_Area" localSheetId="3">'868'!$A$1:$C$65</definedName>
    <definedName name="_xlnm.Print_Area" localSheetId="2">'869'!$A$1:$C$65</definedName>
    <definedName name="_xlnm.Print_Area" localSheetId="12">'מגדל השתלמות- נספח 1'!$A$1:$C$65</definedName>
  </definedNames>
  <calcPr calcId="145621"/>
</workbook>
</file>

<file path=xl/calcChain.xml><?xml version="1.0" encoding="utf-8"?>
<calcChain xmlns="http://schemas.openxmlformats.org/spreadsheetml/2006/main">
  <c r="D70" i="5" l="1"/>
  <c r="C62" i="6"/>
  <c r="C60" i="6"/>
  <c r="C32" i="6"/>
  <c r="C37" i="6"/>
  <c r="D68" i="5"/>
  <c r="D42" i="5"/>
  <c r="D36" i="5"/>
  <c r="D30" i="5"/>
  <c r="D12" i="5"/>
  <c r="D13" i="5"/>
  <c r="D20" i="5"/>
  <c r="C29" i="7"/>
  <c r="C22" i="7"/>
  <c r="C23" i="7"/>
  <c r="C10" i="7"/>
  <c r="C9" i="7"/>
  <c r="C23" i="14"/>
  <c r="C29" i="15"/>
  <c r="C9" i="19"/>
  <c r="C10" i="19"/>
  <c r="C27" i="11"/>
  <c r="C23" i="12"/>
  <c r="C9" i="12"/>
  <c r="C10" i="12"/>
  <c r="C8" i="12"/>
  <c r="C10" i="10"/>
  <c r="C14" i="7"/>
  <c r="C13" i="7"/>
  <c r="C10" i="15"/>
  <c r="C62" i="7"/>
  <c r="C61" i="7"/>
  <c r="C41" i="7"/>
  <c r="C37" i="7"/>
  <c r="C36" i="7"/>
  <c r="C34" i="7"/>
  <c r="C33" i="7"/>
  <c r="C32" i="7"/>
  <c r="C31" i="7"/>
  <c r="C30" i="7"/>
  <c r="C28" i="7"/>
  <c r="C27" i="7"/>
  <c r="C26" i="7"/>
  <c r="C25" i="7"/>
  <c r="C24" i="7"/>
  <c r="C20" i="7"/>
  <c r="C19" i="7"/>
  <c r="C18" i="7"/>
  <c r="C17" i="7"/>
  <c r="C16" i="7"/>
  <c r="C15" i="7"/>
  <c r="C11" i="7"/>
  <c r="C61" i="19"/>
  <c r="C31" i="19"/>
  <c r="C21" i="19"/>
  <c r="C38" i="19" s="1"/>
  <c r="C16" i="19"/>
  <c r="C14" i="19"/>
  <c r="C12" i="19" s="1"/>
  <c r="C8" i="19"/>
  <c r="C61" i="18"/>
  <c r="C31" i="18"/>
  <c r="C21" i="18"/>
  <c r="C38" i="18" s="1"/>
  <c r="C16" i="18"/>
  <c r="C14" i="18"/>
  <c r="C12" i="18" s="1"/>
  <c r="C8" i="18"/>
  <c r="C61" i="17"/>
  <c r="C31" i="17"/>
  <c r="C21" i="17"/>
  <c r="C38" i="17" s="1"/>
  <c r="C16" i="17"/>
  <c r="C14" i="17"/>
  <c r="C12" i="17" s="1"/>
  <c r="C8" i="17"/>
  <c r="C61" i="16"/>
  <c r="C31" i="16"/>
  <c r="C21" i="16"/>
  <c r="C38" i="16" s="1"/>
  <c r="C16" i="16"/>
  <c r="C14" i="16"/>
  <c r="C12" i="16" s="1"/>
  <c r="C10" i="16"/>
  <c r="C8" i="16" s="1"/>
  <c r="C61" i="15"/>
  <c r="C31" i="15"/>
  <c r="C21" i="15"/>
  <c r="C38" i="15" s="1"/>
  <c r="C16" i="15"/>
  <c r="C14" i="15"/>
  <c r="C12" i="15"/>
  <c r="C8" i="15"/>
  <c r="C61" i="14"/>
  <c r="C31" i="14"/>
  <c r="C21" i="14"/>
  <c r="C38" i="14" s="1"/>
  <c r="C16" i="14"/>
  <c r="C14" i="14"/>
  <c r="C12" i="14" s="1"/>
  <c r="C10" i="14"/>
  <c r="C8" i="14" s="1"/>
  <c r="C61" i="13"/>
  <c r="C31" i="13"/>
  <c r="C21" i="13"/>
  <c r="C38" i="13" s="1"/>
  <c r="C16" i="13"/>
  <c r="C14" i="13"/>
  <c r="C12" i="13" s="1"/>
  <c r="C8" i="13"/>
  <c r="C61" i="12"/>
  <c r="C31" i="12"/>
  <c r="C21" i="12"/>
  <c r="C38" i="12" s="1"/>
  <c r="C16" i="12"/>
  <c r="C14" i="12"/>
  <c r="C12" i="12" s="1"/>
  <c r="C61" i="11"/>
  <c r="C31" i="11"/>
  <c r="C21" i="11"/>
  <c r="C38" i="11" s="1"/>
  <c r="C16" i="11"/>
  <c r="C14" i="11"/>
  <c r="C12" i="11"/>
  <c r="C8" i="11"/>
  <c r="C61" i="10"/>
  <c r="C31" i="10"/>
  <c r="C21" i="10"/>
  <c r="C38" i="10" s="1"/>
  <c r="C16" i="10"/>
  <c r="C14" i="10"/>
  <c r="C12" i="10" s="1"/>
  <c r="C8" i="10"/>
  <c r="C61" i="9"/>
  <c r="C31" i="9"/>
  <c r="C21" i="9"/>
  <c r="C38" i="9" s="1"/>
  <c r="C16" i="9"/>
  <c r="C14" i="9"/>
  <c r="C12" i="9" s="1"/>
  <c r="C8" i="9"/>
  <c r="C61" i="8"/>
  <c r="C31" i="8"/>
  <c r="C21" i="8"/>
  <c r="C38" i="8" s="1"/>
  <c r="C16" i="8"/>
  <c r="C14" i="8"/>
  <c r="C12" i="8"/>
  <c r="C8" i="8"/>
  <c r="C21" i="7" l="1"/>
  <c r="C8" i="7"/>
  <c r="C35" i="7"/>
  <c r="C12" i="7"/>
  <c r="C35" i="11"/>
  <c r="C39" i="11" s="1"/>
  <c r="C35" i="13"/>
  <c r="C39" i="13" s="1"/>
  <c r="C35" i="10"/>
  <c r="C39" i="10" s="1"/>
  <c r="C35" i="15"/>
  <c r="C35" i="18"/>
  <c r="C39" i="18" s="1"/>
  <c r="C35" i="12"/>
  <c r="C39" i="12" s="1"/>
  <c r="C35" i="14"/>
  <c r="C39" i="14" s="1"/>
  <c r="C35" i="19"/>
  <c r="C39" i="19" s="1"/>
  <c r="C35" i="17"/>
  <c r="C39" i="17" s="1"/>
  <c r="C35" i="16"/>
  <c r="C39" i="16" s="1"/>
  <c r="C35" i="8"/>
  <c r="C39" i="8" s="1"/>
  <c r="C35" i="9"/>
  <c r="C39" i="9" s="1"/>
  <c r="C38" i="7" l="1"/>
  <c r="C39" i="15"/>
  <c r="C39" i="7"/>
</calcChain>
</file>

<file path=xl/sharedStrings.xml><?xml version="1.0" encoding="utf-8"?>
<sst xmlns="http://schemas.openxmlformats.org/spreadsheetml/2006/main" count="653" uniqueCount="104">
  <si>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</si>
  <si>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</si>
  <si>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</si>
  <si>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</si>
  <si>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</si>
  <si>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</si>
  <si>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</si>
  <si>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</si>
  <si>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</si>
  <si>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</si>
  <si>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</si>
  <si>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</si>
  <si>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</si>
  <si>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</si>
  <si>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</si>
  <si>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</si>
  <si>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</si>
  <si>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</si>
  <si>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</si>
  <si>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</si>
  <si>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</si>
  <si>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</si>
  <si>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</si>
  <si>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</si>
  <si>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</si>
  <si>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</si>
  <si>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</si>
  <si>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</si>
  <si>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</si>
  <si>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</si>
  <si>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</si>
  <si>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</si>
  <si>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שווי נכסים ממוצע</t>
  </si>
  <si>
    <t xml:space="preserve">סך נכסים לסוף שנה 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</si>
  <si>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</si>
  <si>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</si>
  <si>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</si>
  <si>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</si>
  <si>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</si>
  <si>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LEUMI</t>
  </si>
  <si>
    <t>סך עמלות ברוקראז'</t>
  </si>
  <si>
    <t>עמלות קסטודיאן</t>
  </si>
  <si>
    <t>UBS</t>
  </si>
  <si>
    <t>בנק הפועלים</t>
  </si>
  <si>
    <t>בנק לאומי</t>
  </si>
  <si>
    <t>בנק דיסקונט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</si>
  <si>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</si>
  <si>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</si>
  <si>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</si>
  <si>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</si>
  <si>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</si>
  <si>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אחר</t>
  </si>
  <si>
    <t>גוף 4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</si>
  <si>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</si>
  <si>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</si>
  <si>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</si>
  <si>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</si>
  <si>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</si>
  <si>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</si>
  <si>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</si>
  <si>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גורם 6</t>
  </si>
  <si>
    <t>גורם 7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</si>
  <si>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</si>
  <si>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</si>
  <si>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</si>
  <si>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</si>
  <si>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</si>
  <si>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</si>
  <si>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BROOKFIELD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</si>
  <si>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</si>
  <si>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</si>
  <si>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</si>
  <si>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</si>
  <si>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</si>
  <si>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</si>
  <si>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</si>
  <si>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</si>
  <si>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</si>
  <si>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</si>
  <si>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</si>
  <si>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בתעודת סל</t>
  </si>
  <si>
    <t>קרן סל ישראלית</t>
  </si>
  <si>
    <t>קרן סל זרה</t>
  </si>
  <si>
    <t>BlackRock Inc USA</t>
  </si>
  <si>
    <t>BlackRock Inc Ireland</t>
  </si>
  <si>
    <t>סך תשלומים בגין השקעה בתעודות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</si>
  <si>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</si>
  <si>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</si>
  <si>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</si>
  <si>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השתלמות- מסלול כללי- מספר באוצר 579</t>
  </si>
  <si>
    <t>מגדל השתלמות- מסלול אג"ח עד 10% מניות- מספר באוצר 599</t>
  </si>
  <si>
    <t>מגדל השתלמות- מסלול מניות- מספר באוצר 869</t>
  </si>
  <si>
    <t>מגדל השתלמות- מסלול חו"ל- מספר באוצר 868</t>
  </si>
  <si>
    <t>מגדל השתלמות- מסלול אג"ח ממשלתי ישראלי- מספר באוצר 865</t>
  </si>
  <si>
    <t>מגדל השתלמות- מסלול שקלי טווח קצר- מספר באוצר 864</t>
  </si>
  <si>
    <t>מגדל השתלמות- מסלול אג"ח- מספר באוצר 199</t>
  </si>
  <si>
    <t>מגדל השתלמות- מסלול כהלכה- מספר באוצר 2048</t>
  </si>
  <si>
    <t>מגדל השתלמות- מסלול לבני 50 ומטה- מספר באוצר 7253</t>
  </si>
  <si>
    <t>מגדל השתלמות- מסלול לבני 50 עד 60- מספר באוצר 7254</t>
  </si>
  <si>
    <t>מגדל השתלמות- מסלול לבני 60 ומעלה- מספר באוצר 470</t>
  </si>
  <si>
    <t>מגדל השתלמות- מסלול פאסיבי כללי- מספר באוצר 7256</t>
  </si>
  <si>
    <t>מגדל השתלמות- מצרפי (מספרים באוצר- 579, 199, 599, 865, 868, 864, 869, 2048, 7253, 7254, 7256, 470)</t>
  </si>
  <si>
    <t xml:space="preserve">נספח 2 - פירוט עמלות והוצאות לשנה המסתיימת ביום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</si>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</sst>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7" applyNumberFormat="0" applyAlignment="0" applyProtection="0"/>
    <xf numFmtId="0" fontId="15" fillId="10" borderId="18" applyNumberFormat="0" applyAlignment="0" applyProtection="0"/>
    <xf numFmtId="0" fontId="16" fillId="10" borderId="17" applyNumberFormat="0" applyAlignment="0" applyProtection="0"/>
    <xf numFmtId="0" fontId="17" fillId="0" borderId="19" applyNumberFormat="0" applyFill="0" applyAlignment="0" applyProtection="0"/>
    <xf numFmtId="0" fontId="18" fillId="11" borderId="20" applyNumberFormat="0" applyAlignment="0" applyProtection="0"/>
    <xf numFmtId="0" fontId="19" fillId="0" borderId="0" applyNumberFormat="0" applyFill="0" applyBorder="0" applyAlignment="0" applyProtection="0"/>
    <xf numFmtId="0" fontId="1" fillId="12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4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5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165" fontId="5" fillId="4" borderId="6" xfId="1" applyNumberFormat="1" applyFont="1" applyFill="1" applyBorder="1" applyProtection="1"/>
    <xf numFmtId="0" fontId="4" fillId="3" borderId="7" xfId="0" applyFont="1" applyFill="1" applyBorder="1" applyAlignment="1" applyProtection="1"/>
    <xf numFmtId="0" fontId="4" fillId="3" borderId="8" xfId="0" applyFont="1" applyFill="1" applyBorder="1" applyAlignment="1" applyProtection="1"/>
    <xf numFmtId="165" fontId="0" fillId="3" borderId="6" xfId="1" applyNumberFormat="1" applyFont="1" applyFill="1" applyBorder="1" applyProtection="1"/>
    <xf numFmtId="0" fontId="4" fillId="3" borderId="9" xfId="0" applyFont="1" applyFill="1" applyBorder="1" applyAlignment="1" applyProtection="1"/>
    <xf numFmtId="0" fontId="4" fillId="3" borderId="8" xfId="0" applyFont="1" applyFill="1" applyBorder="1" applyAlignment="1" applyProtection="1">
      <alignment wrapText="1"/>
    </xf>
    <xf numFmtId="0" fontId="0" fillId="3" borderId="7" xfId="0" applyFill="1" applyBorder="1" applyAlignment="1" applyProtection="1"/>
    <xf numFmtId="0" fontId="6" fillId="3" borderId="7" xfId="0" applyFont="1" applyFill="1" applyBorder="1" applyAlignment="1" applyProtection="1"/>
    <xf numFmtId="10" fontId="5" fillId="4" borderId="6" xfId="2" applyNumberFormat="1" applyFont="1" applyFill="1" applyBorder="1" applyProtection="1"/>
    <xf numFmtId="0" fontId="4" fillId="3" borderId="10" xfId="0" applyFont="1" applyFill="1" applyBorder="1" applyAlignment="1" applyProtection="1"/>
    <xf numFmtId="0" fontId="4" fillId="3" borderId="11" xfId="0" applyFont="1" applyFill="1" applyBorder="1" applyAlignment="1" applyProtection="1"/>
    <xf numFmtId="165" fontId="0" fillId="5" borderId="6" xfId="1" applyNumberFormat="1" applyFont="1" applyFill="1" applyBorder="1"/>
    <xf numFmtId="165" fontId="0" fillId="3" borderId="6" xfId="1" applyNumberFormat="1" applyFont="1" applyFill="1" applyBorder="1"/>
    <xf numFmtId="165" fontId="5" fillId="4" borderId="12" xfId="1" applyNumberFormat="1" applyFont="1" applyFill="1" applyBorder="1"/>
    <xf numFmtId="165" fontId="5" fillId="0" borderId="0" xfId="1" applyNumberFormat="1" applyFont="1" applyProtection="1"/>
    <xf numFmtId="165" fontId="0" fillId="0" borderId="0" xfId="0" applyNumberFormat="1" applyProtection="1"/>
    <xf numFmtId="0" fontId="4" fillId="2" borderId="0" xfId="0" applyFont="1" applyFill="1" applyBorder="1" applyAlignment="1" applyProtection="1"/>
    <xf numFmtId="165" fontId="0" fillId="2" borderId="0" xfId="1" applyNumberFormat="1" applyFont="1" applyFill="1" applyProtection="1"/>
    <xf numFmtId="0" fontId="4" fillId="2" borderId="11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165" fontId="0" fillId="0" borderId="0" xfId="1" applyNumberFormat="1" applyFont="1" applyAlignment="1">
      <alignment horizontal="right"/>
    </xf>
    <xf numFmtId="0" fontId="4" fillId="3" borderId="23" xfId="0" applyFont="1" applyFill="1" applyBorder="1" applyAlignment="1">
      <alignment horizontal="right"/>
    </xf>
    <xf numFmtId="0" fontId="4" fillId="3" borderId="24" xfId="0" applyFont="1" applyFill="1" applyBorder="1" applyAlignment="1">
      <alignment horizontal="right"/>
    </xf>
    <xf numFmtId="0" fontId="22" fillId="3" borderId="25" xfId="0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22" fillId="3" borderId="13" xfId="0" applyFont="1" applyFill="1" applyBorder="1" applyAlignment="1">
      <alignment horizontal="right"/>
    </xf>
    <xf numFmtId="165" fontId="0" fillId="3" borderId="6" xfId="1" applyNumberFormat="1" applyFont="1" applyFill="1" applyBorder="1" applyAlignment="1">
      <alignment horizontal="right"/>
    </xf>
    <xf numFmtId="0" fontId="22" fillId="3" borderId="28" xfId="0" applyNumberFormat="1" applyFont="1" applyFill="1" applyBorder="1" applyAlignment="1">
      <alignment horizontal="right" readingOrder="2"/>
    </xf>
    <xf numFmtId="0" fontId="22" fillId="3" borderId="8" xfId="0" applyNumberFormat="1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5" fontId="0" fillId="5" borderId="6" xfId="1" applyNumberFormat="1" applyFont="1" applyFill="1" applyBorder="1" applyAlignment="1">
      <alignment horizontal="right"/>
    </xf>
    <xf numFmtId="0" fontId="4" fillId="3" borderId="29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22" fillId="3" borderId="26" xfId="0" applyNumberFormat="1" applyFont="1" applyFill="1" applyBorder="1" applyAlignment="1">
      <alignment horizontal="right" readingOrder="2"/>
    </xf>
    <xf numFmtId="0" fontId="22" fillId="3" borderId="27" xfId="0" applyNumberFormat="1" applyFont="1" applyFill="1" applyBorder="1" applyAlignment="1">
      <alignment horizontal="right" readingOrder="2"/>
    </xf>
    <xf numFmtId="0" fontId="4" fillId="3" borderId="28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165" fontId="4" fillId="4" borderId="6" xfId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165" fontId="25" fillId="3" borderId="6" xfId="1" applyNumberFormat="1" applyFont="1" applyFill="1" applyBorder="1" applyAlignment="1">
      <alignment horizontal="right"/>
    </xf>
    <xf numFmtId="0" fontId="22" fillId="3" borderId="29" xfId="0" applyFont="1" applyFill="1" applyBorder="1" applyAlignment="1">
      <alignment horizontal="right"/>
    </xf>
    <xf numFmtId="0" fontId="0" fillId="0" borderId="0" xfId="0" applyBorder="1"/>
    <xf numFmtId="0" fontId="22" fillId="3" borderId="8" xfId="0" applyFont="1" applyFill="1" applyBorder="1" applyAlignment="1">
      <alignment horizontal="right"/>
    </xf>
    <xf numFmtId="0" fontId="4" fillId="3" borderId="3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22" fillId="3" borderId="32" xfId="0" applyFont="1" applyFill="1" applyBorder="1" applyAlignment="1">
      <alignment horizontal="right"/>
    </xf>
    <xf numFmtId="165" fontId="0" fillId="5" borderId="33" xfId="1" applyNumberFormat="1" applyFont="1" applyFill="1" applyBorder="1" applyAlignment="1">
      <alignment horizontal="right"/>
    </xf>
    <xf numFmtId="165" fontId="0" fillId="0" borderId="0" xfId="0" applyNumberFormat="1"/>
    <xf numFmtId="165" fontId="4" fillId="3" borderId="33" xfId="0" applyNumberFormat="1" applyFont="1" applyFill="1" applyBorder="1" applyAlignment="1">
      <alignment horizontal="right"/>
    </xf>
    <xf numFmtId="0" fontId="22" fillId="3" borderId="26" xfId="0" applyFont="1" applyFill="1" applyBorder="1" applyAlignment="1">
      <alignment horizontal="right"/>
    </xf>
    <xf numFmtId="0" fontId="4" fillId="3" borderId="32" xfId="0" applyFont="1" applyFill="1" applyBorder="1" applyAlignment="1">
      <alignment horizontal="right"/>
    </xf>
    <xf numFmtId="0" fontId="22" fillId="3" borderId="33" xfId="0" applyFont="1" applyFill="1" applyBorder="1" applyAlignment="1">
      <alignment horizontal="right"/>
    </xf>
    <xf numFmtId="0" fontId="4" fillId="3" borderId="34" xfId="0" applyFont="1" applyFill="1" applyBorder="1" applyAlignment="1">
      <alignment horizontal="right"/>
    </xf>
    <xf numFmtId="0" fontId="22" fillId="3" borderId="3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22" fillId="3" borderId="29" xfId="0" applyNumberFormat="1" applyFont="1" applyFill="1" applyBorder="1" applyAlignment="1">
      <alignment horizontal="right" readingOrder="2"/>
    </xf>
    <xf numFmtId="164" fontId="0" fillId="0" borderId="0" xfId="0" applyNumberFormat="1"/>
    <xf numFmtId="0" fontId="4" fillId="3" borderId="35" xfId="0" applyFont="1" applyFill="1" applyBorder="1" applyAlignment="1">
      <alignment horizontal="right"/>
    </xf>
    <xf numFmtId="0" fontId="22" fillId="3" borderId="36" xfId="0" applyFont="1" applyFill="1" applyBorder="1" applyAlignment="1">
      <alignment horizontal="right"/>
    </xf>
    <xf numFmtId="0" fontId="4" fillId="0" borderId="0" xfId="0" applyFont="1" applyFill="1" applyBorder="1" applyAlignment="1" applyProtection="1"/>
    <xf numFmtId="165" fontId="5" fillId="0" borderId="0" xfId="1" applyNumberFormat="1" applyFont="1" applyFill="1" applyBorder="1"/>
    <xf numFmtId="0" fontId="0" fillId="0" borderId="0" xfId="0" applyFill="1" applyProtection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wrapText="1"/>
    </xf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10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89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2321.6624122815665</v>
      </c>
    </row>
    <row r="9" spans="1:4" x14ac:dyDescent="0.2">
      <c r="A9" s="11"/>
      <c r="B9" s="12" t="s">
        <v>3</v>
      </c>
      <c r="C9" s="21">
        <v>14.875437576156342</v>
      </c>
    </row>
    <row r="10" spans="1:4" x14ac:dyDescent="0.2">
      <c r="A10" s="11"/>
      <c r="B10" s="12" t="s">
        <v>4</v>
      </c>
      <c r="C10" s="21">
        <f>2306.78697470541</f>
        <v>2306.7869747054101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148.38445600229889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86.3744711029167+62.0099848993822</f>
        <v>148.38445600229889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2558.3471834700822</v>
      </c>
    </row>
    <row r="17" spans="1:3" ht="25.5" x14ac:dyDescent="0.2">
      <c r="A17" s="11" t="s">
        <v>9</v>
      </c>
      <c r="B17" s="15" t="s">
        <v>10</v>
      </c>
      <c r="C17" s="21">
        <v>263.15291000000002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2295.1942734700824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15925.726590335178</v>
      </c>
    </row>
    <row r="22" spans="1:3" x14ac:dyDescent="0.2">
      <c r="A22" s="11"/>
      <c r="B22" s="12" t="s">
        <v>16</v>
      </c>
      <c r="C22" s="21">
        <v>2097.2382450708301</v>
      </c>
    </row>
    <row r="23" spans="1:3" x14ac:dyDescent="0.2">
      <c r="A23" s="11"/>
      <c r="B23" s="12" t="s">
        <v>17</v>
      </c>
      <c r="C23" s="21">
        <f>9264.25501526435+0.3</f>
        <v>9264.55501526435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4.0629999999999999E-2</v>
      </c>
    </row>
    <row r="27" spans="1:3" x14ac:dyDescent="0.2">
      <c r="A27" s="11"/>
      <c r="B27" s="12" t="s">
        <v>21</v>
      </c>
      <c r="C27" s="21">
        <v>2158.9728199999995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2404.9198799999999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20954.120642089125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1.4097708585275991E-3</v>
      </c>
    </row>
    <row r="39" spans="1:3" ht="15" x14ac:dyDescent="0.25">
      <c r="A39" s="11" t="s">
        <v>11</v>
      </c>
      <c r="B39" s="12" t="s">
        <v>31</v>
      </c>
      <c r="C39" s="18">
        <f t="shared" ref="C39" si="4">C35/C61</f>
        <v>1.74234496658965E-3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11483341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 t="shared" ref="C61" si="5">(C41+C62)/2</f>
        <v>12026390.321030011</v>
      </c>
    </row>
    <row r="62" spans="1:3" ht="15" thickBot="1" x14ac:dyDescent="0.25">
      <c r="B62" s="28" t="s">
        <v>33</v>
      </c>
      <c r="C62" s="27">
        <v>12569439.642060023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98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24.140444457378265</v>
      </c>
    </row>
    <row r="9" spans="1:4" x14ac:dyDescent="0.2">
      <c r="A9" s="11"/>
      <c r="B9" s="12" t="s">
        <v>3</v>
      </c>
      <c r="C9" s="21">
        <v>0.17517641126329001</v>
      </c>
    </row>
    <row r="10" spans="1:4" x14ac:dyDescent="0.2">
      <c r="A10" s="11"/>
      <c r="B10" s="12" t="s">
        <v>4</v>
      </c>
      <c r="C10" s="21">
        <v>23.965268046114975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3.4904700000000002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2.90435998760084+0.58611001239916</f>
        <v>3.4904700000000002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17.012863965609863</v>
      </c>
    </row>
    <row r="17" spans="1:3" ht="25.5" x14ac:dyDescent="0.2">
      <c r="A17" s="11" t="s">
        <v>9</v>
      </c>
      <c r="B17" s="15" t="s">
        <v>10</v>
      </c>
      <c r="C17" s="21">
        <v>1.00505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16.007813965609863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59.829107889368188</v>
      </c>
    </row>
    <row r="22" spans="1:3" x14ac:dyDescent="0.2">
      <c r="A22" s="11"/>
      <c r="B22" s="12" t="s">
        <v>16</v>
      </c>
      <c r="C22" s="21">
        <v>0.7651542600136364</v>
      </c>
    </row>
    <row r="23" spans="1:3" x14ac:dyDescent="0.2">
      <c r="A23" s="11"/>
      <c r="B23" s="12" t="s">
        <v>17</v>
      </c>
      <c r="C23" s="21">
        <v>10.151323629354554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3.5E-4</v>
      </c>
    </row>
    <row r="27" spans="1:3" x14ac:dyDescent="0.2">
      <c r="A27" s="11"/>
      <c r="B27" s="12" t="s">
        <v>21</v>
      </c>
      <c r="C27" s="21">
        <v>29.366599999999995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19.545680000000001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104.47288631235632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7.4716479844470871E-4</v>
      </c>
    </row>
    <row r="39" spans="1:3" ht="15" x14ac:dyDescent="0.25">
      <c r="A39" s="11" t="s">
        <v>11</v>
      </c>
      <c r="B39" s="12" t="s">
        <v>31</v>
      </c>
      <c r="C39" s="18">
        <f t="shared" ref="C39" si="4">C35/C61</f>
        <v>9.6395804051287279E-4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81420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 t="shared" ref="C61" si="5">(C41+C62)/2</f>
        <v>108379.08074999991</v>
      </c>
    </row>
    <row r="62" spans="1:3" ht="15" thickBot="1" x14ac:dyDescent="0.25">
      <c r="B62" s="28" t="s">
        <v>33</v>
      </c>
      <c r="C62" s="27">
        <v>135338.16149999981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3.875" style="2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99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25.951227838066917</v>
      </c>
    </row>
    <row r="9" spans="1:4" x14ac:dyDescent="0.2">
      <c r="A9" s="11"/>
      <c r="B9" s="12" t="s">
        <v>3</v>
      </c>
      <c r="C9" s="21">
        <v>0.24816447864648003</v>
      </c>
    </row>
    <row r="10" spans="1:4" x14ac:dyDescent="0.2">
      <c r="A10" s="11"/>
      <c r="B10" s="12" t="s">
        <v>4</v>
      </c>
      <c r="C10" s="21">
        <v>25.703063359420437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3.1353000000000009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2.9628445071333+0.172455492866701</f>
        <v>3.1353000000000009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20.008832663687869</v>
      </c>
    </row>
    <row r="17" spans="1:3" ht="25.5" x14ac:dyDescent="0.2">
      <c r="A17" s="11" t="s">
        <v>9</v>
      </c>
      <c r="B17" s="15" t="s">
        <v>10</v>
      </c>
      <c r="C17" s="21">
        <v>0.87721000000000005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19.131622663687867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38.842875494024881</v>
      </c>
    </row>
    <row r="22" spans="1:3" x14ac:dyDescent="0.2">
      <c r="A22" s="11"/>
      <c r="B22" s="12" t="s">
        <v>16</v>
      </c>
      <c r="C22" s="21">
        <v>0.49617183874090903</v>
      </c>
    </row>
    <row r="23" spans="1:3" x14ac:dyDescent="0.2">
      <c r="A23" s="11"/>
      <c r="B23" s="12" t="s">
        <v>17</v>
      </c>
      <c r="C23" s="21">
        <v>6.6920436552839693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2.6999999999999995E-4</v>
      </c>
    </row>
    <row r="27" spans="1:3" x14ac:dyDescent="0.2">
      <c r="A27" s="11"/>
      <c r="B27" s="12" t="s">
        <v>21</v>
      </c>
      <c r="C27" s="21">
        <v>21.591420000000003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10.062970000000002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87.938235995779664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4.2598006835855261E-4</v>
      </c>
    </row>
    <row r="39" spans="1:3" ht="15" x14ac:dyDescent="0.25">
      <c r="A39" s="11" t="s">
        <v>11</v>
      </c>
      <c r="B39" s="12" t="s">
        <v>31</v>
      </c>
      <c r="C39" s="18">
        <f t="shared" ref="C39" si="4">C35/C61</f>
        <v>6.7174804555293578E-4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93244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 t="shared" ref="C61" si="5">(C41+C62)/2</f>
        <v>130909.55244000016</v>
      </c>
    </row>
    <row r="62" spans="1:3" ht="15" thickBot="1" x14ac:dyDescent="0.25">
      <c r="B62" s="28" t="s">
        <v>33</v>
      </c>
      <c r="C62" s="27">
        <v>168575.10488000032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/>
      <c r="B1" s="31" t="s">
        <v>87</v>
      </c>
    </row>
    <row r="2" spans="1:4" x14ac:dyDescent="0.2">
      <c r="A2"/>
      <c r="B2" s="85" t="s">
        <v>88</v>
      </c>
      <c r="C2" s="3">
        <v>43830</v>
      </c>
    </row>
    <row r="3" spans="1:4" x14ac:dyDescent="0.2">
      <c r="A3"/>
      <c r="B3" s="86"/>
    </row>
    <row r="4" spans="1:4" ht="15" x14ac:dyDescent="0.25">
      <c r="A4"/>
      <c r="B4" s="87" t="s">
        <v>0</v>
      </c>
    </row>
    <row r="5" spans="1:4" ht="16.5" thickBot="1" x14ac:dyDescent="0.3">
      <c r="A5"/>
      <c r="B5" s="88" t="s">
        <v>100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12.946619999999998</v>
      </c>
    </row>
    <row r="9" spans="1:4" x14ac:dyDescent="0.2">
      <c r="A9" s="11"/>
      <c r="B9" s="12" t="s">
        <v>3</v>
      </c>
      <c r="C9" s="21">
        <v>5.8470000000000001E-2</v>
      </c>
    </row>
    <row r="10" spans="1:4" x14ac:dyDescent="0.2">
      <c r="A10" s="11"/>
      <c r="B10" s="12" t="s">
        <v>4</v>
      </c>
      <c r="C10" s="21">
        <v>12.888149999999998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1.72938999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0+1.72938999</f>
        <v>1.72938999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32.824189999999994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-5.0000000000000002E-5</v>
      </c>
    </row>
    <row r="27" spans="1:3" x14ac:dyDescent="0.2">
      <c r="A27" s="11"/>
      <c r="B27" s="12" t="s">
        <v>21</v>
      </c>
      <c r="C27" s="21">
        <v>32.824239999999996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0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47.500199989999992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6.6424214829205106E-4</v>
      </c>
    </row>
    <row r="39" spans="1:3" ht="15" x14ac:dyDescent="0.25">
      <c r="A39" s="11" t="s">
        <v>11</v>
      </c>
      <c r="B39" s="12" t="s">
        <v>31</v>
      </c>
      <c r="C39" s="18">
        <f t="shared" ref="C39" si="4">C35/C61</f>
        <v>9.3679173221264801E-4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49416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 t="shared" ref="C61" si="5">(C41+C62)/2</f>
        <v>50705.187030000001</v>
      </c>
    </row>
    <row r="62" spans="1:3" ht="15" thickBot="1" x14ac:dyDescent="0.25">
      <c r="B62" s="28" t="s">
        <v>33</v>
      </c>
      <c r="C62" s="27">
        <v>51994.374059999995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tabSelected="1" zoomScaleNormal="100" workbookViewId="0">
      <selection activeCell="B3" sqref="B3"/>
    </sheetView>
  </sheetViews>
  <sheetFormatPr defaultRowHeight="14.25" x14ac:dyDescent="0.2"/>
  <cols>
    <col min="1" max="1" width="1.875" style="2" bestFit="1" customWidth="1"/>
    <col min="2" max="2" width="65" style="2" customWidth="1"/>
    <col min="3" max="3" width="12.125" style="2" customWidth="1"/>
    <col min="4" max="16384" width="9" style="2"/>
  </cols>
  <sheetData>
    <row r="1" spans="1:4" ht="15" x14ac:dyDescent="0.25">
      <c r="A1"/>
      <c r="B1" s="31" t="s">
        <v>87</v>
      </c>
      <c r="C1" s="3"/>
    </row>
    <row r="2" spans="1:4" x14ac:dyDescent="0.2">
      <c r="A2"/>
      <c r="B2" s="85" t="s">
        <v>88</v>
      </c>
      <c r="C2" s="3">
        <v>43830</v>
      </c>
    </row>
    <row r="3" spans="1:4" x14ac:dyDescent="0.2">
      <c r="A3"/>
      <c r="B3" s="86"/>
    </row>
    <row r="4" spans="1:4" ht="15" x14ac:dyDescent="0.25">
      <c r="A4"/>
      <c r="B4" s="87" t="s">
        <v>0</v>
      </c>
      <c r="C4" s="6"/>
    </row>
    <row r="5" spans="1:4" ht="32.25" thickBot="1" x14ac:dyDescent="0.3">
      <c r="A5"/>
      <c r="B5" s="89" t="s">
        <v>101</v>
      </c>
      <c r="C5" s="24"/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>SUM(C9:C10)</f>
        <v>2754.7746610564927</v>
      </c>
    </row>
    <row r="9" spans="1:4" x14ac:dyDescent="0.2">
      <c r="A9" s="11"/>
      <c r="B9" s="12" t="s">
        <v>3</v>
      </c>
      <c r="C9" s="21">
        <f>'579'!C9+'599'!C9+'869'!C9+'868'!C9+'865'!C9+'864'!C9+'199'!C9+'2048'!C9+'7253'!C9+'7254'!C9+'470'!C9+'7256'!C9+0.5</f>
        <v>21.789443161124922</v>
      </c>
    </row>
    <row r="10" spans="1:4" x14ac:dyDescent="0.2">
      <c r="A10" s="11"/>
      <c r="B10" s="12" t="s">
        <v>4</v>
      </c>
      <c r="C10" s="21">
        <f>'579'!C10+'599'!C10+'869'!C10+'868'!C10+'865'!C10+'864'!C10+'199'!C10+'2048'!C10+'7253'!C10+'7254'!C10+'470'!C10+'7256'!C10+0.5</f>
        <v>2732.9852178953679</v>
      </c>
    </row>
    <row r="11" spans="1:4" x14ac:dyDescent="0.2">
      <c r="A11" s="11"/>
      <c r="B11" s="12"/>
      <c r="C11" s="22">
        <f>'579'!C11+'599'!C11+'869'!C11+'868'!C11+'865'!C11+'864'!C11+'199'!C11+'2048'!C11+'7253'!C11+'7254'!C11+'470'!C11+'7256'!C11</f>
        <v>0</v>
      </c>
    </row>
    <row r="12" spans="1:4" ht="15" x14ac:dyDescent="0.25">
      <c r="A12" s="8">
        <v>2</v>
      </c>
      <c r="B12" s="9" t="s">
        <v>5</v>
      </c>
      <c r="C12" s="10">
        <f>SUM(C13:C14)</f>
        <v>198.22344250685373</v>
      </c>
      <c r="D12" s="25"/>
    </row>
    <row r="13" spans="1:4" x14ac:dyDescent="0.2">
      <c r="A13" s="11"/>
      <c r="B13" s="14" t="s">
        <v>6</v>
      </c>
      <c r="C13" s="21">
        <f>'579'!C13+'599'!C13+'869'!C13+'868'!C13+'865'!C13+'864'!C13+'199'!C13+'2048'!C13+'7253'!C13+'7254'!C13+'470'!C13+'7256'!C13</f>
        <v>0</v>
      </c>
    </row>
    <row r="14" spans="1:4" x14ac:dyDescent="0.2">
      <c r="A14" s="11"/>
      <c r="B14" s="14" t="s">
        <v>7</v>
      </c>
      <c r="C14" s="21">
        <f>'579'!C14+'599'!C14+'869'!C14+'868'!C14+'865'!C14+'864'!C14+'199'!C14+'2048'!C14+'7253'!C14+'7254'!C14+'470'!C14+'7256'!C14-1</f>
        <v>198.22344250685373</v>
      </c>
    </row>
    <row r="15" spans="1:4" x14ac:dyDescent="0.2">
      <c r="A15" s="29"/>
      <c r="B15" s="30"/>
      <c r="C15" s="22">
        <f>'579'!C15+'599'!C15+'869'!C15+'868'!C15+'865'!C15+'864'!C15+'199'!C15+'2048'!C15+'7253'!C15+'7254'!C15+'470'!C15+'7256'!C15</f>
        <v>0</v>
      </c>
    </row>
    <row r="16" spans="1:4" ht="15" x14ac:dyDescent="0.25">
      <c r="A16" s="8">
        <v>3</v>
      </c>
      <c r="B16" s="9" t="s">
        <v>8</v>
      </c>
      <c r="C16" s="10">
        <f>'579'!C16+'599'!C16+'869'!C16+'868'!C16+'865'!C16+'864'!C16+'199'!C16+'2048'!C16+'7253'!C16+'7254'!C16+'470'!C16+'7256'!C16</f>
        <v>2659.8617466035489</v>
      </c>
    </row>
    <row r="17" spans="1:3" ht="25.5" x14ac:dyDescent="0.2">
      <c r="A17" s="11" t="s">
        <v>9</v>
      </c>
      <c r="B17" s="15" t="s">
        <v>10</v>
      </c>
      <c r="C17" s="21">
        <f>'579'!C17+'599'!C17+'869'!C17+'868'!C17+'865'!C17+'864'!C17+'199'!C17+'2048'!C17+'7253'!C17+'7254'!C17+'470'!C17+'7256'!C17</f>
        <v>285.68723</v>
      </c>
    </row>
    <row r="18" spans="1:3" x14ac:dyDescent="0.2">
      <c r="A18" s="11" t="s">
        <v>11</v>
      </c>
      <c r="B18" s="15" t="s">
        <v>12</v>
      </c>
      <c r="C18" s="21">
        <f>'579'!C18+'599'!C18+'869'!C18+'868'!C18+'865'!C18+'864'!C18+'199'!C18+'2048'!C18+'7253'!C18+'7254'!C18+'470'!C18+'7256'!C18</f>
        <v>0</v>
      </c>
    </row>
    <row r="19" spans="1:3" x14ac:dyDescent="0.2">
      <c r="A19" s="11" t="s">
        <v>13</v>
      </c>
      <c r="B19" s="12" t="s">
        <v>14</v>
      </c>
      <c r="C19" s="21">
        <f>'579'!C19+'599'!C19+'869'!C19+'868'!C19+'865'!C19+'864'!C19+'199'!C19+'2048'!C19+'7253'!C19+'7254'!C19+'470'!C19+'7256'!C19</f>
        <v>2374.1745166035494</v>
      </c>
    </row>
    <row r="20" spans="1:3" x14ac:dyDescent="0.2">
      <c r="A20" s="16"/>
      <c r="B20" s="30"/>
      <c r="C20" s="22">
        <f>'579'!C20+'599'!C20+'869'!C20+'868'!C20+'865'!C20+'864'!C20+'199'!C20+'2048'!C20+'7253'!C20+'7254'!C20+'470'!C20+'7256'!C20</f>
        <v>0</v>
      </c>
    </row>
    <row r="21" spans="1:3" ht="15" x14ac:dyDescent="0.25">
      <c r="A21" s="17">
        <v>4</v>
      </c>
      <c r="B21" s="9" t="s">
        <v>15</v>
      </c>
      <c r="C21" s="10">
        <f>SUM(C22:C29)</f>
        <v>16805.117603470644</v>
      </c>
    </row>
    <row r="22" spans="1:3" x14ac:dyDescent="0.2">
      <c r="A22" s="11"/>
      <c r="B22" s="12" t="s">
        <v>16</v>
      </c>
      <c r="C22" s="21">
        <f>'579'!C22+'599'!C22+'869'!C22+'868'!C22+'865'!C22+'864'!C22+'199'!C22+'2048'!C22+'7253'!C22+'7254'!C22+'470'!C22+'7256'!C22-0.5</f>
        <v>2106.2556244081993</v>
      </c>
    </row>
    <row r="23" spans="1:3" x14ac:dyDescent="0.2">
      <c r="A23" s="11"/>
      <c r="B23" s="12" t="s">
        <v>17</v>
      </c>
      <c r="C23" s="21">
        <f>'579'!C23+'599'!C23+'869'!C23+'868'!C23+'865'!C23+'864'!C23+'199'!C23+'2048'!C23+'7253'!C23+'7254'!C23+'470'!C23+'7256'!C23+1</f>
        <v>9485.3787490624472</v>
      </c>
    </row>
    <row r="24" spans="1:3" x14ac:dyDescent="0.2">
      <c r="A24" s="11"/>
      <c r="B24" s="12" t="s">
        <v>18</v>
      </c>
      <c r="C24" s="21">
        <f>'579'!C24+'599'!C24+'869'!C24+'868'!C24+'865'!C24+'864'!C24+'199'!C24+'2048'!C24+'7253'!C24+'7254'!C24+'470'!C24+'7256'!C24</f>
        <v>0</v>
      </c>
    </row>
    <row r="25" spans="1:3" x14ac:dyDescent="0.2">
      <c r="A25" s="11"/>
      <c r="B25" s="12" t="s">
        <v>19</v>
      </c>
      <c r="C25" s="21">
        <f>'579'!C25+'599'!C25+'869'!C25+'868'!C25+'865'!C25+'864'!C25+'199'!C25+'2048'!C25+'7253'!C25+'7254'!C25+'470'!C25+'7256'!C25</f>
        <v>0</v>
      </c>
    </row>
    <row r="26" spans="1:3" x14ac:dyDescent="0.2">
      <c r="A26" s="11"/>
      <c r="B26" s="12" t="s">
        <v>20</v>
      </c>
      <c r="C26" s="21">
        <f>'579'!C26+'599'!C26+'869'!C26+'868'!C26+'865'!C26+'864'!C26+'199'!C26+'2048'!C26+'7253'!C26+'7254'!C26+'470'!C26+'7256'!C26</f>
        <v>4.4889999999999992E-2</v>
      </c>
    </row>
    <row r="27" spans="1:3" x14ac:dyDescent="0.2">
      <c r="A27" s="11"/>
      <c r="B27" s="12" t="s">
        <v>21</v>
      </c>
      <c r="C27" s="21">
        <f>'579'!C27+'599'!C27+'869'!C27+'868'!C27+'865'!C27+'864'!C27+'199'!C27+'2048'!C27+'7253'!C27+'7254'!C27+'470'!C27+'7256'!C27</f>
        <v>2593.6308899999995</v>
      </c>
    </row>
    <row r="28" spans="1:3" x14ac:dyDescent="0.2">
      <c r="A28" s="11"/>
      <c r="B28" s="12" t="s">
        <v>22</v>
      </c>
      <c r="C28" s="21">
        <f>'579'!C28+'599'!C28+'869'!C28+'868'!C28+'865'!C28+'864'!C28+'199'!C28+'2048'!C28+'7253'!C28+'7254'!C28+'470'!C28+'7256'!C28</f>
        <v>0</v>
      </c>
    </row>
    <row r="29" spans="1:3" x14ac:dyDescent="0.2">
      <c r="A29" s="11"/>
      <c r="B29" s="12" t="s">
        <v>23</v>
      </c>
      <c r="C29" s="21">
        <f>'579'!C29+'599'!C29+'869'!C29+'868'!C29+'865'!C29+'864'!C29+'199'!C29+'2048'!C29+'7253'!C29+'7254'!C29+'470'!C29+'7256'!C29+0.5</f>
        <v>2619.8074499999998</v>
      </c>
    </row>
    <row r="30" spans="1:3" x14ac:dyDescent="0.2">
      <c r="A30" s="11"/>
      <c r="B30" s="12"/>
      <c r="C30" s="22">
        <f>'579'!C30+'599'!C30+'869'!C30+'868'!C30+'865'!C30+'864'!C30+'199'!C30+'2048'!C30+'7253'!C30+'7254'!C30+'470'!C30+'7256'!C30</f>
        <v>0</v>
      </c>
    </row>
    <row r="31" spans="1:3" ht="15" x14ac:dyDescent="0.25">
      <c r="A31" s="11">
        <v>5</v>
      </c>
      <c r="B31" s="9" t="s">
        <v>24</v>
      </c>
      <c r="C31" s="10">
        <f>'579'!C31+'599'!C31+'869'!C31+'868'!C31+'865'!C31+'864'!C31+'199'!C31+'2048'!C31+'7253'!C31+'7254'!C31+'470'!C31+'7256'!C31</f>
        <v>0</v>
      </c>
    </row>
    <row r="32" spans="1:3" x14ac:dyDescent="0.2">
      <c r="A32" s="11" t="s">
        <v>9</v>
      </c>
      <c r="B32" s="12" t="s">
        <v>25</v>
      </c>
      <c r="C32" s="21">
        <f>'579'!C32+'599'!C32+'869'!C32+'868'!C32+'865'!C32+'864'!C32+'199'!C32+'2048'!C32+'7253'!C32+'7254'!C32+'470'!C32+'7256'!C32</f>
        <v>0</v>
      </c>
    </row>
    <row r="33" spans="1:3" x14ac:dyDescent="0.2">
      <c r="A33" s="11" t="s">
        <v>11</v>
      </c>
      <c r="B33" s="12" t="s">
        <v>26</v>
      </c>
      <c r="C33" s="21">
        <f>'579'!C33+'599'!C33+'869'!C33+'868'!C33+'865'!C33+'864'!C33+'199'!C33+'2048'!C33+'7253'!C33+'7254'!C33+'470'!C33+'7256'!C33</f>
        <v>0</v>
      </c>
    </row>
    <row r="34" spans="1:3" x14ac:dyDescent="0.2">
      <c r="A34" s="11"/>
      <c r="B34" s="12"/>
      <c r="C34" s="22">
        <f>'579'!C34+'599'!C34+'869'!C34+'868'!C34+'865'!C34+'864'!C34+'199'!C34+'2048'!C34+'7253'!C34+'7254'!C34+'470'!C34+'7256'!C34</f>
        <v>0</v>
      </c>
    </row>
    <row r="35" spans="1:3" ht="15" x14ac:dyDescent="0.25">
      <c r="A35" s="11">
        <v>6</v>
      </c>
      <c r="B35" s="9" t="s">
        <v>27</v>
      </c>
      <c r="C35" s="10">
        <f>C31+C21+C16+C12+C8</f>
        <v>22417.977453637541</v>
      </c>
    </row>
    <row r="36" spans="1:3" x14ac:dyDescent="0.2">
      <c r="A36" s="11"/>
      <c r="B36" s="12"/>
      <c r="C36" s="13">
        <f>'579'!C36+'599'!C36+'869'!C36+'868'!C36+'865'!C36+'864'!C36+'199'!C36+'2048'!C36+'7253'!C36+'7254'!C36+'470'!C36+'7256'!C36</f>
        <v>0</v>
      </c>
    </row>
    <row r="37" spans="1:3" ht="15" x14ac:dyDescent="0.25">
      <c r="A37" s="11">
        <v>7</v>
      </c>
      <c r="B37" s="9" t="s">
        <v>28</v>
      </c>
      <c r="C37" s="13">
        <f>'579'!C37+'599'!C37+'869'!C37+'868'!C37+'865'!C37+'864'!C37+'199'!C37+'2048'!C37+'7253'!C37+'7254'!C37+'470'!C37+'7256'!C37</f>
        <v>0</v>
      </c>
    </row>
    <row r="38" spans="1:3" ht="26.25" x14ac:dyDescent="0.25">
      <c r="A38" s="11" t="s">
        <v>9</v>
      </c>
      <c r="B38" s="15" t="s">
        <v>29</v>
      </c>
      <c r="C38" s="18">
        <f>(C33+C21+C17)/C41</f>
        <v>1.2992661987808489E-3</v>
      </c>
    </row>
    <row r="39" spans="1:3" ht="15" x14ac:dyDescent="0.25">
      <c r="A39" s="11" t="s">
        <v>11</v>
      </c>
      <c r="B39" s="12" t="s">
        <v>31</v>
      </c>
      <c r="C39" s="18">
        <f>C35/C61</f>
        <v>1.6129326679543046E-3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f>'579'!C41+'599'!C41+'869'!C41+'868'!C41+'865'!C41+'864'!C41+'199'!C41+'2048'!C41+'7253'!C41+'7254'!C41+'470'!C41+'7256'!C41</f>
        <v>13154198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ht="15" x14ac:dyDescent="0.25">
      <c r="B61" s="26" t="s">
        <v>32</v>
      </c>
      <c r="C61" s="10">
        <f>'579'!C61+'599'!C61+'869'!C61+'868'!C61+'865'!C61+'864'!C61+'199'!C61+'2048'!C61+'7253'!C61+'7254'!C61+'470'!C61+'7256'!C61</f>
        <v>13898892.309045015</v>
      </c>
    </row>
    <row r="62" spans="1:3" ht="15.75" thickBot="1" x14ac:dyDescent="0.3">
      <c r="B62" s="28" t="s">
        <v>33</v>
      </c>
      <c r="C62" s="10">
        <f>'579'!C62+'599'!C62+'869'!C62+'868'!C62+'865'!C62+'864'!C62+'199'!C62+'2048'!C62+'7253'!C62+'7254'!C62+'470'!C62+'7256'!C62</f>
        <v>14643586.618090019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rightToLeft="1" workbookViewId="0">
      <selection activeCell="D5" sqref="D5"/>
    </sheetView>
  </sheetViews>
  <sheetFormatPr defaultRowHeight="14.25" x14ac:dyDescent="0.2"/>
  <cols>
    <col min="1" max="1" width="4.5" customWidth="1"/>
    <col min="2" max="2" width="7.25" customWidth="1"/>
    <col min="3" max="3" width="69.125" customWidth="1"/>
    <col min="4" max="4" width="10.625" customWidth="1"/>
  </cols>
  <sheetData>
    <row r="1" spans="1:4" ht="15" x14ac:dyDescent="0.25">
      <c r="A1" s="31" t="s">
        <v>87</v>
      </c>
      <c r="B1" s="31"/>
    </row>
    <row r="2" spans="1:4" x14ac:dyDescent="0.2">
      <c r="A2" s="32" t="s">
        <v>102</v>
      </c>
      <c r="B2" s="33"/>
      <c r="C2" s="34"/>
      <c r="D2" s="3">
        <v>43830</v>
      </c>
    </row>
    <row r="3" spans="1:4" ht="15" x14ac:dyDescent="0.25">
      <c r="A3" s="87" t="s">
        <v>0</v>
      </c>
      <c r="B3" s="32"/>
      <c r="C3" s="36"/>
    </row>
    <row r="4" spans="1:4" ht="16.5" thickBot="1" x14ac:dyDescent="0.3">
      <c r="A4" s="88" t="s">
        <v>101</v>
      </c>
    </row>
    <row r="5" spans="1:4" ht="15" thickBot="1" x14ac:dyDescent="0.25">
      <c r="A5" s="37"/>
      <c r="B5" s="38"/>
      <c r="C5" s="39"/>
      <c r="D5" s="66" t="s">
        <v>1</v>
      </c>
    </row>
    <row r="6" spans="1:4" x14ac:dyDescent="0.2">
      <c r="A6" s="37" t="s">
        <v>34</v>
      </c>
      <c r="B6" s="38"/>
      <c r="C6" s="39"/>
      <c r="D6" s="40"/>
    </row>
    <row r="7" spans="1:4" x14ac:dyDescent="0.2">
      <c r="A7" s="41" t="s">
        <v>35</v>
      </c>
      <c r="B7" s="42"/>
      <c r="C7" s="43"/>
      <c r="D7" s="44"/>
    </row>
    <row r="8" spans="1:4" x14ac:dyDescent="0.2">
      <c r="A8" s="45"/>
      <c r="B8" s="46">
        <v>1</v>
      </c>
      <c r="C8" s="47" t="s">
        <v>36</v>
      </c>
      <c r="D8" s="48">
        <v>21.989443161124921</v>
      </c>
    </row>
    <row r="9" spans="1:4" x14ac:dyDescent="0.2">
      <c r="A9" s="45"/>
      <c r="B9" s="46">
        <v>2</v>
      </c>
      <c r="C9" s="47" t="s">
        <v>37</v>
      </c>
      <c r="D9" s="48">
        <v>0</v>
      </c>
    </row>
    <row r="10" spans="1:4" x14ac:dyDescent="0.2">
      <c r="A10" s="45"/>
      <c r="B10" s="46">
        <v>3</v>
      </c>
      <c r="C10" s="47" t="s">
        <v>37</v>
      </c>
      <c r="D10" s="48">
        <v>0</v>
      </c>
    </row>
    <row r="11" spans="1:4" x14ac:dyDescent="0.2">
      <c r="A11" s="49" t="s">
        <v>38</v>
      </c>
      <c r="B11" s="50"/>
      <c r="C11" s="51"/>
      <c r="D11" s="44"/>
    </row>
    <row r="12" spans="1:4" x14ac:dyDescent="0.2">
      <c r="A12" s="52"/>
      <c r="B12" s="53">
        <v>1</v>
      </c>
      <c r="C12" s="47" t="s">
        <v>36</v>
      </c>
      <c r="D12" s="48">
        <f>2121.65495635221+0.4</f>
        <v>2122.05495635221</v>
      </c>
    </row>
    <row r="13" spans="1:4" x14ac:dyDescent="0.2">
      <c r="A13" s="52"/>
      <c r="B13" s="46">
        <v>2</v>
      </c>
      <c r="C13" s="47" t="s">
        <v>39</v>
      </c>
      <c r="D13" s="48">
        <f>610.530261543161</f>
        <v>610.53026154316103</v>
      </c>
    </row>
    <row r="14" spans="1:4" x14ac:dyDescent="0.2">
      <c r="A14" s="52"/>
      <c r="B14" s="53">
        <v>3</v>
      </c>
      <c r="C14" s="47" t="s">
        <v>37</v>
      </c>
      <c r="D14" s="48">
        <v>0</v>
      </c>
    </row>
    <row r="15" spans="1:4" x14ac:dyDescent="0.2">
      <c r="A15" s="52"/>
      <c r="B15" s="46">
        <v>4</v>
      </c>
      <c r="C15" s="47" t="s">
        <v>37</v>
      </c>
      <c r="D15" s="48">
        <v>0</v>
      </c>
    </row>
    <row r="16" spans="1:4" x14ac:dyDescent="0.2">
      <c r="A16" s="52"/>
      <c r="B16" s="53">
        <v>5</v>
      </c>
      <c r="C16" s="47" t="s">
        <v>37</v>
      </c>
      <c r="D16" s="48">
        <v>0</v>
      </c>
    </row>
    <row r="17" spans="1:5" x14ac:dyDescent="0.2">
      <c r="A17" s="52"/>
      <c r="B17" s="46">
        <v>6</v>
      </c>
      <c r="C17" s="47" t="s">
        <v>37</v>
      </c>
      <c r="D17" s="48">
        <v>0</v>
      </c>
    </row>
    <row r="18" spans="1:5" x14ac:dyDescent="0.2">
      <c r="A18" s="52"/>
      <c r="B18" s="53">
        <v>7</v>
      </c>
      <c r="C18" s="47" t="s">
        <v>37</v>
      </c>
      <c r="D18" s="48">
        <v>0</v>
      </c>
    </row>
    <row r="19" spans="1:5" x14ac:dyDescent="0.2">
      <c r="A19" s="52"/>
      <c r="B19" s="46">
        <v>8</v>
      </c>
      <c r="C19" s="47" t="s">
        <v>37</v>
      </c>
      <c r="D19" s="48">
        <v>0</v>
      </c>
    </row>
    <row r="20" spans="1:5" x14ac:dyDescent="0.2">
      <c r="A20" s="54" t="s">
        <v>40</v>
      </c>
      <c r="B20" s="50"/>
      <c r="C20" s="55"/>
      <c r="D20" s="56">
        <f>SUM(D8:D19)</f>
        <v>2754.5746610564961</v>
      </c>
    </row>
    <row r="21" spans="1:5" x14ac:dyDescent="0.2">
      <c r="A21" s="54"/>
      <c r="B21" s="57"/>
      <c r="C21" s="57"/>
      <c r="D21" s="44"/>
    </row>
    <row r="22" spans="1:5" x14ac:dyDescent="0.2">
      <c r="A22" s="54" t="s">
        <v>41</v>
      </c>
      <c r="B22" s="57"/>
      <c r="C22" s="43"/>
      <c r="D22" s="44"/>
    </row>
    <row r="23" spans="1:5" x14ac:dyDescent="0.2">
      <c r="A23" s="54" t="s">
        <v>35</v>
      </c>
      <c r="B23" s="57"/>
      <c r="C23" s="51"/>
      <c r="D23" s="58"/>
    </row>
    <row r="24" spans="1:5" x14ac:dyDescent="0.2">
      <c r="A24" s="59"/>
      <c r="B24" s="47">
        <v>1</v>
      </c>
      <c r="C24" s="47" t="s">
        <v>37</v>
      </c>
      <c r="D24" s="48">
        <v>0</v>
      </c>
    </row>
    <row r="25" spans="1:5" x14ac:dyDescent="0.2">
      <c r="A25" s="59"/>
      <c r="B25" s="47">
        <v>2</v>
      </c>
      <c r="C25" s="47" t="s">
        <v>37</v>
      </c>
      <c r="D25" s="48">
        <v>0</v>
      </c>
    </row>
    <row r="26" spans="1:5" x14ac:dyDescent="0.2">
      <c r="A26" s="59"/>
      <c r="B26" s="47">
        <v>3</v>
      </c>
      <c r="C26" s="47" t="s">
        <v>37</v>
      </c>
      <c r="D26" s="48">
        <v>0</v>
      </c>
    </row>
    <row r="27" spans="1:5" x14ac:dyDescent="0.2">
      <c r="A27" s="54" t="s">
        <v>38</v>
      </c>
      <c r="B27" s="57"/>
      <c r="C27" s="51"/>
      <c r="D27" s="44"/>
    </row>
    <row r="28" spans="1:5" x14ac:dyDescent="0.2">
      <c r="A28" s="59"/>
      <c r="B28" s="47">
        <v>1</v>
      </c>
      <c r="C28" s="47" t="s">
        <v>42</v>
      </c>
      <c r="D28" s="48">
        <v>71.358643265741307</v>
      </c>
    </row>
    <row r="29" spans="1:5" x14ac:dyDescent="0.2">
      <c r="A29" s="59"/>
      <c r="B29" s="47">
        <v>2</v>
      </c>
      <c r="C29" s="47" t="s">
        <v>43</v>
      </c>
      <c r="D29" s="48">
        <v>28.264053585937681</v>
      </c>
    </row>
    <row r="30" spans="1:5" x14ac:dyDescent="0.2">
      <c r="A30" s="59"/>
      <c r="B30" s="47">
        <v>3</v>
      </c>
      <c r="C30" s="47" t="s">
        <v>44</v>
      </c>
      <c r="D30" s="48">
        <f>12.8697355594601+80-4</f>
        <v>88.869735559460096</v>
      </c>
    </row>
    <row r="31" spans="1:5" x14ac:dyDescent="0.2">
      <c r="A31" s="59"/>
      <c r="B31" s="47">
        <v>4</v>
      </c>
      <c r="C31" s="47" t="s">
        <v>45</v>
      </c>
      <c r="D31" s="48">
        <v>7.4083774037868295</v>
      </c>
      <c r="E31" s="60"/>
    </row>
    <row r="32" spans="1:5" x14ac:dyDescent="0.2">
      <c r="A32" s="59"/>
      <c r="B32" s="47">
        <v>5</v>
      </c>
      <c r="C32" s="47" t="s">
        <v>36</v>
      </c>
      <c r="D32" s="48">
        <v>3.0813660328511219</v>
      </c>
    </row>
    <row r="33" spans="1:4" x14ac:dyDescent="0.2">
      <c r="A33" s="59"/>
      <c r="B33" s="47">
        <v>6</v>
      </c>
      <c r="C33" s="47" t="s">
        <v>37</v>
      </c>
      <c r="D33" s="48">
        <v>0</v>
      </c>
    </row>
    <row r="34" spans="1:4" x14ac:dyDescent="0.2">
      <c r="A34" s="59"/>
      <c r="B34" s="47">
        <v>7</v>
      </c>
      <c r="C34" s="47" t="s">
        <v>37</v>
      </c>
      <c r="D34" s="48">
        <v>0</v>
      </c>
    </row>
    <row r="35" spans="1:4" x14ac:dyDescent="0.2">
      <c r="A35" s="59"/>
      <c r="B35" s="47">
        <v>8</v>
      </c>
      <c r="C35" s="47" t="s">
        <v>37</v>
      </c>
      <c r="D35" s="48">
        <v>0</v>
      </c>
    </row>
    <row r="36" spans="1:4" x14ac:dyDescent="0.2">
      <c r="A36" s="54" t="s">
        <v>46</v>
      </c>
      <c r="B36" s="50"/>
      <c r="C36" s="55"/>
      <c r="D36" s="56">
        <f>SUM(D28:D35)-0.5</f>
        <v>198.48217584777703</v>
      </c>
    </row>
    <row r="37" spans="1:4" x14ac:dyDescent="0.2">
      <c r="A37" s="54"/>
      <c r="B37" s="57"/>
      <c r="C37" s="57"/>
      <c r="D37" s="44"/>
    </row>
    <row r="38" spans="1:4" x14ac:dyDescent="0.2">
      <c r="A38" s="54" t="s">
        <v>47</v>
      </c>
      <c r="B38" s="50"/>
      <c r="C38" s="55"/>
      <c r="D38" s="44"/>
    </row>
    <row r="39" spans="1:4" x14ac:dyDescent="0.2">
      <c r="A39" s="52"/>
      <c r="B39" s="53">
        <v>1</v>
      </c>
      <c r="C39" s="61" t="s">
        <v>48</v>
      </c>
      <c r="D39" s="48">
        <v>196.64520999999993</v>
      </c>
    </row>
    <row r="40" spans="1:4" x14ac:dyDescent="0.2">
      <c r="A40" s="52"/>
      <c r="B40" s="53">
        <v>2</v>
      </c>
      <c r="C40" s="61" t="s">
        <v>49</v>
      </c>
      <c r="D40" s="48">
        <v>31.132380000000001</v>
      </c>
    </row>
    <row r="41" spans="1:4" x14ac:dyDescent="0.2">
      <c r="A41" s="52"/>
      <c r="B41" s="53">
        <v>3</v>
      </c>
      <c r="C41" s="61" t="s">
        <v>50</v>
      </c>
      <c r="D41" s="48">
        <v>21.218690000000006</v>
      </c>
    </row>
    <row r="42" spans="1:4" x14ac:dyDescent="0.2">
      <c r="A42" s="52"/>
      <c r="B42" s="53">
        <v>4</v>
      </c>
      <c r="C42" s="61" t="s">
        <v>51</v>
      </c>
      <c r="D42" s="48">
        <f>20.3406399999999+0.2</f>
        <v>20.5406399999999</v>
      </c>
    </row>
    <row r="43" spans="1:4" x14ac:dyDescent="0.2">
      <c r="A43" s="52"/>
      <c r="B43" s="53">
        <v>5</v>
      </c>
      <c r="C43" s="61" t="s">
        <v>52</v>
      </c>
      <c r="D43" s="48">
        <v>16.35031</v>
      </c>
    </row>
    <row r="44" spans="1:4" x14ac:dyDescent="0.2">
      <c r="A44" s="52"/>
      <c r="B44" s="53">
        <v>6</v>
      </c>
      <c r="C44" s="61" t="s">
        <v>37</v>
      </c>
      <c r="D44" s="48">
        <v>0</v>
      </c>
    </row>
    <row r="45" spans="1:4" x14ac:dyDescent="0.2">
      <c r="A45" s="52"/>
      <c r="B45" s="53">
        <v>7</v>
      </c>
      <c r="C45" s="61" t="s">
        <v>37</v>
      </c>
      <c r="D45" s="48">
        <v>0</v>
      </c>
    </row>
    <row r="46" spans="1:4" x14ac:dyDescent="0.2">
      <c r="A46" s="52"/>
      <c r="B46" s="46">
        <v>8</v>
      </c>
      <c r="C46" s="61" t="s">
        <v>37</v>
      </c>
      <c r="D46" s="48">
        <v>0</v>
      </c>
    </row>
    <row r="47" spans="1:4" x14ac:dyDescent="0.2">
      <c r="A47" s="54" t="s">
        <v>53</v>
      </c>
      <c r="B47" s="50"/>
      <c r="C47" s="55"/>
      <c r="D47" s="56">
        <v>285.68722999999989</v>
      </c>
    </row>
    <row r="48" spans="1:4" x14ac:dyDescent="0.2">
      <c r="A48" s="54"/>
      <c r="B48" s="57"/>
      <c r="C48" s="57"/>
      <c r="D48" s="44"/>
    </row>
    <row r="49" spans="1:4" x14ac:dyDescent="0.2">
      <c r="A49" s="54" t="s">
        <v>54</v>
      </c>
      <c r="B49" s="50"/>
      <c r="C49" s="55"/>
      <c r="D49" s="44"/>
    </row>
    <row r="50" spans="1:4" x14ac:dyDescent="0.2">
      <c r="A50" s="52"/>
      <c r="B50" s="53">
        <v>1</v>
      </c>
      <c r="C50" s="61" t="s">
        <v>55</v>
      </c>
      <c r="D50" s="48">
        <v>529.94865547740005</v>
      </c>
    </row>
    <row r="51" spans="1:4" x14ac:dyDescent="0.2">
      <c r="A51" s="52"/>
      <c r="B51" s="53">
        <v>2</v>
      </c>
      <c r="C51" s="61" t="s">
        <v>56</v>
      </c>
      <c r="D51" s="48">
        <v>400.33194455215107</v>
      </c>
    </row>
    <row r="52" spans="1:4" x14ac:dyDescent="0.2">
      <c r="A52" s="52"/>
      <c r="B52" s="53">
        <v>3</v>
      </c>
      <c r="C52" s="61" t="s">
        <v>57</v>
      </c>
      <c r="D52" s="48">
        <v>389.82191955047807</v>
      </c>
    </row>
    <row r="53" spans="1:4" x14ac:dyDescent="0.2">
      <c r="A53" s="52"/>
      <c r="B53" s="53">
        <v>4</v>
      </c>
      <c r="C53" s="61" t="s">
        <v>58</v>
      </c>
      <c r="D53" s="48">
        <v>342.93504977292889</v>
      </c>
    </row>
    <row r="54" spans="1:4" x14ac:dyDescent="0.2">
      <c r="A54" s="52"/>
      <c r="B54" s="53">
        <v>5</v>
      </c>
      <c r="C54" s="61" t="s">
        <v>59</v>
      </c>
      <c r="D54" s="48">
        <v>303.0856588490164</v>
      </c>
    </row>
    <row r="55" spans="1:4" x14ac:dyDescent="0.2">
      <c r="A55" s="52"/>
      <c r="B55" s="53">
        <v>6</v>
      </c>
      <c r="C55" s="61" t="s">
        <v>60</v>
      </c>
      <c r="D55" s="48">
        <v>278.05128840157533</v>
      </c>
    </row>
    <row r="56" spans="1:4" x14ac:dyDescent="0.2">
      <c r="A56" s="52"/>
      <c r="B56" s="53">
        <v>7</v>
      </c>
      <c r="C56" s="61" t="s">
        <v>61</v>
      </c>
      <c r="D56" s="48">
        <v>130</v>
      </c>
    </row>
    <row r="57" spans="1:4" x14ac:dyDescent="0.2">
      <c r="A57" s="52"/>
      <c r="B57" s="53">
        <v>8</v>
      </c>
      <c r="C57" s="61" t="s">
        <v>37</v>
      </c>
      <c r="D57" s="48">
        <v>0</v>
      </c>
    </row>
    <row r="58" spans="1:4" x14ac:dyDescent="0.2">
      <c r="A58" s="54" t="s">
        <v>14</v>
      </c>
      <c r="B58" s="57"/>
      <c r="C58" s="57"/>
      <c r="D58" s="56">
        <v>2374.1745166035498</v>
      </c>
    </row>
    <row r="59" spans="1:4" x14ac:dyDescent="0.2">
      <c r="A59" s="54"/>
      <c r="B59" s="57"/>
      <c r="C59" s="57"/>
      <c r="D59" s="44"/>
    </row>
    <row r="60" spans="1:4" x14ac:dyDescent="0.2">
      <c r="A60" s="54" t="s">
        <v>62</v>
      </c>
      <c r="B60" s="57"/>
      <c r="C60" s="57"/>
      <c r="D60" s="44"/>
    </row>
    <row r="61" spans="1:4" x14ac:dyDescent="0.2">
      <c r="A61" s="52"/>
      <c r="B61" s="53">
        <v>1</v>
      </c>
      <c r="C61" s="61" t="s">
        <v>36</v>
      </c>
      <c r="D61" s="48"/>
    </row>
    <row r="62" spans="1:4" x14ac:dyDescent="0.2">
      <c r="A62" s="52"/>
      <c r="B62" s="53"/>
      <c r="C62" s="57" t="s">
        <v>63</v>
      </c>
      <c r="D62" s="56"/>
    </row>
    <row r="63" spans="1:4" x14ac:dyDescent="0.2">
      <c r="A63" s="54"/>
      <c r="B63" s="57"/>
      <c r="C63" s="61"/>
      <c r="D63" s="44"/>
    </row>
    <row r="64" spans="1:4" x14ac:dyDescent="0.2">
      <c r="A64" s="54" t="s">
        <v>64</v>
      </c>
      <c r="B64" s="57"/>
      <c r="C64" s="57"/>
      <c r="D64" s="44"/>
    </row>
    <row r="65" spans="1:4" x14ac:dyDescent="0.2">
      <c r="A65" s="52"/>
      <c r="B65" s="53">
        <v>1</v>
      </c>
      <c r="C65" s="61" t="s">
        <v>65</v>
      </c>
      <c r="D65" s="48"/>
    </row>
    <row r="66" spans="1:4" x14ac:dyDescent="0.2">
      <c r="A66" s="52"/>
      <c r="B66" s="53"/>
      <c r="C66" s="57" t="s">
        <v>26</v>
      </c>
      <c r="D66" s="56"/>
    </row>
    <row r="67" spans="1:4" x14ac:dyDescent="0.2">
      <c r="A67" s="52"/>
      <c r="B67" s="53"/>
      <c r="C67" s="57"/>
      <c r="D67" s="44"/>
    </row>
    <row r="68" spans="1:4" x14ac:dyDescent="0.2">
      <c r="A68" s="54"/>
      <c r="B68" s="57"/>
      <c r="C68" s="57" t="s">
        <v>66</v>
      </c>
      <c r="D68" s="56">
        <f>D58+D47+D36+D20</f>
        <v>5612.9185835078224</v>
      </c>
    </row>
    <row r="69" spans="1:4" x14ac:dyDescent="0.2">
      <c r="A69" s="54"/>
      <c r="B69" s="57"/>
      <c r="C69" s="57"/>
      <c r="D69" s="44"/>
    </row>
    <row r="70" spans="1:4" ht="15.75" thickBot="1" x14ac:dyDescent="0.3">
      <c r="A70" s="62"/>
      <c r="B70" s="63"/>
      <c r="C70" s="63" t="s">
        <v>30</v>
      </c>
      <c r="D70" s="23">
        <f>'מגדל השתלמות- נספח 1'!C41</f>
        <v>13154198</v>
      </c>
    </row>
  </sheetData>
  <sheetProtection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rightToLeft="1" workbookViewId="0">
      <selection activeCell="C6" sqref="C6"/>
    </sheetView>
  </sheetViews>
  <sheetFormatPr defaultRowHeight="14.25" x14ac:dyDescent="0.2"/>
  <cols>
    <col min="1" max="1" width="4.5" customWidth="1"/>
    <col min="2" max="2" width="74.5" customWidth="1"/>
    <col min="3" max="3" width="10.875" bestFit="1" customWidth="1"/>
    <col min="5" max="5" width="9.875" bestFit="1" customWidth="1"/>
  </cols>
  <sheetData>
    <row r="1" spans="1:6" ht="15" x14ac:dyDescent="0.25">
      <c r="A1" s="31" t="s">
        <v>87</v>
      </c>
      <c r="B1" s="33"/>
    </row>
    <row r="2" spans="1:6" x14ac:dyDescent="0.2">
      <c r="A2" s="32" t="s">
        <v>103</v>
      </c>
      <c r="B2" s="33"/>
      <c r="C2" s="3">
        <v>43830</v>
      </c>
    </row>
    <row r="3" spans="1:6" x14ac:dyDescent="0.2">
      <c r="A3" s="32"/>
      <c r="B3" s="33"/>
      <c r="C3" s="33"/>
    </row>
    <row r="4" spans="1:6" ht="15" x14ac:dyDescent="0.25">
      <c r="A4" s="87" t="s">
        <v>0</v>
      </c>
      <c r="B4" s="35"/>
      <c r="C4" s="33"/>
    </row>
    <row r="5" spans="1:6" ht="16.5" thickBot="1" x14ac:dyDescent="0.3">
      <c r="A5" s="88" t="s">
        <v>101</v>
      </c>
    </row>
    <row r="6" spans="1:6" x14ac:dyDescent="0.2">
      <c r="A6" s="64"/>
      <c r="B6" s="65"/>
      <c r="C6" s="66" t="s">
        <v>1</v>
      </c>
    </row>
    <row r="7" spans="1:6" x14ac:dyDescent="0.2">
      <c r="A7" s="54" t="s">
        <v>67</v>
      </c>
      <c r="B7" s="51"/>
      <c r="C7" s="67"/>
    </row>
    <row r="8" spans="1:6" x14ac:dyDescent="0.2">
      <c r="A8" s="52">
        <v>1</v>
      </c>
      <c r="B8" s="68" t="s">
        <v>51</v>
      </c>
      <c r="C8" s="69">
        <v>10270.912928016805</v>
      </c>
      <c r="F8" s="70"/>
    </row>
    <row r="9" spans="1:6" x14ac:dyDescent="0.2">
      <c r="A9" s="52">
        <v>2</v>
      </c>
      <c r="B9" s="68" t="s">
        <v>68</v>
      </c>
      <c r="C9" s="69">
        <v>1320.4214454538476</v>
      </c>
    </row>
    <row r="10" spans="1:6" x14ac:dyDescent="0.2">
      <c r="A10" s="52">
        <v>3</v>
      </c>
      <c r="B10" s="68" t="s">
        <v>37</v>
      </c>
      <c r="C10" s="69">
        <v>0</v>
      </c>
    </row>
    <row r="11" spans="1:6" x14ac:dyDescent="0.2">
      <c r="A11" s="52">
        <v>4</v>
      </c>
      <c r="B11" s="68" t="s">
        <v>37</v>
      </c>
      <c r="C11" s="69">
        <v>0</v>
      </c>
    </row>
    <row r="12" spans="1:6" x14ac:dyDescent="0.2">
      <c r="A12" s="52">
        <v>5</v>
      </c>
      <c r="B12" s="68" t="s">
        <v>37</v>
      </c>
      <c r="C12" s="69">
        <v>0</v>
      </c>
    </row>
    <row r="13" spans="1:6" x14ac:dyDescent="0.2">
      <c r="A13" s="52">
        <v>6</v>
      </c>
      <c r="B13" s="68" t="s">
        <v>37</v>
      </c>
      <c r="C13" s="69">
        <v>0</v>
      </c>
    </row>
    <row r="14" spans="1:6" x14ac:dyDescent="0.2">
      <c r="A14" s="52">
        <v>7</v>
      </c>
      <c r="B14" s="68" t="s">
        <v>37</v>
      </c>
      <c r="C14" s="69">
        <v>0</v>
      </c>
    </row>
    <row r="15" spans="1:6" x14ac:dyDescent="0.2">
      <c r="A15" s="52">
        <v>8</v>
      </c>
      <c r="B15" s="68" t="s">
        <v>37</v>
      </c>
      <c r="C15" s="69">
        <v>0</v>
      </c>
    </row>
    <row r="16" spans="1:6" x14ac:dyDescent="0.2">
      <c r="A16" s="41" t="s">
        <v>69</v>
      </c>
      <c r="B16" s="68"/>
      <c r="C16" s="71">
        <v>11591.334373470652</v>
      </c>
    </row>
    <row r="17" spans="1:6" x14ac:dyDescent="0.2">
      <c r="A17" s="72"/>
      <c r="B17" s="73"/>
      <c r="C17" s="74"/>
    </row>
    <row r="18" spans="1:6" x14ac:dyDescent="0.2">
      <c r="A18" s="41" t="s">
        <v>70</v>
      </c>
      <c r="B18" s="68"/>
      <c r="C18" s="74"/>
    </row>
    <row r="19" spans="1:6" x14ac:dyDescent="0.2">
      <c r="A19" s="52">
        <v>1</v>
      </c>
      <c r="B19" s="68" t="s">
        <v>36</v>
      </c>
      <c r="C19" s="69"/>
    </row>
    <row r="20" spans="1:6" x14ac:dyDescent="0.2">
      <c r="A20" s="54" t="s">
        <v>71</v>
      </c>
      <c r="B20" s="51"/>
      <c r="C20" s="71"/>
    </row>
    <row r="21" spans="1:6" x14ac:dyDescent="0.2">
      <c r="A21" s="59"/>
      <c r="B21" s="75"/>
      <c r="C21" s="74"/>
    </row>
    <row r="22" spans="1:6" x14ac:dyDescent="0.2">
      <c r="A22" s="49" t="s">
        <v>72</v>
      </c>
      <c r="B22" s="76"/>
      <c r="C22" s="74"/>
    </row>
    <row r="23" spans="1:6" x14ac:dyDescent="0.2">
      <c r="A23" s="52">
        <v>1</v>
      </c>
      <c r="B23" s="68" t="s">
        <v>36</v>
      </c>
      <c r="C23" s="69"/>
    </row>
    <row r="24" spans="1:6" x14ac:dyDescent="0.2">
      <c r="A24" s="41" t="s">
        <v>19</v>
      </c>
      <c r="B24" s="68"/>
      <c r="C24" s="71"/>
      <c r="F24" s="70"/>
    </row>
    <row r="25" spans="1:6" x14ac:dyDescent="0.2">
      <c r="A25" s="72"/>
      <c r="B25" s="68"/>
      <c r="C25" s="74"/>
    </row>
    <row r="26" spans="1:6" x14ac:dyDescent="0.2">
      <c r="A26" s="41" t="s">
        <v>73</v>
      </c>
      <c r="B26" s="68"/>
      <c r="C26" s="74"/>
    </row>
    <row r="27" spans="1:6" x14ac:dyDescent="0.2">
      <c r="A27" s="41" t="s">
        <v>74</v>
      </c>
      <c r="B27" s="73" t="s">
        <v>75</v>
      </c>
      <c r="C27" s="74"/>
    </row>
    <row r="28" spans="1:6" x14ac:dyDescent="0.2">
      <c r="A28" s="52">
        <v>1</v>
      </c>
      <c r="B28" s="68"/>
      <c r="C28" s="69"/>
    </row>
    <row r="29" spans="1:6" x14ac:dyDescent="0.2">
      <c r="A29" s="52">
        <v>2</v>
      </c>
      <c r="B29" s="68"/>
      <c r="C29" s="69"/>
    </row>
    <row r="30" spans="1:6" x14ac:dyDescent="0.2">
      <c r="A30" s="54" t="s">
        <v>76</v>
      </c>
      <c r="B30" s="77" t="s">
        <v>77</v>
      </c>
      <c r="C30" s="74"/>
    </row>
    <row r="31" spans="1:6" x14ac:dyDescent="0.2">
      <c r="A31" s="78">
        <v>1</v>
      </c>
      <c r="B31" s="76" t="s">
        <v>51</v>
      </c>
      <c r="C31" s="69">
        <v>2024.5197700000003</v>
      </c>
    </row>
    <row r="32" spans="1:6" x14ac:dyDescent="0.2">
      <c r="A32" s="78">
        <v>2</v>
      </c>
      <c r="B32" s="76" t="s">
        <v>78</v>
      </c>
      <c r="C32" s="69">
        <f>594.58768+0.6</f>
        <v>595.18768</v>
      </c>
    </row>
    <row r="33" spans="1:3" x14ac:dyDescent="0.2">
      <c r="A33" s="78">
        <v>3</v>
      </c>
      <c r="B33" s="76" t="s">
        <v>37</v>
      </c>
      <c r="C33" s="69">
        <v>0</v>
      </c>
    </row>
    <row r="34" spans="1:3" x14ac:dyDescent="0.2">
      <c r="A34" s="78">
        <v>4</v>
      </c>
      <c r="B34" s="76" t="s">
        <v>37</v>
      </c>
      <c r="C34" s="69">
        <v>0</v>
      </c>
    </row>
    <row r="35" spans="1:3" x14ac:dyDescent="0.2">
      <c r="A35" s="78">
        <v>5</v>
      </c>
      <c r="B35" s="76" t="s">
        <v>37</v>
      </c>
      <c r="C35" s="69">
        <v>0</v>
      </c>
    </row>
    <row r="36" spans="1:3" x14ac:dyDescent="0.2">
      <c r="A36" s="78">
        <v>6</v>
      </c>
      <c r="B36" s="76" t="s">
        <v>37</v>
      </c>
      <c r="C36" s="69">
        <v>0</v>
      </c>
    </row>
    <row r="37" spans="1:3" x14ac:dyDescent="0.2">
      <c r="A37" s="49" t="s">
        <v>79</v>
      </c>
      <c r="B37" s="75"/>
      <c r="C37" s="71">
        <f>SUM(C31:C36)</f>
        <v>2619.7074500000003</v>
      </c>
    </row>
    <row r="38" spans="1:3" x14ac:dyDescent="0.2">
      <c r="A38" s="49"/>
      <c r="B38" s="76"/>
      <c r="C38" s="74"/>
    </row>
    <row r="39" spans="1:3" x14ac:dyDescent="0.2">
      <c r="A39" s="41" t="s">
        <v>80</v>
      </c>
      <c r="B39" s="68"/>
      <c r="C39" s="74"/>
    </row>
    <row r="40" spans="1:3" x14ac:dyDescent="0.2">
      <c r="A40" s="41" t="s">
        <v>74</v>
      </c>
      <c r="B40" s="73" t="s">
        <v>81</v>
      </c>
      <c r="C40" s="74"/>
    </row>
    <row r="41" spans="1:3" x14ac:dyDescent="0.2">
      <c r="A41" s="52">
        <v>1</v>
      </c>
      <c r="B41" s="51" t="s">
        <v>37</v>
      </c>
      <c r="C41" s="69">
        <v>0</v>
      </c>
    </row>
    <row r="42" spans="1:3" x14ac:dyDescent="0.2">
      <c r="A42" s="52">
        <v>2</v>
      </c>
      <c r="B42" s="51" t="s">
        <v>37</v>
      </c>
      <c r="C42" s="69">
        <v>0</v>
      </c>
    </row>
    <row r="43" spans="1:3" x14ac:dyDescent="0.2">
      <c r="A43" s="52">
        <v>3</v>
      </c>
      <c r="B43" s="51" t="s">
        <v>37</v>
      </c>
      <c r="C43" s="69">
        <v>0</v>
      </c>
    </row>
    <row r="44" spans="1:3" x14ac:dyDescent="0.2">
      <c r="A44" s="52">
        <v>4</v>
      </c>
      <c r="B44" s="51" t="s">
        <v>37</v>
      </c>
      <c r="C44" s="69">
        <v>0</v>
      </c>
    </row>
    <row r="45" spans="1:3" x14ac:dyDescent="0.2">
      <c r="A45" s="52">
        <v>5</v>
      </c>
      <c r="B45" s="51" t="s">
        <v>37</v>
      </c>
      <c r="C45" s="69">
        <v>0</v>
      </c>
    </row>
    <row r="46" spans="1:3" x14ac:dyDescent="0.2">
      <c r="A46" s="52">
        <v>6</v>
      </c>
      <c r="B46" s="51" t="s">
        <v>37</v>
      </c>
      <c r="C46" s="69">
        <v>0</v>
      </c>
    </row>
    <row r="47" spans="1:3" x14ac:dyDescent="0.2">
      <c r="A47" s="52">
        <v>7</v>
      </c>
      <c r="B47" s="51" t="s">
        <v>37</v>
      </c>
      <c r="C47" s="69">
        <v>0</v>
      </c>
    </row>
    <row r="48" spans="1:3" x14ac:dyDescent="0.2">
      <c r="A48" s="52">
        <v>8</v>
      </c>
      <c r="B48" s="51" t="s">
        <v>37</v>
      </c>
      <c r="C48" s="69">
        <v>0</v>
      </c>
    </row>
    <row r="49" spans="1:5" x14ac:dyDescent="0.2">
      <c r="A49" s="54" t="s">
        <v>76</v>
      </c>
      <c r="B49" s="73" t="s">
        <v>82</v>
      </c>
      <c r="C49" s="74"/>
    </row>
    <row r="50" spans="1:5" x14ac:dyDescent="0.2">
      <c r="A50" s="78">
        <v>1</v>
      </c>
      <c r="B50" s="51" t="s">
        <v>36</v>
      </c>
      <c r="C50" s="69">
        <v>1694.1068000000009</v>
      </c>
      <c r="E50" s="70"/>
    </row>
    <row r="51" spans="1:5" x14ac:dyDescent="0.2">
      <c r="A51" s="78">
        <v>2</v>
      </c>
      <c r="B51" s="51" t="s">
        <v>83</v>
      </c>
      <c r="C51" s="69">
        <v>536.52855000000068</v>
      </c>
    </row>
    <row r="52" spans="1:5" x14ac:dyDescent="0.2">
      <c r="A52" s="78">
        <v>3</v>
      </c>
      <c r="B52" s="51" t="s">
        <v>84</v>
      </c>
      <c r="C52" s="69">
        <v>363.24043000000017</v>
      </c>
      <c r="E52" s="70"/>
    </row>
    <row r="53" spans="1:5" x14ac:dyDescent="0.2">
      <c r="A53" s="78">
        <v>4</v>
      </c>
      <c r="B53" s="51" t="s">
        <v>37</v>
      </c>
      <c r="C53" s="69">
        <v>0</v>
      </c>
      <c r="E53" s="79"/>
    </row>
    <row r="54" spans="1:5" x14ac:dyDescent="0.2">
      <c r="A54" s="78">
        <v>5</v>
      </c>
      <c r="B54" s="51" t="s">
        <v>37</v>
      </c>
      <c r="C54" s="69">
        <v>0</v>
      </c>
    </row>
    <row r="55" spans="1:5" x14ac:dyDescent="0.2">
      <c r="A55" s="78">
        <v>6</v>
      </c>
      <c r="B55" s="51" t="s">
        <v>37</v>
      </c>
      <c r="C55" s="69">
        <v>0</v>
      </c>
    </row>
    <row r="56" spans="1:5" x14ac:dyDescent="0.2">
      <c r="A56" s="78">
        <v>7</v>
      </c>
      <c r="B56" s="51" t="s">
        <v>37</v>
      </c>
      <c r="C56" s="69">
        <v>0</v>
      </c>
    </row>
    <row r="57" spans="1:5" x14ac:dyDescent="0.2">
      <c r="A57" s="78">
        <v>8</v>
      </c>
      <c r="B57" s="51" t="s">
        <v>37</v>
      </c>
      <c r="C57" s="69">
        <v>0</v>
      </c>
    </row>
    <row r="58" spans="1:5" x14ac:dyDescent="0.2">
      <c r="A58" s="54" t="s">
        <v>85</v>
      </c>
      <c r="B58" s="75"/>
      <c r="C58" s="71">
        <v>2593.8757800000017</v>
      </c>
    </row>
    <row r="59" spans="1:5" x14ac:dyDescent="0.2">
      <c r="A59" s="59"/>
      <c r="B59" s="75"/>
      <c r="C59" s="71"/>
    </row>
    <row r="60" spans="1:5" x14ac:dyDescent="0.2">
      <c r="A60" s="49" t="s">
        <v>86</v>
      </c>
      <c r="B60" s="76"/>
      <c r="C60" s="71">
        <f>16804.3176034707+0.3</f>
        <v>16804.617603470699</v>
      </c>
    </row>
    <row r="61" spans="1:5" x14ac:dyDescent="0.2">
      <c r="A61" s="59"/>
      <c r="B61" s="75"/>
      <c r="C61" s="74"/>
    </row>
    <row r="62" spans="1:5" ht="15.75" thickBot="1" x14ac:dyDescent="0.3">
      <c r="A62" s="80" t="s">
        <v>30</v>
      </c>
      <c r="B62" s="81"/>
      <c r="C62" s="23">
        <f>'מגדל השתלמות- נספח 1'!C41</f>
        <v>13154198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90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45.888094684985703</v>
      </c>
    </row>
    <row r="9" spans="1:4" x14ac:dyDescent="0.2">
      <c r="A9" s="11"/>
      <c r="B9" s="12" t="s">
        <v>3</v>
      </c>
      <c r="C9" s="21">
        <v>0.72926602778759997</v>
      </c>
    </row>
    <row r="10" spans="1:4" x14ac:dyDescent="0.2">
      <c r="A10" s="11"/>
      <c r="B10" s="12" t="s">
        <v>4</v>
      </c>
      <c r="C10" s="21">
        <f>45.6588286571981-0.5</f>
        <v>45.1588286571981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4.2215449690594706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5.11313519378496-0.89159022472549</f>
        <v>4.2215449690594706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3.9786299999999999</v>
      </c>
    </row>
    <row r="17" spans="1:3" ht="25.5" x14ac:dyDescent="0.2">
      <c r="A17" s="11" t="s">
        <v>9</v>
      </c>
      <c r="B17" s="15" t="s">
        <v>10</v>
      </c>
      <c r="C17" s="21">
        <v>3.9786299999999999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98.694770000000005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2.2000000000000003E-4</v>
      </c>
    </row>
    <row r="27" spans="1:3" x14ac:dyDescent="0.2">
      <c r="A27" s="11"/>
      <c r="B27" s="12" t="s">
        <v>21</v>
      </c>
      <c r="C27" s="21">
        <v>35.066050000000004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f>63.4285+0.2</f>
        <v>63.628500000000003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152.78303965404518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3.6782835484032759E-4</v>
      </c>
    </row>
    <row r="39" spans="1:3" ht="15" x14ac:dyDescent="0.25">
      <c r="A39" s="11" t="s">
        <v>11</v>
      </c>
      <c r="B39" s="12" t="s">
        <v>31</v>
      </c>
      <c r="C39" s="18">
        <f t="shared" ref="C39" si="4">C35/C61</f>
        <v>5.1114062780794527E-4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279134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 t="shared" ref="C61" si="5">(C41+C62)/2</f>
        <v>298906.07660999999</v>
      </c>
    </row>
    <row r="62" spans="1:3" ht="15" thickBot="1" x14ac:dyDescent="0.25">
      <c r="B62" s="28" t="s">
        <v>33</v>
      </c>
      <c r="C62" s="27">
        <v>318678.15322000004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4" style="2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91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97.692641414498297</v>
      </c>
    </row>
    <row r="9" spans="1:4" x14ac:dyDescent="0.2">
      <c r="A9" s="11"/>
      <c r="B9" s="12" t="s">
        <v>3</v>
      </c>
      <c r="C9" s="21">
        <v>4.3260244921800008E-2</v>
      </c>
    </row>
    <row r="10" spans="1:4" x14ac:dyDescent="0.2">
      <c r="A10" s="11"/>
      <c r="B10" s="12" t="s">
        <v>4</v>
      </c>
      <c r="C10" s="21">
        <f>97.6493811695765</f>
        <v>97.6493811695765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18.93050519604553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10.743937633696+8.18656756234953</f>
        <v>18.93050519604553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151.46534249999999</v>
      </c>
    </row>
    <row r="22" spans="1:3" x14ac:dyDescent="0.2">
      <c r="A22" s="11"/>
      <c r="B22" s="12" t="s">
        <v>16</v>
      </c>
      <c r="C22" s="21">
        <v>0.2132725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2.4399999999999999E-3</v>
      </c>
    </row>
    <row r="27" spans="1:3" x14ac:dyDescent="0.2">
      <c r="A27" s="11"/>
      <c r="B27" s="12" t="s">
        <v>21</v>
      </c>
      <c r="C27" s="21">
        <v>126.89933000000001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24.350299999999997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268.08848911054383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7.9797138499470524E-4</v>
      </c>
    </row>
    <row r="39" spans="1:3" ht="15" x14ac:dyDescent="0.25">
      <c r="A39" s="11" t="s">
        <v>11</v>
      </c>
      <c r="B39" s="12" t="s">
        <v>31</v>
      </c>
      <c r="C39" s="18">
        <f>C35/C61</f>
        <v>1.1928305442246183E-3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189813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>(C41+C62)/2</f>
        <v>224749.85270000002</v>
      </c>
    </row>
    <row r="62" spans="1:3" ht="15" thickBot="1" x14ac:dyDescent="0.25">
      <c r="B62" s="28" t="s">
        <v>33</v>
      </c>
      <c r="C62" s="27">
        <v>259686.70540000004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4" style="2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92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6.0933653704596296</v>
      </c>
    </row>
    <row r="9" spans="1:4" x14ac:dyDescent="0.2">
      <c r="A9" s="11"/>
      <c r="B9" s="12" t="s">
        <v>3</v>
      </c>
      <c r="C9" s="21">
        <v>5.4999098466E-4</v>
      </c>
    </row>
    <row r="10" spans="1:4" x14ac:dyDescent="0.2">
      <c r="A10" s="11"/>
      <c r="B10" s="12" t="s">
        <v>4</v>
      </c>
      <c r="C10" s="21">
        <v>6.0928153794749695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2.9591599999999998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0.05146237065952+2.90769762934048</f>
        <v>2.9591599999999998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28.582669999999993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0</v>
      </c>
    </row>
    <row r="27" spans="1:3" x14ac:dyDescent="0.2">
      <c r="A27" s="11"/>
      <c r="B27" s="12" t="s">
        <v>21</v>
      </c>
      <c r="C27" s="21">
        <v>22.576779999999996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6.0058899999999991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37.635195370459627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1.9606715598847572E-3</v>
      </c>
    </row>
    <row r="39" spans="1:3" ht="15" x14ac:dyDescent="0.25">
      <c r="A39" s="11" t="s">
        <v>11</v>
      </c>
      <c r="B39" s="12" t="s">
        <v>31</v>
      </c>
      <c r="C39" s="18">
        <f>C35/C61</f>
        <v>2.056246320708382E-3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14578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>(C41+C62)/2</f>
        <v>18302.863324999998</v>
      </c>
    </row>
    <row r="62" spans="1:3" ht="15" thickBot="1" x14ac:dyDescent="0.25">
      <c r="B62" s="28" t="s">
        <v>33</v>
      </c>
      <c r="C62" s="27">
        <v>22027.726650000001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4" style="2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93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69.568559211306862</v>
      </c>
    </row>
    <row r="9" spans="1:4" x14ac:dyDescent="0.2">
      <c r="A9" s="11"/>
      <c r="B9" s="12" t="s">
        <v>3</v>
      </c>
      <c r="C9" s="21">
        <v>1.87666018805334</v>
      </c>
    </row>
    <row r="10" spans="1:4" x14ac:dyDescent="0.2">
      <c r="A10" s="11"/>
      <c r="B10" s="12" t="s">
        <v>4</v>
      </c>
      <c r="C10" s="21">
        <v>67.691899023253526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0.13350000000000001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0.42313507498495-0.28963507498495</f>
        <v>0.13350000000000001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0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0</v>
      </c>
    </row>
    <row r="27" spans="1:3" x14ac:dyDescent="0.2">
      <c r="A27" s="11"/>
      <c r="B27" s="12" t="s">
        <v>21</v>
      </c>
      <c r="C27" s="21">
        <v>0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0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69.70205921130686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0</v>
      </c>
    </row>
    <row r="39" spans="1:3" ht="15" x14ac:dyDescent="0.25">
      <c r="A39" s="11" t="s">
        <v>11</v>
      </c>
      <c r="B39" s="12" t="s">
        <v>31</v>
      </c>
      <c r="C39" s="18">
        <f t="shared" ref="C39" si="4">C35/C61</f>
        <v>2.5315147458501941E-4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278940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 t="shared" ref="C61" si="5">(C41+C62)/2</f>
        <v>275337.36205</v>
      </c>
    </row>
    <row r="62" spans="1:3" ht="15" thickBot="1" x14ac:dyDescent="0.25">
      <c r="B62" s="28" t="s">
        <v>33</v>
      </c>
      <c r="C62" s="27">
        <v>271734.72409999993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4" style="2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94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21.687602316372512</v>
      </c>
    </row>
    <row r="9" spans="1:4" x14ac:dyDescent="0.2">
      <c r="A9" s="11"/>
      <c r="B9" s="12" t="s">
        <v>3</v>
      </c>
      <c r="C9" s="21">
        <f>2.46497426518681-0.5</f>
        <v>1.9649742651868101</v>
      </c>
    </row>
    <row r="10" spans="1:4" x14ac:dyDescent="0.2">
      <c r="A10" s="11"/>
      <c r="B10" s="12" t="s">
        <v>4</v>
      </c>
      <c r="C10" s="21">
        <f>18.7226280511857+1</f>
        <v>19.722628051185701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0.31323000000000001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0.021+0.29223</f>
        <v>0.31323000000000001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0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0</v>
      </c>
    </row>
    <row r="27" spans="1:3" x14ac:dyDescent="0.2">
      <c r="A27" s="11"/>
      <c r="B27" s="12" t="s">
        <v>21</v>
      </c>
      <c r="C27" s="21">
        <v>0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0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22.000832316372513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0</v>
      </c>
    </row>
    <row r="39" spans="1:3" ht="15" x14ac:dyDescent="0.25">
      <c r="A39" s="11" t="s">
        <v>11</v>
      </c>
      <c r="B39" s="12" t="s">
        <v>31</v>
      </c>
      <c r="C39" s="18">
        <f>C35/C61</f>
        <v>1.4976471190078966E-4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155489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>(C41+C62)/2</f>
        <v>146902.64507000003</v>
      </c>
    </row>
    <row r="62" spans="1:3" ht="15" thickBot="1" x14ac:dyDescent="0.25">
      <c r="B62" s="28" t="s">
        <v>33</v>
      </c>
      <c r="C62" s="27">
        <v>138316.29014000003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95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35.145199555497065</v>
      </c>
    </row>
    <row r="9" spans="1:4" x14ac:dyDescent="0.2">
      <c r="A9" s="11"/>
      <c r="B9" s="12" t="s">
        <v>3</v>
      </c>
      <c r="C9" s="21">
        <v>0.73620874419046989</v>
      </c>
    </row>
    <row r="10" spans="1:4" x14ac:dyDescent="0.2">
      <c r="A10" s="11"/>
      <c r="B10" s="12" t="s">
        <v>4</v>
      </c>
      <c r="C10" s="21">
        <f>34.6089908113066-0.2</f>
        <v>34.408990811306595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4.2123963494498398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4.41272982989955-0.20033348044971</f>
        <v>4.2123963494498398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4.7390999999999996</v>
      </c>
    </row>
    <row r="17" spans="1:3" ht="25.5" x14ac:dyDescent="0.2">
      <c r="A17" s="11" t="s">
        <v>9</v>
      </c>
      <c r="B17" s="15" t="s">
        <v>10</v>
      </c>
      <c r="C17" s="21">
        <v>4.7390999999999996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67.630030000000005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0</v>
      </c>
    </row>
    <row r="27" spans="1:3" x14ac:dyDescent="0.2">
      <c r="A27" s="11"/>
      <c r="B27" s="12" t="s">
        <v>21</v>
      </c>
      <c r="C27" s="21">
        <v>15.990800000000002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51.639229999999998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111.7267259049469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2.8413701717327973E-4</v>
      </c>
    </row>
    <row r="39" spans="1:3" ht="15" x14ac:dyDescent="0.25">
      <c r="A39" s="11" t="s">
        <v>11</v>
      </c>
      <c r="B39" s="12" t="s">
        <v>31</v>
      </c>
      <c r="C39" s="18">
        <f>C35/C61</f>
        <v>4.4155871295238603E-4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254698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>(C41+C62)/2</f>
        <v>253028.01785499943</v>
      </c>
    </row>
    <row r="62" spans="1:3" ht="15" thickBot="1" x14ac:dyDescent="0.25">
      <c r="B62" s="28" t="s">
        <v>33</v>
      </c>
      <c r="C62" s="27">
        <v>251358.03570999886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96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33.6726666429931</v>
      </c>
    </row>
    <row r="9" spans="1:4" x14ac:dyDescent="0.2">
      <c r="A9" s="11"/>
      <c r="B9" s="12" t="s">
        <v>3</v>
      </c>
      <c r="C9" s="21">
        <v>0.50163525261548003</v>
      </c>
    </row>
    <row r="10" spans="1:4" x14ac:dyDescent="0.2">
      <c r="A10" s="11"/>
      <c r="B10" s="12" t="s">
        <v>4</v>
      </c>
      <c r="C10" s="21">
        <v>33.171031390377621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4.1451400000000005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0.09670786788405+4.04843213211595</f>
        <v>4.1451400000000005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0</v>
      </c>
    </row>
    <row r="17" spans="1:3" ht="25.5" x14ac:dyDescent="0.2">
      <c r="A17" s="11" t="s">
        <v>9</v>
      </c>
      <c r="B17" s="15" t="s">
        <v>10</v>
      </c>
      <c r="C17" s="21">
        <v>0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0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70.441339999999997</v>
      </c>
    </row>
    <row r="22" spans="1:3" x14ac:dyDescent="0.2">
      <c r="A22" s="11"/>
      <c r="B22" s="12" t="s">
        <v>16</v>
      </c>
      <c r="C22" s="21">
        <v>0</v>
      </c>
    </row>
    <row r="23" spans="1:3" x14ac:dyDescent="0.2">
      <c r="A23" s="11"/>
      <c r="B23" s="12" t="s">
        <v>17</v>
      </c>
      <c r="C23" s="21">
        <v>0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-1.0000000000000001E-5</v>
      </c>
    </row>
    <row r="27" spans="1:3" x14ac:dyDescent="0.2">
      <c r="A27" s="11"/>
      <c r="B27" s="12" t="s">
        <v>21</v>
      </c>
      <c r="C27" s="21">
        <f>70.64135-0.2</f>
        <v>70.44135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0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108.2591466429931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7.2237155690464954E-4</v>
      </c>
    </row>
    <row r="39" spans="1:3" ht="15" x14ac:dyDescent="0.25">
      <c r="A39" s="11" t="s">
        <v>11</v>
      </c>
      <c r="B39" s="12" t="s">
        <v>31</v>
      </c>
      <c r="C39" s="18">
        <f>C35/C61</f>
        <v>9.1129738100734345E-4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97514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>(C41+C62)/2</f>
        <v>118796.72750000005</v>
      </c>
    </row>
    <row r="62" spans="1:3" ht="15" thickBot="1" x14ac:dyDescent="0.25">
      <c r="B62" s="28" t="s">
        <v>33</v>
      </c>
      <c r="C62" s="27">
        <v>140079.4550000001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rightToLeft="1" zoomScaleNormal="100" workbookViewId="0">
      <selection activeCell="C6" sqref="C6:C7"/>
    </sheetView>
  </sheetViews>
  <sheetFormatPr defaultRowHeight="14.25" x14ac:dyDescent="0.2"/>
  <cols>
    <col min="1" max="1" width="1.875" style="2" bestFit="1" customWidth="1"/>
    <col min="2" max="2" width="59.75" style="2" bestFit="1" customWidth="1"/>
    <col min="3" max="3" width="9.875" style="2" bestFit="1" customWidth="1"/>
    <col min="4" max="16384" width="9" style="2"/>
  </cols>
  <sheetData>
    <row r="1" spans="1:4" ht="15" x14ac:dyDescent="0.25">
      <c r="A1" s="1"/>
      <c r="B1" s="31" t="s">
        <v>87</v>
      </c>
    </row>
    <row r="2" spans="1:4" x14ac:dyDescent="0.2">
      <c r="A2" s="4"/>
      <c r="B2" s="85" t="s">
        <v>88</v>
      </c>
      <c r="C2" s="3">
        <v>43830</v>
      </c>
    </row>
    <row r="3" spans="1:4" x14ac:dyDescent="0.2">
      <c r="A3" s="4"/>
      <c r="B3" s="86"/>
    </row>
    <row r="4" spans="1:4" ht="15" x14ac:dyDescent="0.25">
      <c r="A4" s="5"/>
      <c r="B4" s="87" t="s">
        <v>0</v>
      </c>
    </row>
    <row r="5" spans="1:4" ht="16.5" thickBot="1" x14ac:dyDescent="0.3">
      <c r="A5" s="7"/>
      <c r="B5" s="88" t="s">
        <v>97</v>
      </c>
    </row>
    <row r="6" spans="1:4" ht="15" thickBot="1" x14ac:dyDescent="0.25">
      <c r="A6" s="90"/>
      <c r="B6" s="92"/>
      <c r="C6" s="66" t="s">
        <v>1</v>
      </c>
    </row>
    <row r="7" spans="1:4" x14ac:dyDescent="0.2">
      <c r="A7" s="91"/>
      <c r="B7" s="93"/>
      <c r="C7" s="66"/>
    </row>
    <row r="8" spans="1:4" ht="15" x14ac:dyDescent="0.25">
      <c r="A8" s="8">
        <v>1</v>
      </c>
      <c r="B8" s="9" t="s">
        <v>2</v>
      </c>
      <c r="C8" s="10">
        <f t="shared" ref="C8" si="0">SUM(C9:C10)</f>
        <v>59.325827283367751</v>
      </c>
    </row>
    <row r="9" spans="1:4" x14ac:dyDescent="0.2">
      <c r="A9" s="11"/>
      <c r="B9" s="12" t="s">
        <v>3</v>
      </c>
      <c r="C9" s="21">
        <f>0.27963998131865-0.2</f>
        <v>7.9639981318649966E-2</v>
      </c>
    </row>
    <row r="10" spans="1:4" x14ac:dyDescent="0.2">
      <c r="A10" s="11"/>
      <c r="B10" s="12" t="s">
        <v>4</v>
      </c>
      <c r="C10" s="21">
        <f>59.2461873020491</f>
        <v>59.246187302049101</v>
      </c>
    </row>
    <row r="11" spans="1:4" x14ac:dyDescent="0.2">
      <c r="A11" s="11"/>
      <c r="B11" s="12"/>
      <c r="C11" s="22"/>
    </row>
    <row r="12" spans="1:4" ht="15" x14ac:dyDescent="0.25">
      <c r="A12" s="8">
        <v>2</v>
      </c>
      <c r="B12" s="9" t="s">
        <v>5</v>
      </c>
      <c r="C12" s="10">
        <f t="shared" ref="C12" si="1">SUM(C13:C14)</f>
        <v>7.5683500000000006</v>
      </c>
      <c r="D12" s="25"/>
    </row>
    <row r="13" spans="1:4" x14ac:dyDescent="0.2">
      <c r="A13" s="11"/>
      <c r="B13" s="14" t="s">
        <v>6</v>
      </c>
      <c r="C13" s="21">
        <v>0</v>
      </c>
    </row>
    <row r="14" spans="1:4" x14ac:dyDescent="0.2">
      <c r="A14" s="11"/>
      <c r="B14" s="14" t="s">
        <v>7</v>
      </c>
      <c r="C14" s="21">
        <f>6.29562977621478+1.27272022378522</f>
        <v>7.5683500000000006</v>
      </c>
    </row>
    <row r="15" spans="1:4" x14ac:dyDescent="0.2">
      <c r="A15" s="29"/>
      <c r="B15" s="30"/>
      <c r="C15" s="22"/>
    </row>
    <row r="16" spans="1:4" ht="15" x14ac:dyDescent="0.25">
      <c r="A16" s="8">
        <v>3</v>
      </c>
      <c r="B16" s="9" t="s">
        <v>8</v>
      </c>
      <c r="C16" s="10">
        <f t="shared" ref="C16" si="2">SUM(C17:C19)</f>
        <v>55.775136504169268</v>
      </c>
    </row>
    <row r="17" spans="1:3" ht="25.5" x14ac:dyDescent="0.2">
      <c r="A17" s="11" t="s">
        <v>9</v>
      </c>
      <c r="B17" s="15" t="s">
        <v>10</v>
      </c>
      <c r="C17" s="21">
        <v>11.934329999999999</v>
      </c>
    </row>
    <row r="18" spans="1:3" x14ac:dyDescent="0.2">
      <c r="A18" s="11" t="s">
        <v>11</v>
      </c>
      <c r="B18" s="15" t="s">
        <v>12</v>
      </c>
      <c r="C18" s="21">
        <v>0</v>
      </c>
    </row>
    <row r="19" spans="1:3" x14ac:dyDescent="0.2">
      <c r="A19" s="11" t="s">
        <v>13</v>
      </c>
      <c r="B19" s="12" t="s">
        <v>14</v>
      </c>
      <c r="C19" s="21">
        <v>43.840806504169265</v>
      </c>
    </row>
    <row r="20" spans="1:3" x14ac:dyDescent="0.2">
      <c r="A20" s="16"/>
      <c r="B20" s="30"/>
      <c r="C20" s="22"/>
    </row>
    <row r="21" spans="1:3" ht="15" x14ac:dyDescent="0.25">
      <c r="A21" s="17">
        <v>4</v>
      </c>
      <c r="B21" s="9" t="s">
        <v>15</v>
      </c>
      <c r="C21" s="10">
        <f>C22+C23+C24+C25+C26+C27+C28+C29</f>
        <v>330.08068725207238</v>
      </c>
    </row>
    <row r="22" spans="1:3" x14ac:dyDescent="0.2">
      <c r="A22" s="11"/>
      <c r="B22" s="12" t="s">
        <v>16</v>
      </c>
      <c r="C22" s="21">
        <v>8.0427807386143897</v>
      </c>
    </row>
    <row r="23" spans="1:3" x14ac:dyDescent="0.2">
      <c r="A23" s="11"/>
      <c r="B23" s="12" t="s">
        <v>17</v>
      </c>
      <c r="C23" s="21">
        <f>203.480366513458-0.5</f>
        <v>202.98036651345799</v>
      </c>
    </row>
    <row r="24" spans="1:3" x14ac:dyDescent="0.2">
      <c r="A24" s="11"/>
      <c r="B24" s="12" t="s">
        <v>18</v>
      </c>
      <c r="C24" s="21"/>
    </row>
    <row r="25" spans="1:3" x14ac:dyDescent="0.2">
      <c r="A25" s="11"/>
      <c r="B25" s="12" t="s">
        <v>19</v>
      </c>
      <c r="C25" s="21"/>
    </row>
    <row r="26" spans="1:3" x14ac:dyDescent="0.2">
      <c r="A26" s="11"/>
      <c r="B26" s="12" t="s">
        <v>20</v>
      </c>
      <c r="C26" s="21">
        <v>1.0400000000000001E-3</v>
      </c>
    </row>
    <row r="27" spans="1:3" x14ac:dyDescent="0.2">
      <c r="A27" s="11"/>
      <c r="B27" s="12" t="s">
        <v>21</v>
      </c>
      <c r="C27" s="21">
        <v>79.901499999999984</v>
      </c>
    </row>
    <row r="28" spans="1:3" x14ac:dyDescent="0.2">
      <c r="A28" s="11"/>
      <c r="B28" s="12" t="s">
        <v>22</v>
      </c>
      <c r="C28" s="21">
        <v>0</v>
      </c>
    </row>
    <row r="29" spans="1:3" x14ac:dyDescent="0.2">
      <c r="A29" s="11"/>
      <c r="B29" s="12" t="s">
        <v>23</v>
      </c>
      <c r="C29" s="21">
        <v>39.155000000000008</v>
      </c>
    </row>
    <row r="30" spans="1:3" x14ac:dyDescent="0.2">
      <c r="A30" s="11"/>
      <c r="B30" s="12"/>
      <c r="C30" s="22"/>
    </row>
    <row r="31" spans="1:3" ht="15" x14ac:dyDescent="0.25">
      <c r="A31" s="11">
        <v>5</v>
      </c>
      <c r="B31" s="9" t="s">
        <v>24</v>
      </c>
      <c r="C31" s="10">
        <f t="shared" ref="C31" si="3">SUM(C32:C33)</f>
        <v>0</v>
      </c>
    </row>
    <row r="32" spans="1:3" x14ac:dyDescent="0.2">
      <c r="A32" s="11" t="s">
        <v>9</v>
      </c>
      <c r="B32" s="12" t="s">
        <v>25</v>
      </c>
      <c r="C32" s="21"/>
    </row>
    <row r="33" spans="1:3" x14ac:dyDescent="0.2">
      <c r="A33" s="11" t="s">
        <v>11</v>
      </c>
      <c r="B33" s="12" t="s">
        <v>26</v>
      </c>
      <c r="C33" s="21"/>
    </row>
    <row r="34" spans="1:3" x14ac:dyDescent="0.2">
      <c r="A34" s="11"/>
      <c r="B34" s="12"/>
      <c r="C34" s="22"/>
    </row>
    <row r="35" spans="1:3" ht="15" x14ac:dyDescent="0.25">
      <c r="A35" s="11">
        <v>6</v>
      </c>
      <c r="B35" s="9" t="s">
        <v>27</v>
      </c>
      <c r="C35" s="10">
        <f>C31+C21+C16+C12+C8</f>
        <v>452.7500010396094</v>
      </c>
    </row>
    <row r="36" spans="1:3" x14ac:dyDescent="0.2">
      <c r="A36" s="11"/>
      <c r="B36" s="12"/>
      <c r="C36" s="13"/>
    </row>
    <row r="37" spans="1:3" ht="15" x14ac:dyDescent="0.25">
      <c r="A37" s="11">
        <v>7</v>
      </c>
      <c r="B37" s="9" t="s">
        <v>28</v>
      </c>
      <c r="C37" s="13"/>
    </row>
    <row r="38" spans="1:3" ht="26.25" x14ac:dyDescent="0.25">
      <c r="A38" s="11" t="s">
        <v>9</v>
      </c>
      <c r="B38" s="15" t="s">
        <v>29</v>
      </c>
      <c r="C38" s="18">
        <f>(C33+C21+C17)/C41</f>
        <v>1.9365442540502707E-3</v>
      </c>
    </row>
    <row r="39" spans="1:3" ht="15" x14ac:dyDescent="0.25">
      <c r="A39" s="11" t="s">
        <v>11</v>
      </c>
      <c r="B39" s="12" t="s">
        <v>31</v>
      </c>
      <c r="C39" s="18">
        <f t="shared" ref="C39" si="4">C35/C61</f>
        <v>1.8368285863342088E-3</v>
      </c>
    </row>
    <row r="40" spans="1:3" x14ac:dyDescent="0.2">
      <c r="A40" s="11"/>
      <c r="B40" s="12"/>
      <c r="C40" s="22"/>
    </row>
    <row r="41" spans="1:3" ht="15.75" thickBot="1" x14ac:dyDescent="0.3">
      <c r="A41" s="19"/>
      <c r="B41" s="20" t="s">
        <v>30</v>
      </c>
      <c r="C41" s="23">
        <v>176611</v>
      </c>
    </row>
    <row r="42" spans="1:3" s="84" customFormat="1" ht="15" x14ac:dyDescent="0.25">
      <c r="A42" s="82"/>
      <c r="B42" s="82"/>
      <c r="C42" s="83"/>
    </row>
    <row r="43" spans="1:3" s="84" customFormat="1" ht="15" x14ac:dyDescent="0.25">
      <c r="A43" s="82"/>
      <c r="B43" s="82"/>
      <c r="C43" s="83"/>
    </row>
    <row r="44" spans="1:3" s="84" customFormat="1" ht="15" x14ac:dyDescent="0.25">
      <c r="A44" s="82"/>
      <c r="B44" s="82"/>
      <c r="C44" s="83"/>
    </row>
    <row r="45" spans="1:3" s="84" customFormat="1" ht="15" x14ac:dyDescent="0.25">
      <c r="A45" s="82"/>
      <c r="B45" s="82"/>
      <c r="C45" s="83"/>
    </row>
    <row r="46" spans="1:3" s="84" customFormat="1" ht="15" x14ac:dyDescent="0.25">
      <c r="A46" s="82"/>
      <c r="B46" s="82"/>
      <c r="C46" s="83"/>
    </row>
    <row r="47" spans="1:3" s="84" customFormat="1" ht="15" x14ac:dyDescent="0.25">
      <c r="A47" s="82"/>
      <c r="B47" s="82"/>
      <c r="C47" s="83"/>
    </row>
    <row r="48" spans="1:3" s="84" customFormat="1" ht="15" x14ac:dyDescent="0.25">
      <c r="A48" s="82"/>
      <c r="B48" s="82"/>
      <c r="C48" s="83"/>
    </row>
    <row r="49" spans="1:3" s="84" customFormat="1" ht="15" x14ac:dyDescent="0.25">
      <c r="A49" s="82"/>
      <c r="B49" s="82"/>
      <c r="C49" s="83"/>
    </row>
    <row r="50" spans="1:3" s="84" customFormat="1" ht="15" x14ac:dyDescent="0.25">
      <c r="A50" s="82"/>
      <c r="B50" s="82"/>
      <c r="C50" s="83"/>
    </row>
    <row r="51" spans="1:3" s="84" customFormat="1" ht="15" x14ac:dyDescent="0.25">
      <c r="A51" s="82"/>
      <c r="B51" s="82"/>
      <c r="C51" s="83"/>
    </row>
    <row r="52" spans="1:3" s="84" customFormat="1" ht="15" x14ac:dyDescent="0.25">
      <c r="A52" s="82"/>
      <c r="B52" s="82"/>
      <c r="C52" s="83"/>
    </row>
    <row r="53" spans="1:3" s="84" customFormat="1" ht="15" x14ac:dyDescent="0.25">
      <c r="A53" s="82"/>
      <c r="B53" s="82"/>
      <c r="C53" s="83"/>
    </row>
    <row r="54" spans="1:3" s="84" customFormat="1" ht="15" x14ac:dyDescent="0.25">
      <c r="A54" s="82"/>
      <c r="B54" s="82"/>
      <c r="C54" s="83"/>
    </row>
    <row r="55" spans="1:3" s="84" customFormat="1" ht="15" x14ac:dyDescent="0.25">
      <c r="A55" s="82"/>
      <c r="B55" s="82"/>
      <c r="C55" s="83"/>
    </row>
    <row r="56" spans="1:3" s="84" customFormat="1" ht="15" x14ac:dyDescent="0.25">
      <c r="A56" s="82"/>
      <c r="B56" s="82"/>
      <c r="C56" s="83"/>
    </row>
    <row r="57" spans="1:3" s="84" customFormat="1" ht="15" x14ac:dyDescent="0.25">
      <c r="A57" s="82"/>
      <c r="B57" s="82"/>
      <c r="C57" s="83"/>
    </row>
    <row r="58" spans="1:3" s="84" customFormat="1" ht="15" x14ac:dyDescent="0.25">
      <c r="A58" s="82"/>
      <c r="B58" s="82"/>
      <c r="C58" s="83"/>
    </row>
    <row r="59" spans="1:3" s="84" customFormat="1" ht="15" x14ac:dyDescent="0.25">
      <c r="A59" s="82"/>
      <c r="B59" s="82"/>
      <c r="C59" s="83"/>
    </row>
    <row r="60" spans="1:3" s="84" customFormat="1" ht="15" x14ac:dyDescent="0.25">
      <c r="A60" s="82"/>
      <c r="B60" s="82"/>
      <c r="C60" s="83"/>
    </row>
    <row r="61" spans="1:3" x14ac:dyDescent="0.2">
      <c r="B61" s="26" t="s">
        <v>32</v>
      </c>
      <c r="C61" s="27">
        <f t="shared" ref="C61" si="5">(C41+C62)/2</f>
        <v>246484.62268500001</v>
      </c>
    </row>
    <row r="62" spans="1:3" ht="15" thickBot="1" x14ac:dyDescent="0.25">
      <c r="B62" s="28" t="s">
        <v>33</v>
      </c>
      <c r="C62" s="27">
        <v>316358.24537000002</v>
      </c>
    </row>
  </sheetData>
  <sheetProtection sheet="1" objects="1" scenarios="1"/>
  <mergeCells count="2">
    <mergeCell ref="A6:A7"/>
    <mergeCell ref="B6:B7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15</vt:i4>
      </vt:variant>
      <vt:variant>
        <vt:lpstr>טווחים בעלי שם</vt:lpstr>
      </vt:variant>
      <vt:variant>
        <vt:i4>13</vt:i4>
      </vt:variant>
    </vt:vector>
  </HeadingPairs>
  <TitlesOfParts>
    <vt:vector size="28" baseType="lpstr">
      <vt:lpstr>579</vt:lpstr>
      <vt:lpstr>599</vt:lpstr>
      <vt:lpstr>869</vt:lpstr>
      <vt:lpstr>868</vt:lpstr>
      <vt:lpstr>865</vt:lpstr>
      <vt:lpstr>864</vt:lpstr>
      <vt:lpstr>199</vt:lpstr>
      <vt:lpstr>2048</vt:lpstr>
      <vt:lpstr>7253</vt:lpstr>
      <vt:lpstr>7254</vt:lpstr>
      <vt:lpstr>470</vt:lpstr>
      <vt:lpstr>7256</vt:lpstr>
      <vt:lpstr>מגדל השתלמות- נספח 1</vt:lpstr>
      <vt:lpstr>מגדל השתלמות- נספח 2</vt:lpstr>
      <vt:lpstr>מגדל השתלמות- נספח 3</vt:lpstr>
      <vt:lpstr>'199'!WPrint_Area_W</vt:lpstr>
      <vt:lpstr>'2048'!WPrint_Area_W</vt:lpstr>
      <vt:lpstr>'470'!WPrint_Area_W</vt:lpstr>
      <vt:lpstr>'579'!WPrint_Area_W</vt:lpstr>
      <vt:lpstr>'599'!WPrint_Area_W</vt:lpstr>
      <vt:lpstr>'7253'!WPrint_Area_W</vt:lpstr>
      <vt:lpstr>'7254'!WPrint_Area_W</vt:lpstr>
      <vt:lpstr>'7256'!WPrint_Area_W</vt:lpstr>
      <vt:lpstr>'864'!WPrint_Area_W</vt:lpstr>
      <vt:lpstr>'865'!WPrint_Area_W</vt:lpstr>
      <vt:lpstr>'868'!WPrint_Area_W</vt:lpstr>
      <vt:lpstr>'869'!WPrint_Area_W</vt:lpstr>
      <vt:lpstr>'מגדל השתלמות-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2020-03-31T12:04:27Z</dcterms:modified>
</cp:coreProperties>
</file>