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90" windowWidth="17025" windowHeight="9600" activeTab="4"/>
  </bookViews>
  <sheets>
    <sheet name="9896" sheetId="16" r:id="rId1"/>
    <sheet name="9897" sheetId="17" r:id="rId2"/>
    <sheet name="9898" sheetId="14" r:id="rId3"/>
    <sheet name="9895" sheetId="15" r:id="rId4"/>
    <sheet name="מגדל חסכון לילד- נספח 1" sheetId="13" r:id="rId5"/>
    <sheet name="מגדל חסכון לילד- נספח 2" sheetId="18" r:id="rId6"/>
    <sheet name="מגדל חסכון לילד- נספח 3" sheetId="19" r:id="rId7"/>
  </sheets>
  <calcPr calcId="145621"/>
</workbook>
</file>

<file path=xl/calcChain.xml><?xml version="1.0" encoding="utf-8"?>
<calcChain xmlns="http://schemas.openxmlformats.org/spreadsheetml/2006/main">
  <c r="C37" i="13" l="1"/>
  <c r="C38" i="13"/>
  <c r="C52" i="19" l="1"/>
  <c r="C50" i="19"/>
  <c r="C51" i="19"/>
  <c r="C58" i="19"/>
  <c r="C16" i="19"/>
  <c r="C9" i="19"/>
  <c r="C62" i="19"/>
  <c r="D69" i="18"/>
  <c r="D11" i="18"/>
  <c r="D67" i="18"/>
  <c r="D19" i="18"/>
  <c r="D46" i="18"/>
  <c r="D35" i="18"/>
  <c r="C8" i="13"/>
  <c r="C10" i="13"/>
  <c r="C12" i="13"/>
  <c r="C14" i="13"/>
  <c r="C17" i="13"/>
  <c r="C18" i="13"/>
  <c r="C19" i="13"/>
  <c r="C21" i="13"/>
  <c r="C23" i="13"/>
  <c r="C24" i="13"/>
  <c r="C25" i="13"/>
  <c r="C27" i="13"/>
  <c r="C29" i="13"/>
  <c r="C31" i="13"/>
  <c r="C32" i="13"/>
  <c r="C33" i="13"/>
  <c r="C35" i="13"/>
  <c r="C36" i="13"/>
  <c r="C39" i="13"/>
  <c r="C40" i="13"/>
  <c r="C64" i="13"/>
  <c r="C64" i="17" l="1"/>
  <c r="C30" i="17"/>
  <c r="C20" i="17"/>
  <c r="C16" i="17"/>
  <c r="C13" i="17"/>
  <c r="C7" i="17"/>
  <c r="C63" i="16"/>
  <c r="C30" i="16"/>
  <c r="C28" i="16"/>
  <c r="C28" i="13" s="1"/>
  <c r="C26" i="16"/>
  <c r="C26" i="13" s="1"/>
  <c r="C22" i="16"/>
  <c r="C15" i="16"/>
  <c r="C13" i="16"/>
  <c r="C9" i="16"/>
  <c r="C62" i="15"/>
  <c r="C30" i="15"/>
  <c r="C20" i="15"/>
  <c r="C37" i="15" s="1"/>
  <c r="C15" i="15"/>
  <c r="C13" i="15"/>
  <c r="C9" i="15"/>
  <c r="C7" i="15"/>
  <c r="C62" i="14"/>
  <c r="C30" i="14"/>
  <c r="C20" i="14"/>
  <c r="C37" i="14" s="1"/>
  <c r="C15" i="14"/>
  <c r="C13" i="14"/>
  <c r="C11" i="14" s="1"/>
  <c r="C7" i="14"/>
  <c r="C11" i="15" l="1"/>
  <c r="C13" i="13"/>
  <c r="C63" i="13"/>
  <c r="C30" i="13"/>
  <c r="C15" i="17"/>
  <c r="C15" i="13" s="1"/>
  <c r="C16" i="13"/>
  <c r="C7" i="16"/>
  <c r="C7" i="13" s="1"/>
  <c r="C9" i="13"/>
  <c r="C20" i="16"/>
  <c r="C22" i="13"/>
  <c r="C11" i="16"/>
  <c r="C34" i="16" s="1"/>
  <c r="C37" i="17"/>
  <c r="C11" i="17"/>
  <c r="C34" i="14"/>
  <c r="C38" i="14" s="1"/>
  <c r="C34" i="15"/>
  <c r="C38" i="15" s="1"/>
  <c r="C11" i="13" l="1"/>
  <c r="C34" i="17"/>
  <c r="C38" i="17" s="1"/>
  <c r="C37" i="16"/>
  <c r="C20" i="13"/>
  <c r="C38" i="16"/>
  <c r="C34" i="13"/>
</calcChain>
</file>

<file path=xl/sharedStrings.xml><?xml version="1.0" encoding="utf-8"?>
<sst xmlns="http://schemas.openxmlformats.org/spreadsheetml/2006/main" count="367" uniqueCount="109">
  <si>
    <t>יוזמה</t>
  </si>
  <si>
    <t>רשימת גופים:</t>
  </si>
  <si>
    <t>שם הקופה:</t>
  </si>
  <si>
    <t>משתתף</t>
  </si>
  <si>
    <t xml:space="preserve">אלפי ₪ </t>
  </si>
  <si>
    <t>מקפת אישית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</si>
  <si>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</si>
  <si>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</si>
  <si>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</si>
  <si>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</si>
  <si>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</si>
  <si>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</si>
  <si>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</si>
  <si>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</si>
  <si>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</si>
  <si>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</si>
  <si>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</si>
  <si>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</si>
  <si>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</si>
  <si>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</si>
  <si>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</si>
  <si>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</si>
  <si>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</si>
  <si>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</si>
  <si>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</si>
  <si>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</si>
  <si>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</si>
  <si>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</si>
  <si>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</si>
  <si>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</si>
  <si>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</si>
  <si>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</si>
  <si>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</si>
  <si>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</si>
  <si>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</si>
  <si>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</si>
  <si>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</si>
  <si>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גמל להשקעה</t>
  </si>
  <si>
    <t>מגדל חסכון לילד</t>
  </si>
  <si>
    <t>שיעור סך הוצאות ישירות מתוך יתרת נכסים ממוצעת (באחוזים)</t>
  </si>
  <si>
    <t>שווי נכסים ממוצע</t>
  </si>
  <si>
    <t xml:space="preserve">סך נכסים לסוף שנה 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</si>
  <si>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</si>
  <si>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</si>
  <si>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חסכון לילד- מצרפי (מספרים באוצר- 9895, 9896, 9897, 9898)</t>
  </si>
  <si>
    <t>מגדל חסכון לילד- מסלול הלכתי- מספר באוצר 9895</t>
  </si>
  <si>
    <t>מגדל חסכון לילד- מסלול חוסכים המעדיפים סיכון מוגבר- מספר באוצר 9898</t>
  </si>
  <si>
    <t>מגדל חסכון לילד- מסלול חוסכים המעדיפים סיכון בינוני- מספר באוצר 9897</t>
  </si>
  <si>
    <t>מגדל חסכון לילד- מסלול חוסכים המעדיפים סיכון מועט- מספר באוצר 9896</t>
  </si>
  <si>
    <t>31.12.2019</t>
  </si>
  <si>
    <t>ברוקראז'- עמלות קניה ומכירה בגין עיסקאות בניירות ערך סחירים</t>
  </si>
  <si>
    <t>צדדים קשורים</t>
  </si>
  <si>
    <t>אחרים</t>
  </si>
  <si>
    <t/>
  </si>
  <si>
    <t>צדדים שאינם קשורים</t>
  </si>
  <si>
    <t>LEUMI</t>
  </si>
  <si>
    <t>CANTOR</t>
  </si>
  <si>
    <t>PSAGOT</t>
  </si>
  <si>
    <t>סך עמלות ברוקראז'</t>
  </si>
  <si>
    <t>עמלות קסטודיאן</t>
  </si>
  <si>
    <t>בנק לאומי</t>
  </si>
  <si>
    <t>בנק הפועלים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</si>
  <si>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</si>
  <si>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</si>
  <si>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</si>
  <si>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</si>
  <si>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</si>
  <si>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אחר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</si>
  <si>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</si>
  <si>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</si>
  <si>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</si>
  <si>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</si>
  <si>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</si>
  <si>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</si>
  <si>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גורם 5</t>
  </si>
  <si>
    <t>גורם 6</t>
  </si>
  <si>
    <t>גורם 7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</si>
  <si>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</si>
  <si>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</si>
  <si>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</si>
  <si>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</si>
  <si>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</si>
  <si>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</si>
  <si>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KARTESIA CREDIT OPPORTUNITIES</t>
  </si>
  <si>
    <t>ICG SDP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</si>
  <si>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</si>
  <si>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</si>
  <si>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</si>
  <si>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</si>
  <si>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</si>
  <si>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</si>
  <si>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</si>
  <si>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</si>
  <si>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</si>
  <si>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</si>
  <si>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</si>
  <si>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בתעודת סל</t>
  </si>
  <si>
    <t>קרן סל ישראלית</t>
  </si>
  <si>
    <t>קרן סל זרה</t>
  </si>
  <si>
    <t>BlackRock Inc USA</t>
  </si>
  <si>
    <t>BlackRock Inc Ireland</t>
  </si>
  <si>
    <t>Source Markets PLC/Ireland</t>
  </si>
  <si>
    <t>סך תשלומים בגין השקעה בתעודות סל</t>
  </si>
  <si>
    <t>סך הכל עמלות ניהול חיצוני</t>
  </si>
  <si>
    <t xml:space="preserve">נספח 2 - פירוט עמלות והוצאות לשנה המסתיימת ביום </t>
  </si>
  <si>
    <t xml:space="preserve"> מגדל חסכון לילד- מצרפי (מספרים באוצר- 9895, 9896, 9897, 9898)</t>
  </si>
  <si>
    <t>נספח 3- פירוט עמלות ניהול חיצוני לשנה המסתיימת ביום:</t>
  </si>
  <si>
    <t xml:space="preserve">שם הקופה: </t>
  </si>
  <si>
    <t>בנק איגוד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</si>
</sst>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6" applyNumberFormat="0" applyAlignment="0" applyProtection="0"/>
    <xf numFmtId="0" fontId="15" fillId="10" borderId="17" applyNumberFormat="0" applyAlignment="0" applyProtection="0"/>
    <xf numFmtId="0" fontId="16" fillId="10" borderId="16" applyNumberFormat="0" applyAlignment="0" applyProtection="0"/>
    <xf numFmtId="0" fontId="17" fillId="0" borderId="18" applyNumberFormat="0" applyFill="0" applyAlignment="0" applyProtection="0"/>
    <xf numFmtId="0" fontId="18" fillId="11" borderId="19" applyNumberFormat="0" applyAlignment="0" applyProtection="0"/>
    <xf numFmtId="0" fontId="19" fillId="0" borderId="0" applyNumberFormat="0" applyFill="0" applyBorder="0" applyAlignment="0" applyProtection="0"/>
    <xf numFmtId="0" fontId="1" fillId="12" borderId="2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90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5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3" borderId="4" xfId="0" applyFont="1" applyFill="1" applyBorder="1" applyAlignment="1" applyProtection="1"/>
    <xf numFmtId="0" fontId="5" fillId="3" borderId="5" xfId="0" applyFont="1" applyFill="1" applyBorder="1" applyAlignment="1" applyProtection="1"/>
    <xf numFmtId="165" fontId="5" fillId="4" borderId="6" xfId="1" applyNumberFormat="1" applyFont="1" applyFill="1" applyBorder="1" applyProtection="1"/>
    <xf numFmtId="0" fontId="4" fillId="3" borderId="7" xfId="0" applyFont="1" applyFill="1" applyBorder="1" applyAlignment="1" applyProtection="1"/>
    <xf numFmtId="0" fontId="4" fillId="3" borderId="8" xfId="0" applyFont="1" applyFill="1" applyBorder="1" applyAlignment="1" applyProtection="1"/>
    <xf numFmtId="165" fontId="0" fillId="3" borderId="6" xfId="1" applyNumberFormat="1" applyFont="1" applyFill="1" applyBorder="1" applyProtection="1"/>
    <xf numFmtId="0" fontId="4" fillId="3" borderId="9" xfId="0" applyFont="1" applyFill="1" applyBorder="1" applyAlignment="1" applyProtection="1"/>
    <xf numFmtId="0" fontId="4" fillId="3" borderId="8" xfId="0" applyFont="1" applyFill="1" applyBorder="1" applyAlignment="1" applyProtection="1">
      <alignment wrapText="1"/>
    </xf>
    <xf numFmtId="0" fontId="0" fillId="3" borderId="7" xfId="0" applyFill="1" applyBorder="1" applyAlignment="1" applyProtection="1"/>
    <xf numFmtId="0" fontId="6" fillId="3" borderId="7" xfId="0" applyFont="1" applyFill="1" applyBorder="1" applyAlignment="1" applyProtection="1"/>
    <xf numFmtId="10" fontId="5" fillId="4" borderId="6" xfId="2" applyNumberFormat="1" applyFont="1" applyFill="1" applyBorder="1" applyProtection="1"/>
    <xf numFmtId="0" fontId="4" fillId="3" borderId="10" xfId="0" applyFont="1" applyFill="1" applyBorder="1" applyAlignment="1" applyProtection="1"/>
    <xf numFmtId="0" fontId="4" fillId="3" borderId="11" xfId="0" applyFont="1" applyFill="1" applyBorder="1" applyAlignment="1" applyProtection="1"/>
    <xf numFmtId="165" fontId="5" fillId="4" borderId="12" xfId="1" applyNumberFormat="1" applyFont="1" applyFill="1" applyBorder="1" applyProtection="1"/>
    <xf numFmtId="165" fontId="0" fillId="5" borderId="6" xfId="1" applyNumberFormat="1" applyFont="1" applyFill="1" applyBorder="1"/>
    <xf numFmtId="165" fontId="0" fillId="3" borderId="6" xfId="1" applyNumberFormat="1" applyFont="1" applyFill="1" applyBorder="1"/>
    <xf numFmtId="0" fontId="4" fillId="2" borderId="0" xfId="0" applyFont="1" applyFill="1" applyBorder="1" applyAlignment="1" applyProtection="1"/>
    <xf numFmtId="165" fontId="0" fillId="2" borderId="0" xfId="1" applyNumberFormat="1" applyFont="1" applyFill="1" applyProtection="1"/>
    <xf numFmtId="0" fontId="4" fillId="2" borderId="11" xfId="0" applyFont="1" applyFill="1" applyBorder="1" applyAlignment="1" applyProtection="1"/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0" fontId="24" fillId="0" borderId="0" xfId="0" applyFont="1"/>
    <xf numFmtId="0" fontId="4" fillId="0" borderId="0" xfId="0" applyFont="1" applyAlignment="1"/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22" xfId="0" applyFont="1" applyBorder="1" applyAlignment="1"/>
    <xf numFmtId="165" fontId="0" fillId="0" borderId="0" xfId="1" applyNumberFormat="1" applyFont="1" applyAlignment="1" applyProtection="1"/>
    <xf numFmtId="0" fontId="25" fillId="0" borderId="0" xfId="0" applyFont="1" applyFill="1" applyBorder="1" applyAlignment="1">
      <alignment horizontal="right"/>
    </xf>
    <xf numFmtId="0" fontId="4" fillId="0" borderId="0" xfId="0" applyFont="1" applyFill="1" applyBorder="1" applyAlignment="1" applyProtection="1"/>
    <xf numFmtId="165" fontId="5" fillId="0" borderId="0" xfId="1" applyNumberFormat="1" applyFont="1" applyFill="1" applyBorder="1" applyProtection="1"/>
    <xf numFmtId="0" fontId="0" fillId="0" borderId="0" xfId="0" applyFill="1" applyProtection="1"/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4" fillId="3" borderId="23" xfId="0" applyFont="1" applyFill="1" applyBorder="1" applyAlignment="1">
      <alignment horizontal="right"/>
    </xf>
    <xf numFmtId="0" fontId="4" fillId="3" borderId="24" xfId="0" applyFont="1" applyFill="1" applyBorder="1" applyAlignment="1">
      <alignment horizontal="right"/>
    </xf>
    <xf numFmtId="0" fontId="22" fillId="3" borderId="25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4" fillId="3" borderId="27" xfId="0" applyFont="1" applyFill="1" applyBorder="1" applyAlignment="1">
      <alignment horizontal="right"/>
    </xf>
    <xf numFmtId="0" fontId="22" fillId="3" borderId="28" xfId="0" applyFont="1" applyFill="1" applyBorder="1" applyAlignment="1">
      <alignment horizontal="right"/>
    </xf>
    <xf numFmtId="165" fontId="0" fillId="3" borderId="6" xfId="1" applyNumberFormat="1" applyFont="1" applyFill="1" applyBorder="1" applyAlignment="1">
      <alignment horizontal="right"/>
    </xf>
    <xf numFmtId="0" fontId="22" fillId="3" borderId="29" xfId="0" applyNumberFormat="1" applyFont="1" applyFill="1" applyBorder="1" applyAlignment="1">
      <alignment horizontal="right" readingOrder="2"/>
    </xf>
    <xf numFmtId="0" fontId="22" fillId="3" borderId="8" xfId="0" applyNumberFormat="1" applyFont="1" applyFill="1" applyBorder="1" applyAlignment="1">
      <alignment horizontal="right" readingOrder="2"/>
    </xf>
    <xf numFmtId="0" fontId="22" fillId="3" borderId="5" xfId="0" applyFont="1" applyFill="1" applyBorder="1" applyAlignment="1">
      <alignment horizontal="right"/>
    </xf>
    <xf numFmtId="165" fontId="0" fillId="5" borderId="6" xfId="1" applyNumberFormat="1" applyFont="1" applyFill="1" applyBorder="1" applyAlignment="1">
      <alignment horizontal="right"/>
    </xf>
    <xf numFmtId="0" fontId="4" fillId="3" borderId="3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22" fillId="3" borderId="9" xfId="0" applyFont="1" applyFill="1" applyBorder="1" applyAlignment="1">
      <alignment horizontal="right"/>
    </xf>
    <xf numFmtId="0" fontId="22" fillId="3" borderId="26" xfId="0" applyNumberFormat="1" applyFont="1" applyFill="1" applyBorder="1" applyAlignment="1">
      <alignment horizontal="right" readingOrder="2"/>
    </xf>
    <xf numFmtId="0" fontId="22" fillId="3" borderId="27" xfId="0" applyNumberFormat="1" applyFont="1" applyFill="1" applyBorder="1" applyAlignment="1">
      <alignment horizontal="right" readingOrder="2"/>
    </xf>
    <xf numFmtId="0" fontId="4" fillId="3" borderId="29" xfId="0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165" fontId="4" fillId="4" borderId="6" xfId="1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165" fontId="26" fillId="3" borderId="6" xfId="1" applyNumberFormat="1" applyFont="1" applyFill="1" applyBorder="1" applyAlignment="1">
      <alignment horizontal="right"/>
    </xf>
    <xf numFmtId="0" fontId="22" fillId="3" borderId="30" xfId="0" applyFont="1" applyFill="1" applyBorder="1" applyAlignment="1">
      <alignment horizontal="right"/>
    </xf>
    <xf numFmtId="0" fontId="0" fillId="0" borderId="0" xfId="0" applyBorder="1"/>
    <xf numFmtId="0" fontId="22" fillId="3" borderId="8" xfId="0" applyFont="1" applyFill="1" applyBorder="1" applyAlignment="1">
      <alignment horizontal="right"/>
    </xf>
    <xf numFmtId="0" fontId="4" fillId="3" borderId="31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 applyAlignment="1"/>
    <xf numFmtId="165" fontId="0" fillId="0" borderId="0" xfId="0" applyNumberFormat="1"/>
    <xf numFmtId="0" fontId="4" fillId="0" borderId="0" xfId="0" applyFont="1" applyAlignment="1">
      <alignment horizontal="right" wrapText="1"/>
    </xf>
    <xf numFmtId="0" fontId="4" fillId="3" borderId="32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22" fillId="3" borderId="33" xfId="0" applyFont="1" applyFill="1" applyBorder="1" applyAlignment="1">
      <alignment horizontal="right"/>
    </xf>
    <xf numFmtId="165" fontId="0" fillId="5" borderId="34" xfId="1" applyNumberFormat="1" applyFont="1" applyFill="1" applyBorder="1" applyAlignment="1">
      <alignment horizontal="right"/>
    </xf>
    <xf numFmtId="165" fontId="4" fillId="3" borderId="34" xfId="0" applyNumberFormat="1" applyFont="1" applyFill="1" applyBorder="1" applyAlignment="1">
      <alignment horizontal="right"/>
    </xf>
    <xf numFmtId="0" fontId="22" fillId="3" borderId="26" xfId="0" applyFont="1" applyFill="1" applyBorder="1" applyAlignment="1">
      <alignment horizontal="right"/>
    </xf>
    <xf numFmtId="0" fontId="4" fillId="3" borderId="33" xfId="0" applyFont="1" applyFill="1" applyBorder="1" applyAlignment="1">
      <alignment horizontal="right"/>
    </xf>
    <xf numFmtId="0" fontId="22" fillId="3" borderId="34" xfId="0" applyFont="1" applyFill="1" applyBorder="1" applyAlignment="1">
      <alignment horizontal="right"/>
    </xf>
    <xf numFmtId="0" fontId="4" fillId="3" borderId="35" xfId="0" applyFont="1" applyFill="1" applyBorder="1" applyAlignment="1">
      <alignment horizontal="right"/>
    </xf>
    <xf numFmtId="0" fontId="22" fillId="3" borderId="35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22" fillId="3" borderId="30" xfId="0" applyNumberFormat="1" applyFont="1" applyFill="1" applyBorder="1" applyAlignment="1">
      <alignment horizontal="right" readingOrder="2"/>
    </xf>
    <xf numFmtId="0" fontId="4" fillId="3" borderId="36" xfId="0" applyFont="1" applyFill="1" applyBorder="1" applyAlignment="1">
      <alignment horizontal="right"/>
    </xf>
    <xf numFmtId="0" fontId="22" fillId="3" borderId="37" xfId="0" applyFont="1" applyFill="1" applyBorder="1" applyAlignment="1">
      <alignment horizontal="right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rightToLeft="1" workbookViewId="0">
      <selection activeCell="F14" sqref="F14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 x14ac:dyDescent="0.25">
      <c r="A1" s="1"/>
      <c r="B1" s="31" t="s">
        <v>42</v>
      </c>
      <c r="I1" s="2" t="s">
        <v>1</v>
      </c>
    </row>
    <row r="2" spans="1:9" x14ac:dyDescent="0.2">
      <c r="A2" s="4"/>
      <c r="B2" s="32" t="s">
        <v>43</v>
      </c>
      <c r="C2" s="3">
        <v>43830</v>
      </c>
    </row>
    <row r="3" spans="1:9" ht="15" x14ac:dyDescent="0.25">
      <c r="A3" s="5"/>
      <c r="B3" s="34"/>
      <c r="I3" s="2" t="s">
        <v>3</v>
      </c>
    </row>
    <row r="4" spans="1:9" ht="15" x14ac:dyDescent="0.25">
      <c r="A4" s="5"/>
      <c r="B4" s="35" t="s">
        <v>2</v>
      </c>
    </row>
    <row r="5" spans="1:9" ht="16.5" thickBot="1" x14ac:dyDescent="0.3">
      <c r="A5" s="7"/>
      <c r="B5" s="38" t="s">
        <v>48</v>
      </c>
      <c r="I5" s="2" t="s">
        <v>0</v>
      </c>
    </row>
    <row r="6" spans="1:9" x14ac:dyDescent="0.2">
      <c r="A6" s="27"/>
      <c r="B6" s="29"/>
      <c r="C6" s="76" t="s">
        <v>4</v>
      </c>
      <c r="I6" s="2" t="s">
        <v>5</v>
      </c>
    </row>
    <row r="7" spans="1:9" ht="15" x14ac:dyDescent="0.25">
      <c r="A7" s="8">
        <v>1</v>
      </c>
      <c r="B7" s="9" t="s">
        <v>6</v>
      </c>
      <c r="C7" s="10">
        <f>SUM(C8:C9)</f>
        <v>31.978472067015741</v>
      </c>
      <c r="I7" s="2" t="s">
        <v>7</v>
      </c>
    </row>
    <row r="8" spans="1:9" x14ac:dyDescent="0.2">
      <c r="A8" s="11"/>
      <c r="B8" s="12" t="s">
        <v>8</v>
      </c>
      <c r="C8" s="22">
        <v>0.40575079611683995</v>
      </c>
      <c r="I8" s="2" t="s">
        <v>9</v>
      </c>
    </row>
    <row r="9" spans="1:9" x14ac:dyDescent="0.2">
      <c r="A9" s="11"/>
      <c r="B9" s="12" t="s">
        <v>10</v>
      </c>
      <c r="C9" s="22">
        <f>31.0727212708989+0.5</f>
        <v>31.572721270898899</v>
      </c>
      <c r="I9" s="2">
        <v>164</v>
      </c>
    </row>
    <row r="10" spans="1:9" x14ac:dyDescent="0.2">
      <c r="A10" s="11"/>
      <c r="B10" s="12"/>
      <c r="C10" s="23"/>
      <c r="I10" s="2">
        <v>167</v>
      </c>
    </row>
    <row r="11" spans="1:9" ht="15" x14ac:dyDescent="0.25">
      <c r="A11" s="8">
        <v>2</v>
      </c>
      <c r="B11" s="9" t="s">
        <v>11</v>
      </c>
      <c r="C11" s="10">
        <f>SUM(C12:C13)</f>
        <v>3.4485199999999998</v>
      </c>
      <c r="I11" s="2">
        <v>394</v>
      </c>
    </row>
    <row r="12" spans="1:9" x14ac:dyDescent="0.2">
      <c r="A12" s="11"/>
      <c r="B12" s="14" t="s">
        <v>12</v>
      </c>
      <c r="C12" s="22">
        <v>0</v>
      </c>
      <c r="I12" s="2" t="s">
        <v>37</v>
      </c>
    </row>
    <row r="13" spans="1:9" x14ac:dyDescent="0.2">
      <c r="A13" s="11"/>
      <c r="B13" s="14" t="s">
        <v>13</v>
      </c>
      <c r="C13" s="22">
        <f>2.91249044471037+0.53602955528963</f>
        <v>3.4485199999999998</v>
      </c>
      <c r="I13" s="2" t="s">
        <v>38</v>
      </c>
    </row>
    <row r="14" spans="1:9" x14ac:dyDescent="0.2">
      <c r="A14" s="28"/>
      <c r="B14" s="30"/>
      <c r="C14" s="23"/>
    </row>
    <row r="15" spans="1:9" ht="15" x14ac:dyDescent="0.25">
      <c r="A15" s="8">
        <v>3</v>
      </c>
      <c r="B15" s="9" t="s">
        <v>14</v>
      </c>
      <c r="C15" s="10">
        <f>SUM(C16:C18)</f>
        <v>29.357261187172547</v>
      </c>
    </row>
    <row r="16" spans="1:9" ht="25.5" x14ac:dyDescent="0.2">
      <c r="A16" s="11" t="s">
        <v>15</v>
      </c>
      <c r="B16" s="15" t="s">
        <v>16</v>
      </c>
      <c r="C16" s="22">
        <v>2.10711</v>
      </c>
    </row>
    <row r="17" spans="1:3" x14ac:dyDescent="0.2">
      <c r="A17" s="11" t="s">
        <v>17</v>
      </c>
      <c r="B17" s="15" t="s">
        <v>18</v>
      </c>
      <c r="C17" s="22">
        <v>0</v>
      </c>
    </row>
    <row r="18" spans="1:3" x14ac:dyDescent="0.2">
      <c r="A18" s="11" t="s">
        <v>19</v>
      </c>
      <c r="B18" s="12" t="s">
        <v>20</v>
      </c>
      <c r="C18" s="22">
        <v>27.250151187172548</v>
      </c>
    </row>
    <row r="19" spans="1:3" x14ac:dyDescent="0.2">
      <c r="A19" s="16"/>
      <c r="B19" s="30"/>
      <c r="C19" s="23"/>
    </row>
    <row r="20" spans="1:3" ht="15" x14ac:dyDescent="0.25">
      <c r="A20" s="17">
        <v>4</v>
      </c>
      <c r="B20" s="9" t="s">
        <v>21</v>
      </c>
      <c r="C20" s="10">
        <f>C21+C22+C23+C24+C25+C26+C27+C28</f>
        <v>42.647462911798172</v>
      </c>
    </row>
    <row r="21" spans="1:3" x14ac:dyDescent="0.2">
      <c r="A21" s="11"/>
      <c r="B21" s="12" t="s">
        <v>22</v>
      </c>
      <c r="C21" s="22">
        <v>0</v>
      </c>
    </row>
    <row r="22" spans="1:3" x14ac:dyDescent="0.2">
      <c r="A22" s="11"/>
      <c r="B22" s="12" t="s">
        <v>23</v>
      </c>
      <c r="C22" s="22">
        <f>6.49877291179817+0.1</f>
        <v>6.5987729117981697</v>
      </c>
    </row>
    <row r="23" spans="1:3" x14ac:dyDescent="0.2">
      <c r="A23" s="11"/>
      <c r="B23" s="12" t="s">
        <v>24</v>
      </c>
      <c r="C23" s="22"/>
    </row>
    <row r="24" spans="1:3" x14ac:dyDescent="0.2">
      <c r="A24" s="11"/>
      <c r="B24" s="12" t="s">
        <v>25</v>
      </c>
      <c r="C24" s="22"/>
    </row>
    <row r="25" spans="1:3" x14ac:dyDescent="0.2">
      <c r="A25" s="11"/>
      <c r="B25" s="12" t="s">
        <v>26</v>
      </c>
      <c r="C25" s="22">
        <v>3.3E-4</v>
      </c>
    </row>
    <row r="26" spans="1:3" x14ac:dyDescent="0.2">
      <c r="A26" s="11"/>
      <c r="B26" s="12" t="s">
        <v>27</v>
      </c>
      <c r="C26" s="22">
        <f>25.81164-0.2</f>
        <v>25.611640000000001</v>
      </c>
    </row>
    <row r="27" spans="1:3" x14ac:dyDescent="0.2">
      <c r="A27" s="11"/>
      <c r="B27" s="12" t="s">
        <v>28</v>
      </c>
      <c r="C27" s="22">
        <v>0</v>
      </c>
    </row>
    <row r="28" spans="1:3" x14ac:dyDescent="0.2">
      <c r="A28" s="11"/>
      <c r="B28" s="12" t="s">
        <v>29</v>
      </c>
      <c r="C28" s="22">
        <f>10.63672-0.2</f>
        <v>10.436720000000001</v>
      </c>
    </row>
    <row r="29" spans="1:3" x14ac:dyDescent="0.2">
      <c r="A29" s="11"/>
      <c r="B29" s="12"/>
      <c r="C29" s="23"/>
    </row>
    <row r="30" spans="1:3" ht="15" x14ac:dyDescent="0.25">
      <c r="A30" s="11">
        <v>5</v>
      </c>
      <c r="B30" s="9" t="s">
        <v>30</v>
      </c>
      <c r="C30" s="10">
        <f>SUM(C31:C32)</f>
        <v>0</v>
      </c>
    </row>
    <row r="31" spans="1:3" x14ac:dyDescent="0.2">
      <c r="A31" s="11" t="s">
        <v>15</v>
      </c>
      <c r="B31" s="12" t="s">
        <v>31</v>
      </c>
      <c r="C31" s="22"/>
    </row>
    <row r="32" spans="1:3" x14ac:dyDescent="0.2">
      <c r="A32" s="11" t="s">
        <v>17</v>
      </c>
      <c r="B32" s="12" t="s">
        <v>32</v>
      </c>
      <c r="C32" s="22"/>
    </row>
    <row r="33" spans="1:3" x14ac:dyDescent="0.2">
      <c r="A33" s="11"/>
      <c r="B33" s="12"/>
      <c r="C33" s="23"/>
    </row>
    <row r="34" spans="1:3" ht="15" x14ac:dyDescent="0.25">
      <c r="A34" s="11">
        <v>6</v>
      </c>
      <c r="B34" s="9" t="s">
        <v>33</v>
      </c>
      <c r="C34" s="10">
        <f>C30+C20+C15+C11+C7</f>
        <v>107.43171616598646</v>
      </c>
    </row>
    <row r="35" spans="1:3" x14ac:dyDescent="0.2">
      <c r="A35" s="11"/>
      <c r="B35" s="12"/>
      <c r="C35" s="13"/>
    </row>
    <row r="36" spans="1:3" ht="15" x14ac:dyDescent="0.25">
      <c r="A36" s="11">
        <v>7</v>
      </c>
      <c r="B36" s="9" t="s">
        <v>34</v>
      </c>
      <c r="C36" s="13"/>
    </row>
    <row r="37" spans="1:3" ht="26.25" x14ac:dyDescent="0.25">
      <c r="A37" s="11" t="s">
        <v>15</v>
      </c>
      <c r="B37" s="15" t="s">
        <v>35</v>
      </c>
      <c r="C37" s="18">
        <f>(C32+C20+C16)/C40</f>
        <v>3.4388766903942718E-4</v>
      </c>
    </row>
    <row r="38" spans="1:3" ht="15" x14ac:dyDescent="0.25">
      <c r="A38" s="11" t="s">
        <v>17</v>
      </c>
      <c r="B38" s="12" t="s">
        <v>39</v>
      </c>
      <c r="C38" s="18">
        <f>C34/C63</f>
        <v>6.1945468427220549E-4</v>
      </c>
    </row>
    <row r="39" spans="1:3" x14ac:dyDescent="0.2">
      <c r="A39" s="11"/>
      <c r="B39" s="12"/>
      <c r="C39" s="13"/>
    </row>
    <row r="40" spans="1:3" ht="15.75" thickBot="1" x14ac:dyDescent="0.3">
      <c r="A40" s="19"/>
      <c r="B40" s="20" t="s">
        <v>36</v>
      </c>
      <c r="C40" s="21">
        <v>130143</v>
      </c>
    </row>
    <row r="41" spans="1:3" s="41" customFormat="1" ht="15" x14ac:dyDescent="0.25">
      <c r="A41" s="39"/>
      <c r="B41" s="39"/>
      <c r="C41" s="40"/>
    </row>
    <row r="42" spans="1:3" s="41" customFormat="1" ht="15" x14ac:dyDescent="0.25">
      <c r="A42" s="39"/>
      <c r="B42" s="39"/>
      <c r="C42" s="40"/>
    </row>
    <row r="43" spans="1:3" s="41" customFormat="1" ht="15" x14ac:dyDescent="0.25">
      <c r="A43" s="39"/>
      <c r="B43" s="39"/>
      <c r="C43" s="40"/>
    </row>
    <row r="44" spans="1:3" s="41" customFormat="1" ht="15" x14ac:dyDescent="0.25">
      <c r="A44" s="39"/>
      <c r="B44" s="39"/>
      <c r="C44" s="40"/>
    </row>
    <row r="45" spans="1:3" s="41" customFormat="1" ht="15" x14ac:dyDescent="0.25">
      <c r="A45" s="39"/>
      <c r="B45" s="39"/>
      <c r="C45" s="40"/>
    </row>
    <row r="46" spans="1:3" s="41" customFormat="1" ht="15" x14ac:dyDescent="0.25">
      <c r="A46" s="39"/>
      <c r="B46" s="39"/>
      <c r="C46" s="40"/>
    </row>
    <row r="47" spans="1:3" s="41" customFormat="1" ht="15" x14ac:dyDescent="0.25">
      <c r="A47" s="39"/>
      <c r="B47" s="39"/>
      <c r="C47" s="40"/>
    </row>
    <row r="48" spans="1:3" s="41" customFormat="1" ht="15" x14ac:dyDescent="0.25">
      <c r="A48" s="39"/>
      <c r="B48" s="39"/>
      <c r="C48" s="40"/>
    </row>
    <row r="49" spans="1:3" s="41" customFormat="1" ht="15" x14ac:dyDescent="0.25">
      <c r="A49" s="39"/>
      <c r="B49" s="39"/>
      <c r="C49" s="40"/>
    </row>
    <row r="50" spans="1:3" s="41" customFormat="1" ht="15" x14ac:dyDescent="0.25">
      <c r="A50" s="39"/>
      <c r="B50" s="39"/>
      <c r="C50" s="40"/>
    </row>
    <row r="51" spans="1:3" s="41" customFormat="1" ht="15" x14ac:dyDescent="0.25">
      <c r="A51" s="39"/>
      <c r="B51" s="39"/>
      <c r="C51" s="40"/>
    </row>
    <row r="52" spans="1:3" s="41" customFormat="1" ht="15" x14ac:dyDescent="0.25">
      <c r="A52" s="39"/>
      <c r="B52" s="39"/>
      <c r="C52" s="40"/>
    </row>
    <row r="53" spans="1:3" s="41" customFormat="1" ht="15" x14ac:dyDescent="0.25">
      <c r="A53" s="39"/>
      <c r="B53" s="39"/>
      <c r="C53" s="40"/>
    </row>
    <row r="54" spans="1:3" s="41" customFormat="1" ht="15" x14ac:dyDescent="0.25">
      <c r="A54" s="39"/>
      <c r="B54" s="39"/>
      <c r="C54" s="40"/>
    </row>
    <row r="55" spans="1:3" s="41" customFormat="1" ht="15" x14ac:dyDescent="0.25">
      <c r="A55" s="39"/>
      <c r="B55" s="39"/>
      <c r="C55" s="40"/>
    </row>
    <row r="56" spans="1:3" s="41" customFormat="1" ht="15" x14ac:dyDescent="0.25">
      <c r="A56" s="39"/>
      <c r="B56" s="39"/>
      <c r="C56" s="40"/>
    </row>
    <row r="57" spans="1:3" s="41" customFormat="1" ht="15" x14ac:dyDescent="0.25">
      <c r="A57" s="39"/>
      <c r="B57" s="39"/>
      <c r="C57" s="40"/>
    </row>
    <row r="58" spans="1:3" s="41" customFormat="1" ht="15" x14ac:dyDescent="0.25">
      <c r="A58" s="39"/>
      <c r="B58" s="39"/>
      <c r="C58" s="40"/>
    </row>
    <row r="59" spans="1:3" s="41" customFormat="1" ht="15" x14ac:dyDescent="0.25">
      <c r="A59" s="39"/>
      <c r="B59" s="39"/>
      <c r="C59" s="40"/>
    </row>
    <row r="60" spans="1:3" s="41" customFormat="1" ht="15" x14ac:dyDescent="0.25">
      <c r="A60" s="39"/>
      <c r="B60" s="39"/>
      <c r="C60" s="40"/>
    </row>
    <row r="61" spans="1:3" s="41" customFormat="1" ht="15" x14ac:dyDescent="0.25">
      <c r="A61" s="39"/>
      <c r="B61" s="39"/>
      <c r="C61" s="40"/>
    </row>
    <row r="62" spans="1:3" s="41" customFormat="1" ht="15" x14ac:dyDescent="0.25">
      <c r="A62" s="39"/>
      <c r="B62" s="39"/>
      <c r="C62" s="40"/>
    </row>
    <row r="63" spans="1:3" x14ac:dyDescent="0.2">
      <c r="B63" s="24" t="s">
        <v>40</v>
      </c>
      <c r="C63" s="25">
        <f>(C40+C64)/2</f>
        <v>173429.5</v>
      </c>
    </row>
    <row r="64" spans="1:3" ht="15" thickBot="1" x14ac:dyDescent="0.25">
      <c r="B64" s="26" t="s">
        <v>41</v>
      </c>
      <c r="C64" s="25">
        <v>216716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rightToLeft="1" workbookViewId="0">
      <selection activeCell="C6" sqref="C6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 x14ac:dyDescent="0.25">
      <c r="A1" s="1"/>
      <c r="B1" s="31" t="s">
        <v>42</v>
      </c>
      <c r="I1" s="2" t="s">
        <v>1</v>
      </c>
    </row>
    <row r="2" spans="1:9" x14ac:dyDescent="0.2">
      <c r="A2" s="4"/>
      <c r="B2" s="32" t="s">
        <v>43</v>
      </c>
      <c r="C2" s="3">
        <v>43830</v>
      </c>
    </row>
    <row r="3" spans="1:9" ht="15" x14ac:dyDescent="0.25">
      <c r="A3" s="5"/>
      <c r="B3" s="34"/>
      <c r="I3" s="2" t="s">
        <v>3</v>
      </c>
    </row>
    <row r="4" spans="1:9" ht="15" x14ac:dyDescent="0.25">
      <c r="A4" s="5"/>
      <c r="B4" s="35" t="s">
        <v>2</v>
      </c>
    </row>
    <row r="5" spans="1:9" ht="16.5" thickBot="1" x14ac:dyDescent="0.3">
      <c r="A5" s="7"/>
      <c r="B5" s="38" t="s">
        <v>47</v>
      </c>
      <c r="I5" s="2" t="s">
        <v>0</v>
      </c>
    </row>
    <row r="6" spans="1:9" x14ac:dyDescent="0.2">
      <c r="A6" s="27"/>
      <c r="B6" s="29"/>
      <c r="C6" s="76" t="s">
        <v>4</v>
      </c>
      <c r="I6" s="2" t="s">
        <v>5</v>
      </c>
    </row>
    <row r="7" spans="1:9" ht="15" x14ac:dyDescent="0.25">
      <c r="A7" s="8">
        <v>1</v>
      </c>
      <c r="B7" s="9" t="s">
        <v>6</v>
      </c>
      <c r="C7" s="10">
        <f>SUM(C8:C9)</f>
        <v>9.2014334001006599</v>
      </c>
      <c r="I7" s="2" t="s">
        <v>7</v>
      </c>
    </row>
    <row r="8" spans="1:9" x14ac:dyDescent="0.2">
      <c r="A8" s="11"/>
      <c r="B8" s="12" t="s">
        <v>8</v>
      </c>
      <c r="C8" s="22">
        <v>5.1016208274060011E-2</v>
      </c>
      <c r="I8" s="2" t="s">
        <v>9</v>
      </c>
    </row>
    <row r="9" spans="1:9" x14ac:dyDescent="0.2">
      <c r="A9" s="11"/>
      <c r="B9" s="12" t="s">
        <v>10</v>
      </c>
      <c r="C9" s="22">
        <v>9.1504171918266</v>
      </c>
      <c r="I9" s="2">
        <v>164</v>
      </c>
    </row>
    <row r="10" spans="1:9" x14ac:dyDescent="0.2">
      <c r="A10" s="11"/>
      <c r="B10" s="12"/>
      <c r="C10" s="23"/>
      <c r="I10" s="2">
        <v>167</v>
      </c>
    </row>
    <row r="11" spans="1:9" ht="15" x14ac:dyDescent="0.25">
      <c r="A11" s="8">
        <v>2</v>
      </c>
      <c r="B11" s="9" t="s">
        <v>11</v>
      </c>
      <c r="C11" s="10">
        <f>SUM(C12:C13)</f>
        <v>2.24817</v>
      </c>
      <c r="I11" s="2">
        <v>394</v>
      </c>
    </row>
    <row r="12" spans="1:9" x14ac:dyDescent="0.2">
      <c r="A12" s="11"/>
      <c r="B12" s="14" t="s">
        <v>12</v>
      </c>
      <c r="C12" s="22">
        <v>0</v>
      </c>
      <c r="I12" s="2" t="s">
        <v>37</v>
      </c>
    </row>
    <row r="13" spans="1:9" x14ac:dyDescent="0.2">
      <c r="A13" s="11"/>
      <c r="B13" s="14" t="s">
        <v>13</v>
      </c>
      <c r="C13" s="22">
        <f>2.04864476059538+0.19952523940462</f>
        <v>2.24817</v>
      </c>
      <c r="I13" s="2" t="s">
        <v>38</v>
      </c>
    </row>
    <row r="14" spans="1:9" x14ac:dyDescent="0.2">
      <c r="A14" s="28"/>
      <c r="B14" s="30"/>
      <c r="C14" s="23"/>
    </row>
    <row r="15" spans="1:9" ht="15" x14ac:dyDescent="0.25">
      <c r="A15" s="8">
        <v>3</v>
      </c>
      <c r="B15" s="9" t="s">
        <v>14</v>
      </c>
      <c r="C15" s="10">
        <f>SUM(C16:C18)</f>
        <v>0.59156999999999993</v>
      </c>
    </row>
    <row r="16" spans="1:9" ht="25.5" x14ac:dyDescent="0.2">
      <c r="A16" s="11" t="s">
        <v>15</v>
      </c>
      <c r="B16" s="15" t="s">
        <v>16</v>
      </c>
      <c r="C16" s="22">
        <f>0.39157+0.2</f>
        <v>0.59156999999999993</v>
      </c>
    </row>
    <row r="17" spans="1:3" x14ac:dyDescent="0.2">
      <c r="A17" s="11" t="s">
        <v>17</v>
      </c>
      <c r="B17" s="15" t="s">
        <v>18</v>
      </c>
      <c r="C17" s="22">
        <v>0</v>
      </c>
    </row>
    <row r="18" spans="1:3" x14ac:dyDescent="0.2">
      <c r="A18" s="11" t="s">
        <v>19</v>
      </c>
      <c r="B18" s="12" t="s">
        <v>20</v>
      </c>
      <c r="C18" s="22">
        <v>0</v>
      </c>
    </row>
    <row r="19" spans="1:3" x14ac:dyDescent="0.2">
      <c r="A19" s="16"/>
      <c r="B19" s="30"/>
      <c r="C19" s="23"/>
    </row>
    <row r="20" spans="1:3" ht="15" x14ac:dyDescent="0.25">
      <c r="A20" s="17">
        <v>4</v>
      </c>
      <c r="B20" s="9" t="s">
        <v>21</v>
      </c>
      <c r="C20" s="10">
        <f>C21+C22+C23+C24+C25+C26+C27+C28</f>
        <v>18.695499999999999</v>
      </c>
    </row>
    <row r="21" spans="1:3" x14ac:dyDescent="0.2">
      <c r="A21" s="11"/>
      <c r="B21" s="12" t="s">
        <v>22</v>
      </c>
      <c r="C21" s="22">
        <v>0</v>
      </c>
    </row>
    <row r="22" spans="1:3" x14ac:dyDescent="0.2">
      <c r="A22" s="11"/>
      <c r="B22" s="12" t="s">
        <v>23</v>
      </c>
      <c r="C22" s="22">
        <v>0</v>
      </c>
    </row>
    <row r="23" spans="1:3" x14ac:dyDescent="0.2">
      <c r="A23" s="11"/>
      <c r="B23" s="12" t="s">
        <v>24</v>
      </c>
      <c r="C23" s="22"/>
    </row>
    <row r="24" spans="1:3" x14ac:dyDescent="0.2">
      <c r="A24" s="11"/>
      <c r="B24" s="12" t="s">
        <v>25</v>
      </c>
      <c r="C24" s="22"/>
    </row>
    <row r="25" spans="1:3" x14ac:dyDescent="0.2">
      <c r="A25" s="11"/>
      <c r="B25" s="12" t="s">
        <v>26</v>
      </c>
      <c r="C25" s="22">
        <v>1.4000000000000001E-4</v>
      </c>
    </row>
    <row r="26" spans="1:3" x14ac:dyDescent="0.2">
      <c r="A26" s="11"/>
      <c r="B26" s="12" t="s">
        <v>27</v>
      </c>
      <c r="C26" s="22">
        <v>10.885299999999999</v>
      </c>
    </row>
    <row r="27" spans="1:3" x14ac:dyDescent="0.2">
      <c r="A27" s="11"/>
      <c r="B27" s="12" t="s">
        <v>28</v>
      </c>
      <c r="C27" s="22">
        <v>0</v>
      </c>
    </row>
    <row r="28" spans="1:3" x14ac:dyDescent="0.2">
      <c r="A28" s="11"/>
      <c r="B28" s="12" t="s">
        <v>29</v>
      </c>
      <c r="C28" s="22">
        <v>7.8100599999999991</v>
      </c>
    </row>
    <row r="29" spans="1:3" x14ac:dyDescent="0.2">
      <c r="A29" s="11"/>
      <c r="B29" s="12"/>
      <c r="C29" s="23"/>
    </row>
    <row r="30" spans="1:3" ht="15" x14ac:dyDescent="0.25">
      <c r="A30" s="11">
        <v>5</v>
      </c>
      <c r="B30" s="9" t="s">
        <v>30</v>
      </c>
      <c r="C30" s="10">
        <f>SUM(C31:C32)</f>
        <v>0</v>
      </c>
    </row>
    <row r="31" spans="1:3" x14ac:dyDescent="0.2">
      <c r="A31" s="11" t="s">
        <v>15</v>
      </c>
      <c r="B31" s="12" t="s">
        <v>31</v>
      </c>
      <c r="C31" s="22"/>
    </row>
    <row r="32" spans="1:3" x14ac:dyDescent="0.2">
      <c r="A32" s="11" t="s">
        <v>17</v>
      </c>
      <c r="B32" s="12" t="s">
        <v>32</v>
      </c>
      <c r="C32" s="22"/>
    </row>
    <row r="33" spans="1:3" x14ac:dyDescent="0.2">
      <c r="A33" s="11"/>
      <c r="B33" s="12"/>
      <c r="C33" s="23"/>
    </row>
    <row r="34" spans="1:3" ht="15" x14ac:dyDescent="0.25">
      <c r="A34" s="11">
        <v>6</v>
      </c>
      <c r="B34" s="9" t="s">
        <v>33</v>
      </c>
      <c r="C34" s="10">
        <f>C30+C20+C15+C11+C7</f>
        <v>30.736673400100663</v>
      </c>
    </row>
    <row r="35" spans="1:3" x14ac:dyDescent="0.2">
      <c r="A35" s="11"/>
      <c r="B35" s="12"/>
      <c r="C35" s="13"/>
    </row>
    <row r="36" spans="1:3" ht="15" x14ac:dyDescent="0.25">
      <c r="A36" s="11">
        <v>7</v>
      </c>
      <c r="B36" s="9" t="s">
        <v>34</v>
      </c>
      <c r="C36" s="13"/>
    </row>
    <row r="37" spans="1:3" ht="26.25" x14ac:dyDescent="0.25">
      <c r="A37" s="11" t="s">
        <v>15</v>
      </c>
      <c r="B37" s="15" t="s">
        <v>35</v>
      </c>
      <c r="C37" s="18">
        <f>(C32+C20+C16)/C40</f>
        <v>6.1884970801514476E-4</v>
      </c>
    </row>
    <row r="38" spans="1:3" ht="15" x14ac:dyDescent="0.25">
      <c r="A38" s="11" t="s">
        <v>17</v>
      </c>
      <c r="B38" s="12" t="s">
        <v>39</v>
      </c>
      <c r="C38" s="18">
        <f>C34/C64</f>
        <v>7.5585081519981962E-4</v>
      </c>
    </row>
    <row r="39" spans="1:3" x14ac:dyDescent="0.2">
      <c r="A39" s="11"/>
      <c r="B39" s="12"/>
      <c r="C39" s="13"/>
    </row>
    <row r="40" spans="1:3" ht="15.75" thickBot="1" x14ac:dyDescent="0.3">
      <c r="A40" s="19"/>
      <c r="B40" s="20" t="s">
        <v>36</v>
      </c>
      <c r="C40" s="21">
        <v>31166</v>
      </c>
    </row>
    <row r="41" spans="1:3" s="41" customFormat="1" ht="15" x14ac:dyDescent="0.25">
      <c r="A41" s="39"/>
      <c r="B41" s="39"/>
      <c r="C41" s="40"/>
    </row>
    <row r="42" spans="1:3" s="41" customFormat="1" ht="15" x14ac:dyDescent="0.25">
      <c r="A42" s="39"/>
      <c r="B42" s="39"/>
      <c r="C42" s="40"/>
    </row>
    <row r="43" spans="1:3" s="41" customFormat="1" ht="15" x14ac:dyDescent="0.25">
      <c r="A43" s="39"/>
      <c r="B43" s="39"/>
      <c r="C43" s="40"/>
    </row>
    <row r="44" spans="1:3" s="41" customFormat="1" ht="15" x14ac:dyDescent="0.25">
      <c r="A44" s="39"/>
      <c r="B44" s="39"/>
      <c r="C44" s="40"/>
    </row>
    <row r="45" spans="1:3" s="41" customFormat="1" ht="15" x14ac:dyDescent="0.25">
      <c r="A45" s="39"/>
      <c r="B45" s="39"/>
      <c r="C45" s="40"/>
    </row>
    <row r="46" spans="1:3" s="41" customFormat="1" ht="15" x14ac:dyDescent="0.25">
      <c r="A46" s="39"/>
      <c r="B46" s="39"/>
      <c r="C46" s="40"/>
    </row>
    <row r="47" spans="1:3" s="41" customFormat="1" ht="15" x14ac:dyDescent="0.25">
      <c r="A47" s="39"/>
      <c r="B47" s="39"/>
      <c r="C47" s="40"/>
    </row>
    <row r="48" spans="1:3" s="41" customFormat="1" ht="15" x14ac:dyDescent="0.25">
      <c r="A48" s="39"/>
      <c r="B48" s="39"/>
      <c r="C48" s="40"/>
    </row>
    <row r="49" spans="1:3" s="41" customFormat="1" ht="15" x14ac:dyDescent="0.25">
      <c r="A49" s="39"/>
      <c r="B49" s="39"/>
      <c r="C49" s="40"/>
    </row>
    <row r="50" spans="1:3" s="41" customFormat="1" ht="15" x14ac:dyDescent="0.25">
      <c r="A50" s="39"/>
      <c r="B50" s="39"/>
      <c r="C50" s="40"/>
    </row>
    <row r="51" spans="1:3" s="41" customFormat="1" ht="15" x14ac:dyDescent="0.25">
      <c r="A51" s="39"/>
      <c r="B51" s="39"/>
      <c r="C51" s="40"/>
    </row>
    <row r="52" spans="1:3" s="41" customFormat="1" ht="15" x14ac:dyDescent="0.25">
      <c r="A52" s="39"/>
      <c r="B52" s="39"/>
      <c r="C52" s="40"/>
    </row>
    <row r="53" spans="1:3" s="41" customFormat="1" ht="15" x14ac:dyDescent="0.25">
      <c r="A53" s="39"/>
      <c r="B53" s="39"/>
      <c r="C53" s="40"/>
    </row>
    <row r="54" spans="1:3" s="41" customFormat="1" ht="15" x14ac:dyDescent="0.25">
      <c r="A54" s="39"/>
      <c r="B54" s="39"/>
      <c r="C54" s="40"/>
    </row>
    <row r="55" spans="1:3" s="41" customFormat="1" ht="15" x14ac:dyDescent="0.25">
      <c r="A55" s="39"/>
      <c r="B55" s="39"/>
      <c r="C55" s="40"/>
    </row>
    <row r="56" spans="1:3" s="41" customFormat="1" ht="15" x14ac:dyDescent="0.25">
      <c r="A56" s="39"/>
      <c r="B56" s="39"/>
      <c r="C56" s="40"/>
    </row>
    <row r="57" spans="1:3" s="41" customFormat="1" ht="15" x14ac:dyDescent="0.25">
      <c r="A57" s="39"/>
      <c r="B57" s="39"/>
      <c r="C57" s="40"/>
    </row>
    <row r="58" spans="1:3" s="41" customFormat="1" ht="15" x14ac:dyDescent="0.25">
      <c r="A58" s="39"/>
      <c r="B58" s="39"/>
      <c r="C58" s="40"/>
    </row>
    <row r="59" spans="1:3" s="41" customFormat="1" ht="15" x14ac:dyDescent="0.25">
      <c r="A59" s="39"/>
      <c r="B59" s="39"/>
      <c r="C59" s="40"/>
    </row>
    <row r="60" spans="1:3" s="41" customFormat="1" ht="15" x14ac:dyDescent="0.25">
      <c r="A60" s="39"/>
      <c r="B60" s="39"/>
      <c r="C60" s="40"/>
    </row>
    <row r="61" spans="1:3" s="41" customFormat="1" ht="15" x14ac:dyDescent="0.25">
      <c r="A61" s="39"/>
      <c r="B61" s="39"/>
      <c r="C61" s="40"/>
    </row>
    <row r="62" spans="1:3" s="41" customFormat="1" ht="15" x14ac:dyDescent="0.25">
      <c r="A62" s="39"/>
      <c r="B62" s="39"/>
      <c r="C62" s="40"/>
    </row>
    <row r="63" spans="1:3" s="41" customFormat="1" ht="15" x14ac:dyDescent="0.25">
      <c r="A63" s="39"/>
      <c r="B63" s="39"/>
      <c r="C63" s="40"/>
    </row>
    <row r="64" spans="1:3" x14ac:dyDescent="0.2">
      <c r="B64" s="24" t="s">
        <v>40</v>
      </c>
      <c r="C64" s="25">
        <f>(C40+C65)/2</f>
        <v>40665</v>
      </c>
    </row>
    <row r="65" spans="2:3" ht="15" thickBot="1" x14ac:dyDescent="0.25">
      <c r="B65" s="26" t="s">
        <v>41</v>
      </c>
      <c r="C65" s="25">
        <v>50164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rightToLeft="1" workbookViewId="0">
      <selection activeCell="C6" sqref="C6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2.625" style="2" bestFit="1" customWidth="1"/>
    <col min="4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 x14ac:dyDescent="0.25">
      <c r="A1" s="1"/>
      <c r="B1" s="31" t="s">
        <v>42</v>
      </c>
      <c r="I1" s="2" t="s">
        <v>1</v>
      </c>
    </row>
    <row r="2" spans="1:9" x14ac:dyDescent="0.2">
      <c r="A2" s="4"/>
      <c r="B2" s="32" t="s">
        <v>43</v>
      </c>
      <c r="C2" s="3">
        <v>43830</v>
      </c>
    </row>
    <row r="3" spans="1:9" ht="15" x14ac:dyDescent="0.25">
      <c r="A3" s="5"/>
      <c r="B3" s="34"/>
      <c r="I3" s="2" t="s">
        <v>3</v>
      </c>
    </row>
    <row r="4" spans="1:9" ht="15" x14ac:dyDescent="0.25">
      <c r="A4" s="5"/>
      <c r="B4" s="35" t="s">
        <v>2</v>
      </c>
    </row>
    <row r="5" spans="1:9" ht="16.5" thickBot="1" x14ac:dyDescent="0.3">
      <c r="A5" s="7"/>
      <c r="B5" s="38" t="s">
        <v>46</v>
      </c>
      <c r="I5" s="2" t="s">
        <v>0</v>
      </c>
    </row>
    <row r="6" spans="1:9" x14ac:dyDescent="0.2">
      <c r="A6" s="27"/>
      <c r="B6" s="29"/>
      <c r="C6" s="76" t="s">
        <v>4</v>
      </c>
      <c r="I6" s="2" t="s">
        <v>5</v>
      </c>
    </row>
    <row r="7" spans="1:9" ht="15" x14ac:dyDescent="0.25">
      <c r="A7" s="8">
        <v>1</v>
      </c>
      <c r="B7" s="9" t="s">
        <v>6</v>
      </c>
      <c r="C7" s="10">
        <f>SUM(C8:C9)</f>
        <v>8.0957677301932094</v>
      </c>
      <c r="I7" s="2" t="s">
        <v>7</v>
      </c>
    </row>
    <row r="8" spans="1:9" x14ac:dyDescent="0.2">
      <c r="A8" s="11"/>
      <c r="B8" s="12" t="s">
        <v>8</v>
      </c>
      <c r="C8" s="22">
        <v>1.4002261335749997E-2</v>
      </c>
      <c r="I8" s="2" t="s">
        <v>9</v>
      </c>
    </row>
    <row r="9" spans="1:9" x14ac:dyDescent="0.2">
      <c r="A9" s="11"/>
      <c r="B9" s="12" t="s">
        <v>10</v>
      </c>
      <c r="C9" s="22">
        <v>8.0817654688574603</v>
      </c>
      <c r="I9" s="2">
        <v>164</v>
      </c>
    </row>
    <row r="10" spans="1:9" x14ac:dyDescent="0.2">
      <c r="A10" s="11"/>
      <c r="B10" s="12"/>
      <c r="C10" s="23"/>
      <c r="I10" s="2">
        <v>167</v>
      </c>
    </row>
    <row r="11" spans="1:9" ht="15" x14ac:dyDescent="0.25">
      <c r="A11" s="8">
        <v>2</v>
      </c>
      <c r="B11" s="9" t="s">
        <v>11</v>
      </c>
      <c r="C11" s="10">
        <f>SUM(C12:C13)</f>
        <v>1.5437400000000003</v>
      </c>
      <c r="I11" s="2">
        <v>394</v>
      </c>
    </row>
    <row r="12" spans="1:9" x14ac:dyDescent="0.2">
      <c r="A12" s="11"/>
      <c r="B12" s="14" t="s">
        <v>12</v>
      </c>
      <c r="C12" s="22">
        <v>0</v>
      </c>
      <c r="I12" s="2" t="s">
        <v>37</v>
      </c>
    </row>
    <row r="13" spans="1:9" x14ac:dyDescent="0.2">
      <c r="A13" s="11"/>
      <c r="B13" s="14" t="s">
        <v>13</v>
      </c>
      <c r="C13" s="22">
        <f>1.45767673063735+0.0860632693626504</f>
        <v>1.5437400000000003</v>
      </c>
      <c r="I13" s="2" t="s">
        <v>38</v>
      </c>
    </row>
    <row r="14" spans="1:9" x14ac:dyDescent="0.2">
      <c r="A14" s="28"/>
      <c r="B14" s="30"/>
      <c r="C14" s="23"/>
    </row>
    <row r="15" spans="1:9" ht="15" x14ac:dyDescent="0.25">
      <c r="A15" s="8">
        <v>3</v>
      </c>
      <c r="B15" s="9" t="s">
        <v>14</v>
      </c>
      <c r="C15" s="10">
        <f>SUM(C16:C18)</f>
        <v>6.658E-2</v>
      </c>
    </row>
    <row r="16" spans="1:9" ht="25.5" x14ac:dyDescent="0.2">
      <c r="A16" s="11" t="s">
        <v>15</v>
      </c>
      <c r="B16" s="15" t="s">
        <v>16</v>
      </c>
      <c r="C16" s="22">
        <v>6.658E-2</v>
      </c>
    </row>
    <row r="17" spans="1:3" x14ac:dyDescent="0.2">
      <c r="A17" s="11" t="s">
        <v>17</v>
      </c>
      <c r="B17" s="15" t="s">
        <v>18</v>
      </c>
      <c r="C17" s="22">
        <v>0</v>
      </c>
    </row>
    <row r="18" spans="1:3" x14ac:dyDescent="0.2">
      <c r="A18" s="11" t="s">
        <v>19</v>
      </c>
      <c r="B18" s="12" t="s">
        <v>20</v>
      </c>
      <c r="C18" s="22">
        <v>0</v>
      </c>
    </row>
    <row r="19" spans="1:3" x14ac:dyDescent="0.2">
      <c r="A19" s="16"/>
      <c r="B19" s="30"/>
      <c r="C19" s="23"/>
    </row>
    <row r="20" spans="1:3" ht="15" x14ac:dyDescent="0.25">
      <c r="A20" s="17">
        <v>4</v>
      </c>
      <c r="B20" s="9" t="s">
        <v>21</v>
      </c>
      <c r="C20" s="10">
        <f>C21+C22+C23+C24+C25+C26+C27+C28</f>
        <v>17.149820000000002</v>
      </c>
    </row>
    <row r="21" spans="1:3" x14ac:dyDescent="0.2">
      <c r="A21" s="11"/>
      <c r="B21" s="12" t="s">
        <v>22</v>
      </c>
      <c r="C21" s="22">
        <v>0</v>
      </c>
    </row>
    <row r="22" spans="1:3" x14ac:dyDescent="0.2">
      <c r="A22" s="11"/>
      <c r="B22" s="12" t="s">
        <v>23</v>
      </c>
      <c r="C22" s="22">
        <v>0</v>
      </c>
    </row>
    <row r="23" spans="1:3" x14ac:dyDescent="0.2">
      <c r="A23" s="11"/>
      <c r="B23" s="12" t="s">
        <v>24</v>
      </c>
      <c r="C23" s="22"/>
    </row>
    <row r="24" spans="1:3" x14ac:dyDescent="0.2">
      <c r="A24" s="11"/>
      <c r="B24" s="12" t="s">
        <v>25</v>
      </c>
      <c r="C24" s="22"/>
    </row>
    <row r="25" spans="1:3" x14ac:dyDescent="0.2">
      <c r="A25" s="11"/>
      <c r="B25" s="12" t="s">
        <v>26</v>
      </c>
      <c r="C25" s="22">
        <v>2.0000000000000001E-4</v>
      </c>
    </row>
    <row r="26" spans="1:3" x14ac:dyDescent="0.2">
      <c r="A26" s="11"/>
      <c r="B26" s="12" t="s">
        <v>27</v>
      </c>
      <c r="C26" s="22">
        <v>14.118400000000001</v>
      </c>
    </row>
    <row r="27" spans="1:3" x14ac:dyDescent="0.2">
      <c r="A27" s="11"/>
      <c r="B27" s="12" t="s">
        <v>28</v>
      </c>
      <c r="C27" s="22">
        <v>0</v>
      </c>
    </row>
    <row r="28" spans="1:3" x14ac:dyDescent="0.2">
      <c r="A28" s="11"/>
      <c r="B28" s="12" t="s">
        <v>29</v>
      </c>
      <c r="C28" s="22">
        <v>3.0312200000000007</v>
      </c>
    </row>
    <row r="29" spans="1:3" x14ac:dyDescent="0.2">
      <c r="A29" s="11"/>
      <c r="B29" s="12"/>
      <c r="C29" s="23"/>
    </row>
    <row r="30" spans="1:3" ht="15" x14ac:dyDescent="0.25">
      <c r="A30" s="11">
        <v>5</v>
      </c>
      <c r="B30" s="9" t="s">
        <v>30</v>
      </c>
      <c r="C30" s="10">
        <f>SUM(C31:C32)</f>
        <v>0</v>
      </c>
    </row>
    <row r="31" spans="1:3" x14ac:dyDescent="0.2">
      <c r="A31" s="11" t="s">
        <v>15</v>
      </c>
      <c r="B31" s="12" t="s">
        <v>31</v>
      </c>
      <c r="C31" s="22"/>
    </row>
    <row r="32" spans="1:3" x14ac:dyDescent="0.2">
      <c r="A32" s="11" t="s">
        <v>17</v>
      </c>
      <c r="B32" s="12" t="s">
        <v>32</v>
      </c>
      <c r="C32" s="22"/>
    </row>
    <row r="33" spans="1:3" x14ac:dyDescent="0.2">
      <c r="A33" s="11"/>
      <c r="B33" s="12"/>
      <c r="C33" s="23"/>
    </row>
    <row r="34" spans="1:3" ht="15" x14ac:dyDescent="0.25">
      <c r="A34" s="11">
        <v>6</v>
      </c>
      <c r="B34" s="9" t="s">
        <v>33</v>
      </c>
      <c r="C34" s="10">
        <f>C30+C20+C15+C11+C7</f>
        <v>26.855907730193209</v>
      </c>
    </row>
    <row r="35" spans="1:3" x14ac:dyDescent="0.2">
      <c r="A35" s="11"/>
      <c r="B35" s="12"/>
      <c r="C35" s="13"/>
    </row>
    <row r="36" spans="1:3" ht="15" x14ac:dyDescent="0.25">
      <c r="A36" s="11">
        <v>7</v>
      </c>
      <c r="B36" s="9" t="s">
        <v>34</v>
      </c>
      <c r="C36" s="13"/>
    </row>
    <row r="37" spans="1:3" ht="26.25" x14ac:dyDescent="0.25">
      <c r="A37" s="11" t="s">
        <v>15</v>
      </c>
      <c r="B37" s="15" t="s">
        <v>35</v>
      </c>
      <c r="C37" s="18">
        <f>(C32+C20+C16)/C40</f>
        <v>8.7153994127771588E-4</v>
      </c>
    </row>
    <row r="38" spans="1:3" ht="15" x14ac:dyDescent="0.25">
      <c r="A38" s="11" t="s">
        <v>17</v>
      </c>
      <c r="B38" s="12" t="s">
        <v>39</v>
      </c>
      <c r="C38" s="18">
        <f>C34/C62</f>
        <v>1.0080668041812699E-3</v>
      </c>
    </row>
    <row r="39" spans="1:3" x14ac:dyDescent="0.2">
      <c r="A39" s="11"/>
      <c r="B39" s="12"/>
      <c r="C39" s="13"/>
    </row>
    <row r="40" spans="1:3" ht="15.75" thickBot="1" x14ac:dyDescent="0.3">
      <c r="A40" s="19"/>
      <c r="B40" s="20" t="s">
        <v>36</v>
      </c>
      <c r="C40" s="21">
        <v>19754</v>
      </c>
    </row>
    <row r="41" spans="1:3" s="41" customFormat="1" ht="15" x14ac:dyDescent="0.25">
      <c r="A41" s="39"/>
      <c r="B41" s="39"/>
      <c r="C41" s="40"/>
    </row>
    <row r="42" spans="1:3" s="41" customFormat="1" ht="15" x14ac:dyDescent="0.25">
      <c r="A42" s="39"/>
      <c r="B42" s="39"/>
      <c r="C42" s="40"/>
    </row>
    <row r="43" spans="1:3" s="41" customFormat="1" ht="15" x14ac:dyDescent="0.25">
      <c r="A43" s="39"/>
      <c r="B43" s="39"/>
      <c r="C43" s="40"/>
    </row>
    <row r="44" spans="1:3" s="41" customFormat="1" ht="15" x14ac:dyDescent="0.25">
      <c r="A44" s="39"/>
      <c r="B44" s="39"/>
      <c r="C44" s="40"/>
    </row>
    <row r="45" spans="1:3" s="41" customFormat="1" ht="15" x14ac:dyDescent="0.25">
      <c r="A45" s="39"/>
      <c r="B45" s="39"/>
      <c r="C45" s="40"/>
    </row>
    <row r="46" spans="1:3" s="41" customFormat="1" ht="15" x14ac:dyDescent="0.25">
      <c r="A46" s="39"/>
      <c r="B46" s="39"/>
      <c r="C46" s="40"/>
    </row>
    <row r="47" spans="1:3" s="41" customFormat="1" ht="15" x14ac:dyDescent="0.25">
      <c r="A47" s="39"/>
      <c r="B47" s="39"/>
      <c r="C47" s="40"/>
    </row>
    <row r="48" spans="1:3" s="41" customFormat="1" ht="15" x14ac:dyDescent="0.25">
      <c r="A48" s="39"/>
      <c r="B48" s="39"/>
      <c r="C48" s="40"/>
    </row>
    <row r="49" spans="1:3" s="41" customFormat="1" ht="15" x14ac:dyDescent="0.25">
      <c r="A49" s="39"/>
      <c r="B49" s="39"/>
      <c r="C49" s="40"/>
    </row>
    <row r="50" spans="1:3" s="41" customFormat="1" ht="15" x14ac:dyDescent="0.25">
      <c r="A50" s="39"/>
      <c r="B50" s="39"/>
      <c r="C50" s="40"/>
    </row>
    <row r="51" spans="1:3" s="41" customFormat="1" ht="15" x14ac:dyDescent="0.25">
      <c r="A51" s="39"/>
      <c r="B51" s="39"/>
      <c r="C51" s="40"/>
    </row>
    <row r="52" spans="1:3" s="41" customFormat="1" ht="15" x14ac:dyDescent="0.25">
      <c r="A52" s="39"/>
      <c r="B52" s="39"/>
      <c r="C52" s="40"/>
    </row>
    <row r="53" spans="1:3" s="41" customFormat="1" ht="15" x14ac:dyDescent="0.25">
      <c r="A53" s="39"/>
      <c r="B53" s="39"/>
      <c r="C53" s="40"/>
    </row>
    <row r="54" spans="1:3" s="41" customFormat="1" ht="15" x14ac:dyDescent="0.25">
      <c r="A54" s="39"/>
      <c r="B54" s="39"/>
      <c r="C54" s="40"/>
    </row>
    <row r="55" spans="1:3" s="41" customFormat="1" ht="15" x14ac:dyDescent="0.25">
      <c r="A55" s="39"/>
      <c r="B55" s="39"/>
      <c r="C55" s="40"/>
    </row>
    <row r="56" spans="1:3" s="41" customFormat="1" ht="15" x14ac:dyDescent="0.25">
      <c r="A56" s="39"/>
      <c r="B56" s="39"/>
      <c r="C56" s="40"/>
    </row>
    <row r="57" spans="1:3" s="41" customFormat="1" ht="15" x14ac:dyDescent="0.25">
      <c r="A57" s="39"/>
      <c r="B57" s="39"/>
      <c r="C57" s="40"/>
    </row>
    <row r="58" spans="1:3" s="41" customFormat="1" ht="15" x14ac:dyDescent="0.25">
      <c r="A58" s="39"/>
      <c r="B58" s="39"/>
      <c r="C58" s="40"/>
    </row>
    <row r="59" spans="1:3" s="41" customFormat="1" ht="15" x14ac:dyDescent="0.25">
      <c r="A59" s="39"/>
      <c r="B59" s="39"/>
      <c r="C59" s="40"/>
    </row>
    <row r="60" spans="1:3" s="41" customFormat="1" ht="15" x14ac:dyDescent="0.25">
      <c r="A60" s="39"/>
      <c r="B60" s="39"/>
      <c r="C60" s="40"/>
    </row>
    <row r="61" spans="1:3" s="41" customFormat="1" ht="15" x14ac:dyDescent="0.25">
      <c r="A61" s="39"/>
      <c r="B61" s="39"/>
      <c r="C61" s="40"/>
    </row>
    <row r="62" spans="1:3" x14ac:dyDescent="0.2">
      <c r="B62" s="24" t="s">
        <v>40</v>
      </c>
      <c r="C62" s="25">
        <f>(C40+C63)/2</f>
        <v>26641</v>
      </c>
    </row>
    <row r="63" spans="1:3" ht="15" thickBot="1" x14ac:dyDescent="0.25">
      <c r="B63" s="26" t="s">
        <v>41</v>
      </c>
      <c r="C63" s="25">
        <v>33528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rightToLeft="1" workbookViewId="0">
      <selection activeCell="C6" sqref="C6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 x14ac:dyDescent="0.25">
      <c r="A1" s="1"/>
      <c r="B1" s="31" t="s">
        <v>42</v>
      </c>
      <c r="I1" s="2" t="s">
        <v>1</v>
      </c>
    </row>
    <row r="2" spans="1:9" x14ac:dyDescent="0.2">
      <c r="A2" s="4"/>
      <c r="B2" s="32" t="s">
        <v>43</v>
      </c>
      <c r="C2" s="3">
        <v>43830</v>
      </c>
    </row>
    <row r="3" spans="1:9" ht="15" x14ac:dyDescent="0.25">
      <c r="A3" s="5"/>
      <c r="B3" s="34"/>
      <c r="I3" s="2" t="s">
        <v>3</v>
      </c>
    </row>
    <row r="4" spans="1:9" ht="15" x14ac:dyDescent="0.25">
      <c r="A4" s="5"/>
      <c r="B4" s="35" t="s">
        <v>2</v>
      </c>
    </row>
    <row r="5" spans="1:9" ht="16.5" thickBot="1" x14ac:dyDescent="0.3">
      <c r="A5" s="7"/>
      <c r="B5" s="38" t="s">
        <v>45</v>
      </c>
      <c r="I5" s="2" t="s">
        <v>0</v>
      </c>
    </row>
    <row r="6" spans="1:9" x14ac:dyDescent="0.2">
      <c r="A6" s="27"/>
      <c r="B6" s="29"/>
      <c r="C6" s="76" t="s">
        <v>4</v>
      </c>
      <c r="I6" s="2" t="s">
        <v>5</v>
      </c>
    </row>
    <row r="7" spans="1:9" ht="15" x14ac:dyDescent="0.25">
      <c r="A7" s="8">
        <v>1</v>
      </c>
      <c r="B7" s="9" t="s">
        <v>6</v>
      </c>
      <c r="C7" s="10">
        <f>SUM(C8:C9)</f>
        <v>12.79249760024218</v>
      </c>
      <c r="I7" s="2" t="s">
        <v>7</v>
      </c>
    </row>
    <row r="8" spans="1:9" x14ac:dyDescent="0.2">
      <c r="A8" s="11"/>
      <c r="B8" s="12" t="s">
        <v>8</v>
      </c>
      <c r="C8" s="22">
        <v>0.27020254174028002</v>
      </c>
      <c r="I8" s="2" t="s">
        <v>9</v>
      </c>
    </row>
    <row r="9" spans="1:9" x14ac:dyDescent="0.2">
      <c r="A9" s="11"/>
      <c r="B9" s="12" t="s">
        <v>10</v>
      </c>
      <c r="C9" s="22">
        <f>12.4222950585019+0.1</f>
        <v>12.5222950585019</v>
      </c>
      <c r="I9" s="2">
        <v>164</v>
      </c>
    </row>
    <row r="10" spans="1:9" x14ac:dyDescent="0.2">
      <c r="A10" s="11"/>
      <c r="B10" s="12"/>
      <c r="C10" s="23"/>
      <c r="I10" s="2">
        <v>167</v>
      </c>
    </row>
    <row r="11" spans="1:9" ht="15" x14ac:dyDescent="0.25">
      <c r="A11" s="8">
        <v>2</v>
      </c>
      <c r="B11" s="9" t="s">
        <v>11</v>
      </c>
      <c r="C11" s="10">
        <f>SUM(C12:C13)</f>
        <v>1.4931399999999999</v>
      </c>
      <c r="I11" s="2">
        <v>394</v>
      </c>
    </row>
    <row r="12" spans="1:9" x14ac:dyDescent="0.2">
      <c r="A12" s="11"/>
      <c r="B12" s="14" t="s">
        <v>12</v>
      </c>
      <c r="C12" s="22">
        <v>0</v>
      </c>
      <c r="I12" s="2" t="s">
        <v>37</v>
      </c>
    </row>
    <row r="13" spans="1:9" x14ac:dyDescent="0.2">
      <c r="A13" s="11"/>
      <c r="B13" s="14" t="s">
        <v>13</v>
      </c>
      <c r="C13" s="22">
        <f>0.02970050291851+1.46343949708149</f>
        <v>1.4931399999999999</v>
      </c>
      <c r="I13" s="2" t="s">
        <v>38</v>
      </c>
    </row>
    <row r="14" spans="1:9" x14ac:dyDescent="0.2">
      <c r="A14" s="28"/>
      <c r="B14" s="30"/>
      <c r="C14" s="23"/>
    </row>
    <row r="15" spans="1:9" ht="15" x14ac:dyDescent="0.25">
      <c r="A15" s="8">
        <v>3</v>
      </c>
      <c r="B15" s="9" t="s">
        <v>14</v>
      </c>
      <c r="C15" s="10">
        <f>SUM(C16:C18)</f>
        <v>0</v>
      </c>
    </row>
    <row r="16" spans="1:9" ht="25.5" x14ac:dyDescent="0.2">
      <c r="A16" s="11" t="s">
        <v>15</v>
      </c>
      <c r="B16" s="15" t="s">
        <v>16</v>
      </c>
      <c r="C16" s="22">
        <v>0</v>
      </c>
    </row>
    <row r="17" spans="1:3" x14ac:dyDescent="0.2">
      <c r="A17" s="11" t="s">
        <v>17</v>
      </c>
      <c r="B17" s="15" t="s">
        <v>18</v>
      </c>
      <c r="C17" s="22">
        <v>0</v>
      </c>
    </row>
    <row r="18" spans="1:3" x14ac:dyDescent="0.2">
      <c r="A18" s="11" t="s">
        <v>19</v>
      </c>
      <c r="B18" s="12" t="s">
        <v>20</v>
      </c>
      <c r="C18" s="22">
        <v>0</v>
      </c>
    </row>
    <row r="19" spans="1:3" x14ac:dyDescent="0.2">
      <c r="A19" s="16"/>
      <c r="B19" s="30"/>
      <c r="C19" s="23"/>
    </row>
    <row r="20" spans="1:3" ht="15" x14ac:dyDescent="0.25">
      <c r="A20" s="17">
        <v>4</v>
      </c>
      <c r="B20" s="9" t="s">
        <v>21</v>
      </c>
      <c r="C20" s="10">
        <f>C21+C22+C23+C24+C25+C26+C27+C28</f>
        <v>23.185810000000007</v>
      </c>
    </row>
    <row r="21" spans="1:3" x14ac:dyDescent="0.2">
      <c r="A21" s="11"/>
      <c r="B21" s="12" t="s">
        <v>22</v>
      </c>
      <c r="C21" s="22">
        <v>0</v>
      </c>
    </row>
    <row r="22" spans="1:3" x14ac:dyDescent="0.2">
      <c r="A22" s="11"/>
      <c r="B22" s="12" t="s">
        <v>23</v>
      </c>
      <c r="C22" s="22">
        <v>0</v>
      </c>
    </row>
    <row r="23" spans="1:3" x14ac:dyDescent="0.2">
      <c r="A23" s="11"/>
      <c r="B23" s="12" t="s">
        <v>24</v>
      </c>
      <c r="C23" s="22"/>
    </row>
    <row r="24" spans="1:3" x14ac:dyDescent="0.2">
      <c r="A24" s="11"/>
      <c r="B24" s="12" t="s">
        <v>25</v>
      </c>
      <c r="C24" s="22"/>
    </row>
    <row r="25" spans="1:3" x14ac:dyDescent="0.2">
      <c r="A25" s="11"/>
      <c r="B25" s="12" t="s">
        <v>26</v>
      </c>
      <c r="C25" s="22">
        <v>-2.0000000000000002E-5</v>
      </c>
    </row>
    <row r="26" spans="1:3" x14ac:dyDescent="0.2">
      <c r="A26" s="11"/>
      <c r="B26" s="12" t="s">
        <v>27</v>
      </c>
      <c r="C26" s="22">
        <v>23.185830000000006</v>
      </c>
    </row>
    <row r="27" spans="1:3" x14ac:dyDescent="0.2">
      <c r="A27" s="11"/>
      <c r="B27" s="12" t="s">
        <v>28</v>
      </c>
      <c r="C27" s="22">
        <v>0</v>
      </c>
    </row>
    <row r="28" spans="1:3" x14ac:dyDescent="0.2">
      <c r="A28" s="11"/>
      <c r="B28" s="12" t="s">
        <v>29</v>
      </c>
      <c r="C28" s="22">
        <v>0</v>
      </c>
    </row>
    <row r="29" spans="1:3" x14ac:dyDescent="0.2">
      <c r="A29" s="11"/>
      <c r="B29" s="12"/>
      <c r="C29" s="23"/>
    </row>
    <row r="30" spans="1:3" ht="15" x14ac:dyDescent="0.25">
      <c r="A30" s="11">
        <v>5</v>
      </c>
      <c r="B30" s="9" t="s">
        <v>30</v>
      </c>
      <c r="C30" s="10">
        <f>SUM(C31:C32)</f>
        <v>0</v>
      </c>
    </row>
    <row r="31" spans="1:3" x14ac:dyDescent="0.2">
      <c r="A31" s="11" t="s">
        <v>15</v>
      </c>
      <c r="B31" s="12" t="s">
        <v>31</v>
      </c>
      <c r="C31" s="22"/>
    </row>
    <row r="32" spans="1:3" x14ac:dyDescent="0.2">
      <c r="A32" s="11" t="s">
        <v>17</v>
      </c>
      <c r="B32" s="12" t="s">
        <v>32</v>
      </c>
      <c r="C32" s="22"/>
    </row>
    <row r="33" spans="1:3" x14ac:dyDescent="0.2">
      <c r="A33" s="11"/>
      <c r="B33" s="12"/>
      <c r="C33" s="23"/>
    </row>
    <row r="34" spans="1:3" ht="15" x14ac:dyDescent="0.25">
      <c r="A34" s="11">
        <v>6</v>
      </c>
      <c r="B34" s="9" t="s">
        <v>33</v>
      </c>
      <c r="C34" s="10">
        <f>C30+C20+C15+C11+C7</f>
        <v>37.471447600242186</v>
      </c>
    </row>
    <row r="35" spans="1:3" x14ac:dyDescent="0.2">
      <c r="A35" s="11"/>
      <c r="B35" s="12"/>
      <c r="C35" s="13"/>
    </row>
    <row r="36" spans="1:3" ht="15" x14ac:dyDescent="0.25">
      <c r="A36" s="11">
        <v>7</v>
      </c>
      <c r="B36" s="9" t="s">
        <v>34</v>
      </c>
      <c r="C36" s="13"/>
    </row>
    <row r="37" spans="1:3" ht="26.25" x14ac:dyDescent="0.25">
      <c r="A37" s="11" t="s">
        <v>15</v>
      </c>
      <c r="B37" s="15" t="s">
        <v>35</v>
      </c>
      <c r="C37" s="18">
        <f>(C32+C20+C16)/C40</f>
        <v>7.8333085577215469E-4</v>
      </c>
    </row>
    <row r="38" spans="1:3" ht="15" x14ac:dyDescent="0.25">
      <c r="A38" s="11" t="s">
        <v>17</v>
      </c>
      <c r="B38" s="12" t="s">
        <v>39</v>
      </c>
      <c r="C38" s="18">
        <f>C34/C62</f>
        <v>9.5967442504333829E-4</v>
      </c>
    </row>
    <row r="39" spans="1:3" x14ac:dyDescent="0.2">
      <c r="A39" s="11"/>
      <c r="B39" s="12"/>
      <c r="C39" s="13"/>
    </row>
    <row r="40" spans="1:3" ht="15.75" thickBot="1" x14ac:dyDescent="0.3">
      <c r="A40" s="19"/>
      <c r="B40" s="20" t="s">
        <v>36</v>
      </c>
      <c r="C40" s="21">
        <v>29599</v>
      </c>
    </row>
    <row r="41" spans="1:3" s="41" customFormat="1" ht="15" x14ac:dyDescent="0.25">
      <c r="A41" s="39"/>
      <c r="B41" s="39"/>
      <c r="C41" s="40"/>
    </row>
    <row r="42" spans="1:3" s="41" customFormat="1" ht="15" x14ac:dyDescent="0.25">
      <c r="A42" s="39"/>
      <c r="B42" s="39"/>
      <c r="C42" s="40"/>
    </row>
    <row r="43" spans="1:3" s="41" customFormat="1" ht="15" x14ac:dyDescent="0.25">
      <c r="A43" s="39"/>
      <c r="B43" s="39"/>
      <c r="C43" s="40"/>
    </row>
    <row r="44" spans="1:3" s="41" customFormat="1" ht="15" x14ac:dyDescent="0.25">
      <c r="A44" s="39"/>
      <c r="B44" s="39"/>
      <c r="C44" s="40"/>
    </row>
    <row r="45" spans="1:3" s="41" customFormat="1" ht="15" x14ac:dyDescent="0.25">
      <c r="A45" s="39"/>
      <c r="B45" s="39"/>
      <c r="C45" s="40"/>
    </row>
    <row r="46" spans="1:3" s="41" customFormat="1" ht="15" x14ac:dyDescent="0.25">
      <c r="A46" s="39"/>
      <c r="B46" s="39"/>
      <c r="C46" s="40"/>
    </row>
    <row r="47" spans="1:3" s="41" customFormat="1" ht="15" x14ac:dyDescent="0.25">
      <c r="A47" s="39"/>
      <c r="B47" s="39"/>
      <c r="C47" s="40"/>
    </row>
    <row r="48" spans="1:3" s="41" customFormat="1" ht="15" x14ac:dyDescent="0.25">
      <c r="A48" s="39"/>
      <c r="B48" s="39"/>
      <c r="C48" s="40"/>
    </row>
    <row r="49" spans="1:3" s="41" customFormat="1" ht="15" x14ac:dyDescent="0.25">
      <c r="A49" s="39"/>
      <c r="B49" s="39"/>
      <c r="C49" s="40"/>
    </row>
    <row r="50" spans="1:3" s="41" customFormat="1" ht="15" x14ac:dyDescent="0.25">
      <c r="A50" s="39"/>
      <c r="B50" s="39"/>
      <c r="C50" s="40"/>
    </row>
    <row r="51" spans="1:3" s="41" customFormat="1" ht="15" x14ac:dyDescent="0.25">
      <c r="A51" s="39"/>
      <c r="B51" s="39"/>
      <c r="C51" s="40"/>
    </row>
    <row r="52" spans="1:3" s="41" customFormat="1" ht="15" x14ac:dyDescent="0.25">
      <c r="A52" s="39"/>
      <c r="B52" s="39"/>
      <c r="C52" s="40"/>
    </row>
    <row r="53" spans="1:3" s="41" customFormat="1" ht="15" x14ac:dyDescent="0.25">
      <c r="A53" s="39"/>
      <c r="B53" s="39"/>
      <c r="C53" s="40"/>
    </row>
    <row r="54" spans="1:3" s="41" customFormat="1" ht="15" x14ac:dyDescent="0.25">
      <c r="A54" s="39"/>
      <c r="B54" s="39"/>
      <c r="C54" s="40"/>
    </row>
    <row r="55" spans="1:3" s="41" customFormat="1" ht="15" x14ac:dyDescent="0.25">
      <c r="A55" s="39"/>
      <c r="B55" s="39"/>
      <c r="C55" s="40"/>
    </row>
    <row r="56" spans="1:3" s="41" customFormat="1" ht="15" x14ac:dyDescent="0.25">
      <c r="A56" s="39"/>
      <c r="B56" s="39"/>
      <c r="C56" s="40"/>
    </row>
    <row r="57" spans="1:3" s="41" customFormat="1" ht="15" x14ac:dyDescent="0.25">
      <c r="A57" s="39"/>
      <c r="B57" s="39"/>
      <c r="C57" s="40"/>
    </row>
    <row r="58" spans="1:3" s="41" customFormat="1" ht="15" x14ac:dyDescent="0.25">
      <c r="A58" s="39"/>
      <c r="B58" s="39"/>
      <c r="C58" s="40"/>
    </row>
    <row r="59" spans="1:3" s="41" customFormat="1" ht="15" x14ac:dyDescent="0.25">
      <c r="A59" s="39"/>
      <c r="B59" s="39"/>
      <c r="C59" s="40"/>
    </row>
    <row r="60" spans="1:3" s="41" customFormat="1" ht="15" x14ac:dyDescent="0.25">
      <c r="A60" s="39"/>
      <c r="B60" s="39"/>
      <c r="C60" s="40"/>
    </row>
    <row r="61" spans="1:3" s="41" customFormat="1" ht="15" x14ac:dyDescent="0.25">
      <c r="A61" s="39"/>
      <c r="B61" s="39"/>
      <c r="C61" s="40"/>
    </row>
    <row r="62" spans="1:3" x14ac:dyDescent="0.2">
      <c r="B62" s="24" t="s">
        <v>40</v>
      </c>
      <c r="C62" s="25">
        <f>(C40+C63)/2</f>
        <v>39046</v>
      </c>
    </row>
    <row r="63" spans="1:3" ht="15" thickBot="1" x14ac:dyDescent="0.25">
      <c r="B63" s="26" t="s">
        <v>41</v>
      </c>
      <c r="C63" s="25">
        <v>48493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rightToLeft="1" tabSelected="1" workbookViewId="0">
      <selection activeCell="B3" sqref="B3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2.125" style="2" customWidth="1"/>
    <col min="4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 x14ac:dyDescent="0.25">
      <c r="B1" s="31" t="s">
        <v>42</v>
      </c>
      <c r="I1" s="2" t="s">
        <v>1</v>
      </c>
    </row>
    <row r="2" spans="1:9" x14ac:dyDescent="0.2">
      <c r="B2" s="32" t="s">
        <v>43</v>
      </c>
      <c r="C2" s="3">
        <v>43830</v>
      </c>
    </row>
    <row r="3" spans="1:9" x14ac:dyDescent="0.2">
      <c r="B3" s="34"/>
      <c r="C3" s="6"/>
      <c r="I3" s="2" t="s">
        <v>3</v>
      </c>
    </row>
    <row r="4" spans="1:9" ht="15" x14ac:dyDescent="0.25">
      <c r="B4" s="35" t="s">
        <v>2</v>
      </c>
      <c r="C4" s="6"/>
    </row>
    <row r="5" spans="1:9" ht="15.75" thickBot="1" x14ac:dyDescent="0.3">
      <c r="B5" s="36" t="s">
        <v>44</v>
      </c>
      <c r="C5" s="37"/>
      <c r="I5" s="2" t="s">
        <v>0</v>
      </c>
    </row>
    <row r="6" spans="1:9" x14ac:dyDescent="0.2">
      <c r="A6" s="27"/>
      <c r="B6" s="29"/>
      <c r="C6" s="76" t="s">
        <v>4</v>
      </c>
      <c r="I6" s="2" t="s">
        <v>5</v>
      </c>
    </row>
    <row r="7" spans="1:9" ht="15" x14ac:dyDescent="0.25">
      <c r="A7" s="8">
        <v>1</v>
      </c>
      <c r="B7" s="9" t="s">
        <v>6</v>
      </c>
      <c r="C7" s="10">
        <f>'9895'!C7+'9898'!C7+'9897'!C7+'9896'!C7</f>
        <v>62.068170797551787</v>
      </c>
      <c r="I7" s="2" t="s">
        <v>7</v>
      </c>
    </row>
    <row r="8" spans="1:9" x14ac:dyDescent="0.2">
      <c r="A8" s="11"/>
      <c r="B8" s="12" t="s">
        <v>8</v>
      </c>
      <c r="C8" s="22">
        <f>'9895'!C8+'9898'!C8+'9897'!C8+'9896'!C8</f>
        <v>0.74097180746693003</v>
      </c>
      <c r="I8" s="2" t="s">
        <v>9</v>
      </c>
    </row>
    <row r="9" spans="1:9" x14ac:dyDescent="0.2">
      <c r="A9" s="11"/>
      <c r="B9" s="12" t="s">
        <v>10</v>
      </c>
      <c r="C9" s="22">
        <f>'9895'!C9+'9898'!C9+'9897'!C9+'9896'!C9</f>
        <v>61.327198990084852</v>
      </c>
      <c r="I9" s="2">
        <v>164</v>
      </c>
    </row>
    <row r="10" spans="1:9" x14ac:dyDescent="0.2">
      <c r="A10" s="11"/>
      <c r="B10" s="12"/>
      <c r="C10" s="23">
        <f>'9895'!C10+'9898'!C10+'9897'!C10+'9896'!C10</f>
        <v>0</v>
      </c>
      <c r="I10" s="2">
        <v>167</v>
      </c>
    </row>
    <row r="11" spans="1:9" ht="15" x14ac:dyDescent="0.25">
      <c r="A11" s="8">
        <v>2</v>
      </c>
      <c r="B11" s="9" t="s">
        <v>11</v>
      </c>
      <c r="C11" s="10">
        <f>'9895'!C11+'9898'!C11+'9897'!C11+'9896'!C11-0.5</f>
        <v>8.2335700000000003</v>
      </c>
      <c r="I11" s="2">
        <v>394</v>
      </c>
    </row>
    <row r="12" spans="1:9" x14ac:dyDescent="0.2">
      <c r="A12" s="11"/>
      <c r="B12" s="14" t="s">
        <v>12</v>
      </c>
      <c r="C12" s="22">
        <f>'9895'!C12+'9898'!C12+'9897'!C12+'9896'!C12</f>
        <v>0</v>
      </c>
      <c r="I12" s="2" t="s">
        <v>37</v>
      </c>
    </row>
    <row r="13" spans="1:9" x14ac:dyDescent="0.2">
      <c r="A13" s="11"/>
      <c r="B13" s="14" t="s">
        <v>13</v>
      </c>
      <c r="C13" s="22">
        <f>'9895'!C13+'9898'!C13+'9897'!C13+'9896'!C13-0.5</f>
        <v>8.2335700000000003</v>
      </c>
      <c r="I13" s="2" t="s">
        <v>38</v>
      </c>
    </row>
    <row r="14" spans="1:9" x14ac:dyDescent="0.2">
      <c r="A14" s="28"/>
      <c r="B14" s="30"/>
      <c r="C14" s="23">
        <f>'9895'!C14+'9898'!C14+'9897'!C14+'9896'!C14</f>
        <v>0</v>
      </c>
    </row>
    <row r="15" spans="1:9" ht="15" x14ac:dyDescent="0.25">
      <c r="A15" s="8">
        <v>3</v>
      </c>
      <c r="B15" s="9" t="s">
        <v>14</v>
      </c>
      <c r="C15" s="10">
        <f>'9895'!C15+'9898'!C15+'9897'!C15+'9896'!C15</f>
        <v>30.015411187172546</v>
      </c>
    </row>
    <row r="16" spans="1:9" ht="25.5" x14ac:dyDescent="0.2">
      <c r="A16" s="11" t="s">
        <v>15</v>
      </c>
      <c r="B16" s="15" t="s">
        <v>16</v>
      </c>
      <c r="C16" s="22">
        <f>'9895'!C16+'9898'!C16+'9897'!C16+'9896'!C16</f>
        <v>2.7652600000000001</v>
      </c>
    </row>
    <row r="17" spans="1:3" x14ac:dyDescent="0.2">
      <c r="A17" s="11" t="s">
        <v>17</v>
      </c>
      <c r="B17" s="15" t="s">
        <v>18</v>
      </c>
      <c r="C17" s="22">
        <f>'9895'!C17+'9898'!C17+'9897'!C17+'9896'!C17</f>
        <v>0</v>
      </c>
    </row>
    <row r="18" spans="1:3" x14ac:dyDescent="0.2">
      <c r="A18" s="11" t="s">
        <v>19</v>
      </c>
      <c r="B18" s="12" t="s">
        <v>20</v>
      </c>
      <c r="C18" s="22">
        <f>'9895'!C18+'9898'!C18+'9897'!C18+'9896'!C18</f>
        <v>27.250151187172548</v>
      </c>
    </row>
    <row r="19" spans="1:3" x14ac:dyDescent="0.2">
      <c r="A19" s="16"/>
      <c r="B19" s="30"/>
      <c r="C19" s="23">
        <f>'9895'!C19+'9898'!C19+'9897'!C19+'9896'!C19</f>
        <v>0</v>
      </c>
    </row>
    <row r="20" spans="1:3" ht="15" x14ac:dyDescent="0.25">
      <c r="A20" s="17">
        <v>4</v>
      </c>
      <c r="B20" s="9" t="s">
        <v>21</v>
      </c>
      <c r="C20" s="10">
        <f>'9895'!C20+'9898'!C20+'9897'!C20+'9896'!C20</f>
        <v>101.67859291179818</v>
      </c>
    </row>
    <row r="21" spans="1:3" x14ac:dyDescent="0.2">
      <c r="A21" s="11"/>
      <c r="B21" s="12" t="s">
        <v>22</v>
      </c>
      <c r="C21" s="22">
        <f>'9895'!C21+'9898'!C21+'9897'!C21+'9896'!C21</f>
        <v>0</v>
      </c>
    </row>
    <row r="22" spans="1:3" x14ac:dyDescent="0.2">
      <c r="A22" s="11"/>
      <c r="B22" s="12" t="s">
        <v>23</v>
      </c>
      <c r="C22" s="22">
        <f>'9895'!C22+'9898'!C22+'9897'!C22+'9896'!C22</f>
        <v>6.5987729117981697</v>
      </c>
    </row>
    <row r="23" spans="1:3" x14ac:dyDescent="0.2">
      <c r="A23" s="11"/>
      <c r="B23" s="12" t="s">
        <v>24</v>
      </c>
      <c r="C23" s="22">
        <f>'9895'!C23+'9898'!C23+'9897'!C23+'9896'!C23</f>
        <v>0</v>
      </c>
    </row>
    <row r="24" spans="1:3" x14ac:dyDescent="0.2">
      <c r="A24" s="11"/>
      <c r="B24" s="12" t="s">
        <v>25</v>
      </c>
      <c r="C24" s="22">
        <f>'9895'!C24+'9898'!C24+'9897'!C24+'9896'!C24</f>
        <v>0</v>
      </c>
    </row>
    <row r="25" spans="1:3" x14ac:dyDescent="0.2">
      <c r="A25" s="11"/>
      <c r="B25" s="12" t="s">
        <v>26</v>
      </c>
      <c r="C25" s="22">
        <f>'9895'!C25+'9898'!C25+'9897'!C25+'9896'!C25</f>
        <v>6.4999999999999997E-4</v>
      </c>
    </row>
    <row r="26" spans="1:3" x14ac:dyDescent="0.2">
      <c r="A26" s="11"/>
      <c r="B26" s="12" t="s">
        <v>27</v>
      </c>
      <c r="C26" s="22">
        <f>'9895'!C26+'9898'!C26+'9897'!C26+'9896'!C26</f>
        <v>73.801170000000013</v>
      </c>
    </row>
    <row r="27" spans="1:3" x14ac:dyDescent="0.2">
      <c r="A27" s="11"/>
      <c r="B27" s="12" t="s">
        <v>28</v>
      </c>
      <c r="C27" s="22">
        <f>'9895'!C27+'9898'!C27+'9897'!C27+'9896'!C27</f>
        <v>0</v>
      </c>
    </row>
    <row r="28" spans="1:3" x14ac:dyDescent="0.2">
      <c r="A28" s="11"/>
      <c r="B28" s="12" t="s">
        <v>29</v>
      </c>
      <c r="C28" s="22">
        <f>'9895'!C28+'9898'!C28+'9897'!C28+'9896'!C28</f>
        <v>21.277999999999999</v>
      </c>
    </row>
    <row r="29" spans="1:3" x14ac:dyDescent="0.2">
      <c r="A29" s="11"/>
      <c r="B29" s="12"/>
      <c r="C29" s="23">
        <f>'9895'!C29+'9898'!C29+'9897'!C29+'9896'!C29</f>
        <v>0</v>
      </c>
    </row>
    <row r="30" spans="1:3" ht="15" x14ac:dyDescent="0.25">
      <c r="A30" s="11">
        <v>5</v>
      </c>
      <c r="B30" s="9" t="s">
        <v>30</v>
      </c>
      <c r="C30" s="10">
        <f>'9895'!C30+'9898'!C30+'9897'!C30+'9896'!C30</f>
        <v>0</v>
      </c>
    </row>
    <row r="31" spans="1:3" x14ac:dyDescent="0.2">
      <c r="A31" s="11" t="s">
        <v>15</v>
      </c>
      <c r="B31" s="12" t="s">
        <v>31</v>
      </c>
      <c r="C31" s="22">
        <f>'9895'!C31+'9898'!C31+'9897'!C31+'9896'!C31</f>
        <v>0</v>
      </c>
    </row>
    <row r="32" spans="1:3" x14ac:dyDescent="0.2">
      <c r="A32" s="11" t="s">
        <v>17</v>
      </c>
      <c r="B32" s="12" t="s">
        <v>32</v>
      </c>
      <c r="C32" s="22">
        <f>'9895'!C32+'9898'!C32+'9897'!C32+'9896'!C32</f>
        <v>0</v>
      </c>
    </row>
    <row r="33" spans="1:3" x14ac:dyDescent="0.2">
      <c r="A33" s="11"/>
      <c r="B33" s="12"/>
      <c r="C33" s="23">
        <f>'9895'!C33+'9898'!C33+'9897'!C33+'9896'!C33</f>
        <v>0</v>
      </c>
    </row>
    <row r="34" spans="1:3" ht="15" x14ac:dyDescent="0.25">
      <c r="A34" s="11">
        <v>6</v>
      </c>
      <c r="B34" s="9" t="s">
        <v>33</v>
      </c>
      <c r="C34" s="10">
        <f>'9895'!C34+'9898'!C34+'9897'!C34+'9896'!C34</f>
        <v>202.49574489652252</v>
      </c>
    </row>
    <row r="35" spans="1:3" x14ac:dyDescent="0.2">
      <c r="A35" s="11"/>
      <c r="B35" s="12"/>
      <c r="C35" s="13">
        <f>'9895'!C35+'9898'!C35+'9897'!C35+'9896'!C35</f>
        <v>0</v>
      </c>
    </row>
    <row r="36" spans="1:3" ht="15" x14ac:dyDescent="0.25">
      <c r="A36" s="11">
        <v>7</v>
      </c>
      <c r="B36" s="9" t="s">
        <v>34</v>
      </c>
      <c r="C36" s="13">
        <f>'9895'!C36+'9898'!C36+'9897'!C36+'9896'!C36</f>
        <v>0</v>
      </c>
    </row>
    <row r="37" spans="1:3" ht="26.25" x14ac:dyDescent="0.25">
      <c r="A37" s="11" t="s">
        <v>15</v>
      </c>
      <c r="B37" s="15" t="s">
        <v>35</v>
      </c>
      <c r="C37" s="18">
        <f>(C20+C32+C16)/C40</f>
        <v>4.9578876547169486E-4</v>
      </c>
    </row>
    <row r="38" spans="1:3" ht="15" x14ac:dyDescent="0.25">
      <c r="A38" s="11" t="s">
        <v>17</v>
      </c>
      <c r="B38" s="12" t="s">
        <v>39</v>
      </c>
      <c r="C38" s="18">
        <f>C34/C63</f>
        <v>7.2376388323217413E-4</v>
      </c>
    </row>
    <row r="39" spans="1:3" x14ac:dyDescent="0.2">
      <c r="A39" s="11"/>
      <c r="B39" s="12"/>
      <c r="C39" s="13">
        <f>'9895'!C39+'9898'!C39+'9897'!C39+'9896'!C39</f>
        <v>0</v>
      </c>
    </row>
    <row r="40" spans="1:3" ht="15.75" thickBot="1" x14ac:dyDescent="0.3">
      <c r="A40" s="19"/>
      <c r="B40" s="20" t="s">
        <v>36</v>
      </c>
      <c r="C40" s="21">
        <f>'9895'!C40+'9898'!C40+'9897'!C40+'9896'!C40</f>
        <v>210662</v>
      </c>
    </row>
    <row r="41" spans="1:3" s="41" customFormat="1" ht="15" x14ac:dyDescent="0.25">
      <c r="A41" s="39"/>
      <c r="B41" s="39"/>
      <c r="C41" s="40"/>
    </row>
    <row r="42" spans="1:3" s="41" customFormat="1" ht="15" x14ac:dyDescent="0.25">
      <c r="A42" s="39"/>
      <c r="B42" s="39"/>
      <c r="C42" s="40"/>
    </row>
    <row r="43" spans="1:3" s="41" customFormat="1" ht="15" x14ac:dyDescent="0.25">
      <c r="A43" s="39"/>
      <c r="B43" s="39"/>
      <c r="C43" s="40"/>
    </row>
    <row r="44" spans="1:3" s="41" customFormat="1" ht="15" x14ac:dyDescent="0.25">
      <c r="A44" s="39"/>
      <c r="B44" s="39"/>
      <c r="C44" s="40"/>
    </row>
    <row r="45" spans="1:3" s="41" customFormat="1" ht="15" x14ac:dyDescent="0.25">
      <c r="A45" s="39"/>
      <c r="B45" s="39"/>
      <c r="C45" s="40"/>
    </row>
    <row r="46" spans="1:3" s="41" customFormat="1" ht="15" x14ac:dyDescent="0.25">
      <c r="A46" s="39"/>
      <c r="B46" s="39"/>
      <c r="C46" s="40"/>
    </row>
    <row r="47" spans="1:3" s="41" customFormat="1" ht="15" x14ac:dyDescent="0.25">
      <c r="A47" s="39"/>
      <c r="B47" s="39"/>
      <c r="C47" s="40"/>
    </row>
    <row r="48" spans="1:3" s="41" customFormat="1" ht="15" x14ac:dyDescent="0.25">
      <c r="A48" s="39"/>
      <c r="B48" s="39"/>
      <c r="C48" s="40"/>
    </row>
    <row r="49" spans="1:3" s="41" customFormat="1" ht="15" x14ac:dyDescent="0.25">
      <c r="A49" s="39"/>
      <c r="B49" s="39"/>
      <c r="C49" s="40"/>
    </row>
    <row r="50" spans="1:3" s="41" customFormat="1" ht="15" x14ac:dyDescent="0.25">
      <c r="A50" s="39"/>
      <c r="B50" s="39"/>
      <c r="C50" s="40"/>
    </row>
    <row r="51" spans="1:3" s="41" customFormat="1" ht="15" x14ac:dyDescent="0.25">
      <c r="A51" s="39"/>
      <c r="B51" s="39"/>
      <c r="C51" s="40"/>
    </row>
    <row r="52" spans="1:3" s="41" customFormat="1" ht="15" x14ac:dyDescent="0.25">
      <c r="A52" s="39"/>
      <c r="B52" s="39"/>
      <c r="C52" s="40"/>
    </row>
    <row r="53" spans="1:3" s="41" customFormat="1" ht="15" x14ac:dyDescent="0.25">
      <c r="A53" s="39"/>
      <c r="B53" s="39"/>
      <c r="C53" s="40"/>
    </row>
    <row r="54" spans="1:3" s="41" customFormat="1" ht="15" x14ac:dyDescent="0.25">
      <c r="A54" s="39"/>
      <c r="B54" s="39"/>
      <c r="C54" s="40"/>
    </row>
    <row r="55" spans="1:3" s="41" customFormat="1" ht="15" x14ac:dyDescent="0.25">
      <c r="A55" s="39"/>
      <c r="B55" s="39"/>
      <c r="C55" s="40"/>
    </row>
    <row r="56" spans="1:3" s="41" customFormat="1" ht="15" x14ac:dyDescent="0.25">
      <c r="A56" s="39"/>
      <c r="B56" s="39"/>
      <c r="C56" s="40"/>
    </row>
    <row r="57" spans="1:3" s="41" customFormat="1" ht="15" x14ac:dyDescent="0.25">
      <c r="A57" s="39"/>
      <c r="B57" s="39"/>
      <c r="C57" s="40"/>
    </row>
    <row r="58" spans="1:3" s="41" customFormat="1" ht="15" x14ac:dyDescent="0.25">
      <c r="A58" s="39"/>
      <c r="B58" s="39"/>
      <c r="C58" s="40"/>
    </row>
    <row r="59" spans="1:3" s="41" customFormat="1" ht="15" x14ac:dyDescent="0.25">
      <c r="A59" s="39"/>
      <c r="B59" s="39"/>
      <c r="C59" s="40"/>
    </row>
    <row r="60" spans="1:3" s="41" customFormat="1" ht="15" x14ac:dyDescent="0.25">
      <c r="A60" s="39"/>
      <c r="B60" s="39"/>
      <c r="C60" s="40"/>
    </row>
    <row r="61" spans="1:3" s="41" customFormat="1" ht="15" x14ac:dyDescent="0.25">
      <c r="A61" s="39"/>
      <c r="B61" s="39"/>
      <c r="C61" s="40"/>
    </row>
    <row r="62" spans="1:3" s="41" customFormat="1" ht="15" x14ac:dyDescent="0.25">
      <c r="A62" s="39"/>
      <c r="B62" s="39"/>
      <c r="C62" s="40"/>
    </row>
    <row r="63" spans="1:3" x14ac:dyDescent="0.2">
      <c r="B63" s="24" t="s">
        <v>40</v>
      </c>
      <c r="C63" s="25">
        <f>'9895'!C62+'9898'!C62+'9897'!C64+'9896'!C63</f>
        <v>279781.5</v>
      </c>
    </row>
    <row r="64" spans="1:3" ht="15" thickBot="1" x14ac:dyDescent="0.25">
      <c r="B64" s="26" t="s">
        <v>41</v>
      </c>
      <c r="C64" s="25">
        <f>'9895'!C63+'9898'!C63+'9897'!C65+'9896'!C64</f>
        <v>348901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rightToLeft="1" topLeftCell="A46" workbookViewId="0">
      <selection activeCell="D69" sqref="D69"/>
    </sheetView>
  </sheetViews>
  <sheetFormatPr defaultRowHeight="14.25" x14ac:dyDescent="0.2"/>
  <cols>
    <col min="1" max="1" width="4.5" customWidth="1"/>
    <col min="2" max="2" width="8.75" customWidth="1"/>
    <col min="3" max="3" width="34.375" bestFit="1" customWidth="1"/>
    <col min="4" max="4" width="11" customWidth="1"/>
  </cols>
  <sheetData>
    <row r="1" spans="1:4" ht="15" x14ac:dyDescent="0.25">
      <c r="A1" s="31" t="s">
        <v>42</v>
      </c>
      <c r="B1" s="31"/>
    </row>
    <row r="2" spans="1:4" x14ac:dyDescent="0.2">
      <c r="A2" s="42" t="s">
        <v>104</v>
      </c>
      <c r="B2" s="43"/>
      <c r="C2" s="33"/>
      <c r="D2" s="33" t="s">
        <v>49</v>
      </c>
    </row>
    <row r="3" spans="1:4" x14ac:dyDescent="0.2">
      <c r="A3" s="42" t="s">
        <v>2</v>
      </c>
      <c r="B3" s="42"/>
      <c r="C3" s="44"/>
    </row>
    <row r="4" spans="1:4" ht="15.75" thickBot="1" x14ac:dyDescent="0.3">
      <c r="A4" s="36" t="s">
        <v>105</v>
      </c>
    </row>
    <row r="5" spans="1:4" ht="15" customHeight="1" x14ac:dyDescent="0.2">
      <c r="A5" s="45" t="s">
        <v>50</v>
      </c>
      <c r="B5" s="46"/>
      <c r="C5" s="47"/>
      <c r="D5" s="76" t="s">
        <v>4</v>
      </c>
    </row>
    <row r="6" spans="1:4" x14ac:dyDescent="0.2">
      <c r="A6" s="48" t="s">
        <v>51</v>
      </c>
      <c r="B6" s="49"/>
      <c r="C6" s="50"/>
      <c r="D6" s="51"/>
    </row>
    <row r="7" spans="1:4" x14ac:dyDescent="0.2">
      <c r="A7" s="52"/>
      <c r="B7" s="53">
        <v>1</v>
      </c>
      <c r="C7" s="54" t="s">
        <v>108</v>
      </c>
      <c r="D7" s="55">
        <v>0.74097180746693003</v>
      </c>
    </row>
    <row r="8" spans="1:4" x14ac:dyDescent="0.2">
      <c r="A8" s="52"/>
      <c r="B8" s="53">
        <v>2</v>
      </c>
      <c r="C8" s="54" t="s">
        <v>53</v>
      </c>
      <c r="D8" s="55">
        <v>0</v>
      </c>
    </row>
    <row r="9" spans="1:4" x14ac:dyDescent="0.2">
      <c r="A9" s="52"/>
      <c r="B9" s="53">
        <v>3</v>
      </c>
      <c r="C9" s="54" t="s">
        <v>53</v>
      </c>
      <c r="D9" s="55">
        <v>0</v>
      </c>
    </row>
    <row r="10" spans="1:4" x14ac:dyDescent="0.2">
      <c r="A10" s="56" t="s">
        <v>54</v>
      </c>
      <c r="B10" s="57"/>
      <c r="C10" s="58"/>
      <c r="D10" s="51"/>
    </row>
    <row r="11" spans="1:4" x14ac:dyDescent="0.2">
      <c r="A11" s="59"/>
      <c r="B11" s="60">
        <v>1</v>
      </c>
      <c r="C11" s="54" t="s">
        <v>52</v>
      </c>
      <c r="D11" s="55">
        <f>37.3417484213427+0.2</f>
        <v>37.541748421342703</v>
      </c>
    </row>
    <row r="12" spans="1:4" x14ac:dyDescent="0.2">
      <c r="A12" s="59"/>
      <c r="B12" s="53">
        <v>2</v>
      </c>
      <c r="C12" s="54" t="s">
        <v>55</v>
      </c>
      <c r="D12" s="55">
        <v>9.1346105223924408</v>
      </c>
    </row>
    <row r="13" spans="1:4" x14ac:dyDescent="0.2">
      <c r="A13" s="59"/>
      <c r="B13" s="60">
        <v>3</v>
      </c>
      <c r="C13" s="54" t="s">
        <v>56</v>
      </c>
      <c r="D13" s="55">
        <v>8.0991701700817913</v>
      </c>
    </row>
    <row r="14" spans="1:4" x14ac:dyDescent="0.2">
      <c r="A14" s="59"/>
      <c r="B14" s="53">
        <v>4</v>
      </c>
      <c r="C14" s="54" t="s">
        <v>57</v>
      </c>
      <c r="D14" s="55">
        <v>6.151669876267901</v>
      </c>
    </row>
    <row r="15" spans="1:4" x14ac:dyDescent="0.2">
      <c r="A15" s="59"/>
      <c r="B15" s="60">
        <v>5</v>
      </c>
      <c r="C15" s="54" t="s">
        <v>53</v>
      </c>
      <c r="D15" s="55">
        <v>0</v>
      </c>
    </row>
    <row r="16" spans="1:4" x14ac:dyDescent="0.2">
      <c r="A16" s="59"/>
      <c r="B16" s="53">
        <v>6</v>
      </c>
      <c r="C16" s="54" t="s">
        <v>53</v>
      </c>
      <c r="D16" s="55">
        <v>0</v>
      </c>
    </row>
    <row r="17" spans="1:5" x14ac:dyDescent="0.2">
      <c r="A17" s="59"/>
      <c r="B17" s="60">
        <v>7</v>
      </c>
      <c r="C17" s="54" t="s">
        <v>53</v>
      </c>
      <c r="D17" s="55">
        <v>0</v>
      </c>
    </row>
    <row r="18" spans="1:5" x14ac:dyDescent="0.2">
      <c r="A18" s="59"/>
      <c r="B18" s="53">
        <v>8</v>
      </c>
      <c r="C18" s="54" t="s">
        <v>53</v>
      </c>
      <c r="D18" s="55">
        <v>0</v>
      </c>
    </row>
    <row r="19" spans="1:5" x14ac:dyDescent="0.2">
      <c r="A19" s="61" t="s">
        <v>58</v>
      </c>
      <c r="B19" s="57"/>
      <c r="C19" s="62"/>
      <c r="D19" s="63">
        <f>SUM(D7:D18)</f>
        <v>61.668170797551767</v>
      </c>
    </row>
    <row r="20" spans="1:5" x14ac:dyDescent="0.2">
      <c r="A20" s="61"/>
      <c r="B20" s="64"/>
      <c r="C20" s="64"/>
      <c r="D20" s="51"/>
    </row>
    <row r="21" spans="1:5" x14ac:dyDescent="0.2">
      <c r="A21" s="61" t="s">
        <v>59</v>
      </c>
      <c r="B21" s="64"/>
      <c r="C21" s="50"/>
      <c r="D21" s="51"/>
    </row>
    <row r="22" spans="1:5" x14ac:dyDescent="0.2">
      <c r="A22" s="61" t="s">
        <v>51</v>
      </c>
      <c r="B22" s="64"/>
      <c r="C22" s="58"/>
      <c r="D22" s="65"/>
    </row>
    <row r="23" spans="1:5" x14ac:dyDescent="0.2">
      <c r="A23" s="66"/>
      <c r="B23" s="54">
        <v>1</v>
      </c>
      <c r="C23" s="54" t="s">
        <v>53</v>
      </c>
      <c r="D23" s="55">
        <v>0</v>
      </c>
    </row>
    <row r="24" spans="1:5" x14ac:dyDescent="0.2">
      <c r="A24" s="66"/>
      <c r="B24" s="54">
        <v>2</v>
      </c>
      <c r="C24" s="54" t="s">
        <v>53</v>
      </c>
      <c r="D24" s="55">
        <v>0</v>
      </c>
    </row>
    <row r="25" spans="1:5" x14ac:dyDescent="0.2">
      <c r="A25" s="66"/>
      <c r="B25" s="54">
        <v>3</v>
      </c>
      <c r="C25" s="54" t="s">
        <v>53</v>
      </c>
      <c r="D25" s="55">
        <v>0</v>
      </c>
    </row>
    <row r="26" spans="1:5" x14ac:dyDescent="0.2">
      <c r="A26" s="61" t="s">
        <v>54</v>
      </c>
      <c r="B26" s="64"/>
      <c r="C26" s="58"/>
      <c r="D26" s="51"/>
    </row>
    <row r="27" spans="1:5" x14ac:dyDescent="0.2">
      <c r="A27" s="66"/>
      <c r="B27" s="54">
        <v>1</v>
      </c>
      <c r="C27" s="54" t="s">
        <v>60</v>
      </c>
      <c r="D27" s="55">
        <v>5.9737832031708704</v>
      </c>
      <c r="E27" s="67"/>
    </row>
    <row r="28" spans="1:5" x14ac:dyDescent="0.2">
      <c r="A28" s="66"/>
      <c r="B28" s="54">
        <v>2</v>
      </c>
      <c r="C28" s="54" t="s">
        <v>61</v>
      </c>
      <c r="D28" s="55">
        <v>0.44157975574713998</v>
      </c>
    </row>
    <row r="29" spans="1:5" x14ac:dyDescent="0.2">
      <c r="A29" s="66"/>
      <c r="B29" s="54">
        <v>3</v>
      </c>
      <c r="C29" s="54" t="s">
        <v>52</v>
      </c>
      <c r="D29" s="55">
        <v>2</v>
      </c>
    </row>
    <row r="30" spans="1:5" x14ac:dyDescent="0.2">
      <c r="A30" s="66"/>
      <c r="B30" s="54">
        <v>4</v>
      </c>
      <c r="C30" s="54" t="s">
        <v>53</v>
      </c>
      <c r="D30" s="55">
        <v>0</v>
      </c>
    </row>
    <row r="31" spans="1:5" x14ac:dyDescent="0.2">
      <c r="A31" s="66"/>
      <c r="B31" s="54">
        <v>5</v>
      </c>
      <c r="C31" s="54" t="s">
        <v>53</v>
      </c>
      <c r="D31" s="55">
        <v>0</v>
      </c>
    </row>
    <row r="32" spans="1:5" x14ac:dyDescent="0.2">
      <c r="A32" s="66"/>
      <c r="B32" s="54">
        <v>6</v>
      </c>
      <c r="C32" s="54" t="s">
        <v>53</v>
      </c>
      <c r="D32" s="55">
        <v>0</v>
      </c>
    </row>
    <row r="33" spans="1:4" x14ac:dyDescent="0.2">
      <c r="A33" s="66"/>
      <c r="B33" s="54">
        <v>7</v>
      </c>
      <c r="C33" s="54" t="s">
        <v>53</v>
      </c>
      <c r="D33" s="55">
        <v>0</v>
      </c>
    </row>
    <row r="34" spans="1:4" x14ac:dyDescent="0.2">
      <c r="A34" s="66"/>
      <c r="B34" s="54">
        <v>8</v>
      </c>
      <c r="C34" s="54" t="s">
        <v>53</v>
      </c>
      <c r="D34" s="55">
        <v>0</v>
      </c>
    </row>
    <row r="35" spans="1:4" x14ac:dyDescent="0.2">
      <c r="A35" s="61" t="s">
        <v>62</v>
      </c>
      <c r="B35" s="57"/>
      <c r="C35" s="62"/>
      <c r="D35" s="63">
        <f>SUM(D27:D34)</f>
        <v>8.4153629589180099</v>
      </c>
    </row>
    <row r="36" spans="1:4" x14ac:dyDescent="0.2">
      <c r="A36" s="61"/>
      <c r="B36" s="64"/>
      <c r="C36" s="64"/>
      <c r="D36" s="51"/>
    </row>
    <row r="37" spans="1:4" x14ac:dyDescent="0.2">
      <c r="A37" s="61" t="s">
        <v>63</v>
      </c>
      <c r="B37" s="57"/>
      <c r="C37" s="62"/>
      <c r="D37" s="51"/>
    </row>
    <row r="38" spans="1:4" x14ac:dyDescent="0.2">
      <c r="A38" s="59"/>
      <c r="B38" s="60">
        <v>1</v>
      </c>
      <c r="C38" s="68" t="s">
        <v>64</v>
      </c>
      <c r="D38" s="55">
        <v>2.1317099999999995</v>
      </c>
    </row>
    <row r="39" spans="1:4" x14ac:dyDescent="0.2">
      <c r="A39" s="59"/>
      <c r="B39" s="60">
        <v>2</v>
      </c>
      <c r="C39" s="68" t="s">
        <v>65</v>
      </c>
      <c r="D39" s="55">
        <v>0.36937000000000003</v>
      </c>
    </row>
    <row r="40" spans="1:4" x14ac:dyDescent="0.2">
      <c r="A40" s="59"/>
      <c r="B40" s="60">
        <v>3</v>
      </c>
      <c r="C40" s="68" t="s">
        <v>66</v>
      </c>
      <c r="D40" s="55">
        <v>6.0330000000000002E-2</v>
      </c>
    </row>
    <row r="41" spans="1:4" x14ac:dyDescent="0.2">
      <c r="A41" s="59"/>
      <c r="B41" s="60">
        <v>4</v>
      </c>
      <c r="C41" s="68" t="s">
        <v>67</v>
      </c>
      <c r="D41" s="55">
        <v>0.6</v>
      </c>
    </row>
    <row r="42" spans="1:4" x14ac:dyDescent="0.2">
      <c r="A42" s="59"/>
      <c r="B42" s="60">
        <v>5</v>
      </c>
      <c r="C42" s="68" t="s">
        <v>53</v>
      </c>
      <c r="D42" s="55">
        <v>0</v>
      </c>
    </row>
    <row r="43" spans="1:4" x14ac:dyDescent="0.2">
      <c r="A43" s="59"/>
      <c r="B43" s="60">
        <v>6</v>
      </c>
      <c r="C43" s="68" t="s">
        <v>53</v>
      </c>
      <c r="D43" s="55">
        <v>0</v>
      </c>
    </row>
    <row r="44" spans="1:4" x14ac:dyDescent="0.2">
      <c r="A44" s="59"/>
      <c r="B44" s="60">
        <v>7</v>
      </c>
      <c r="C44" s="68" t="s">
        <v>53</v>
      </c>
      <c r="D44" s="55">
        <v>0</v>
      </c>
    </row>
    <row r="45" spans="1:4" x14ac:dyDescent="0.2">
      <c r="A45" s="59"/>
      <c r="B45" s="53">
        <v>8</v>
      </c>
      <c r="C45" s="68" t="s">
        <v>53</v>
      </c>
      <c r="D45" s="55">
        <v>0</v>
      </c>
    </row>
    <row r="46" spans="1:4" x14ac:dyDescent="0.2">
      <c r="A46" s="61" t="s">
        <v>68</v>
      </c>
      <c r="B46" s="57"/>
      <c r="C46" s="62"/>
      <c r="D46" s="63">
        <f>SUM(D38:D45)</f>
        <v>3.1614099999999996</v>
      </c>
    </row>
    <row r="47" spans="1:4" x14ac:dyDescent="0.2">
      <c r="A47" s="61"/>
      <c r="B47" s="64"/>
      <c r="C47" s="64"/>
      <c r="D47" s="51"/>
    </row>
    <row r="48" spans="1:4" x14ac:dyDescent="0.2">
      <c r="A48" s="61" t="s">
        <v>69</v>
      </c>
      <c r="B48" s="57"/>
      <c r="C48" s="62"/>
      <c r="D48" s="51"/>
    </row>
    <row r="49" spans="1:4" x14ac:dyDescent="0.2">
      <c r="A49" s="59"/>
      <c r="B49" s="60">
        <v>1</v>
      </c>
      <c r="C49" s="68" t="s">
        <v>70</v>
      </c>
      <c r="D49" s="55">
        <v>8.1535734619146165</v>
      </c>
    </row>
    <row r="50" spans="1:4" x14ac:dyDescent="0.2">
      <c r="A50" s="59"/>
      <c r="B50" s="60">
        <v>2</v>
      </c>
      <c r="C50" s="68" t="s">
        <v>71</v>
      </c>
      <c r="D50" s="55">
        <v>6.3305767925579302</v>
      </c>
    </row>
    <row r="51" spans="1:4" x14ac:dyDescent="0.2">
      <c r="A51" s="59"/>
      <c r="B51" s="60">
        <v>3</v>
      </c>
      <c r="C51" s="68" t="s">
        <v>72</v>
      </c>
      <c r="D51" s="55">
        <v>6</v>
      </c>
    </row>
    <row r="52" spans="1:4" x14ac:dyDescent="0.2">
      <c r="A52" s="59"/>
      <c r="B52" s="60">
        <v>4</v>
      </c>
      <c r="C52" s="68" t="s">
        <v>73</v>
      </c>
      <c r="D52" s="55">
        <v>3.8024999999999998</v>
      </c>
    </row>
    <row r="53" spans="1:4" x14ac:dyDescent="0.2">
      <c r="A53" s="59"/>
      <c r="B53" s="60">
        <v>5</v>
      </c>
      <c r="C53" s="68" t="s">
        <v>74</v>
      </c>
      <c r="D53" s="55">
        <v>1.17</v>
      </c>
    </row>
    <row r="54" spans="1:4" x14ac:dyDescent="0.2">
      <c r="A54" s="59"/>
      <c r="B54" s="60">
        <v>6</v>
      </c>
      <c r="C54" s="68" t="s">
        <v>75</v>
      </c>
      <c r="D54" s="55">
        <v>0.96600093269999721</v>
      </c>
    </row>
    <row r="55" spans="1:4" x14ac:dyDescent="0.2">
      <c r="A55" s="59"/>
      <c r="B55" s="60">
        <v>7</v>
      </c>
      <c r="C55" s="68" t="s">
        <v>76</v>
      </c>
      <c r="D55" s="55">
        <v>0.8274999999999999</v>
      </c>
    </row>
    <row r="56" spans="1:4" x14ac:dyDescent="0.2">
      <c r="A56" s="59"/>
      <c r="B56" s="60">
        <v>8</v>
      </c>
      <c r="C56" s="68" t="s">
        <v>53</v>
      </c>
      <c r="D56" s="55">
        <v>0</v>
      </c>
    </row>
    <row r="57" spans="1:4" x14ac:dyDescent="0.2">
      <c r="A57" s="61" t="s">
        <v>20</v>
      </c>
      <c r="B57" s="64"/>
      <c r="C57" s="64"/>
      <c r="D57" s="63">
        <v>27.250151187172541</v>
      </c>
    </row>
    <row r="58" spans="1:4" x14ac:dyDescent="0.2">
      <c r="A58" s="61"/>
      <c r="B58" s="64"/>
      <c r="C58" s="64"/>
      <c r="D58" s="51"/>
    </row>
    <row r="59" spans="1:4" x14ac:dyDescent="0.2">
      <c r="A59" s="61" t="s">
        <v>77</v>
      </c>
      <c r="B59" s="64"/>
      <c r="C59" s="64"/>
      <c r="D59" s="51"/>
    </row>
    <row r="60" spans="1:4" x14ac:dyDescent="0.2">
      <c r="A60" s="59"/>
      <c r="B60" s="60">
        <v>1</v>
      </c>
      <c r="C60" s="68" t="s">
        <v>52</v>
      </c>
      <c r="D60" s="55"/>
    </row>
    <row r="61" spans="1:4" x14ac:dyDescent="0.2">
      <c r="A61" s="59"/>
      <c r="B61" s="60"/>
      <c r="C61" s="64" t="s">
        <v>78</v>
      </c>
      <c r="D61" s="63"/>
    </row>
    <row r="62" spans="1:4" x14ac:dyDescent="0.2">
      <c r="A62" s="61"/>
      <c r="B62" s="64"/>
      <c r="C62" s="68"/>
      <c r="D62" s="51"/>
    </row>
    <row r="63" spans="1:4" x14ac:dyDescent="0.2">
      <c r="A63" s="61" t="s">
        <v>79</v>
      </c>
      <c r="B63" s="64"/>
      <c r="C63" s="64"/>
      <c r="D63" s="51"/>
    </row>
    <row r="64" spans="1:4" x14ac:dyDescent="0.2">
      <c r="A64" s="59"/>
      <c r="B64" s="60">
        <v>1</v>
      </c>
      <c r="C64" s="68" t="s">
        <v>80</v>
      </c>
      <c r="D64" s="55"/>
    </row>
    <row r="65" spans="1:4" x14ac:dyDescent="0.2">
      <c r="A65" s="59"/>
      <c r="B65" s="60"/>
      <c r="C65" s="64" t="s">
        <v>32</v>
      </c>
      <c r="D65" s="63"/>
    </row>
    <row r="66" spans="1:4" x14ac:dyDescent="0.2">
      <c r="A66" s="59"/>
      <c r="B66" s="60"/>
      <c r="C66" s="64"/>
      <c r="D66" s="51"/>
    </row>
    <row r="67" spans="1:4" x14ac:dyDescent="0.2">
      <c r="A67" s="61"/>
      <c r="B67" s="64"/>
      <c r="C67" s="64" t="s">
        <v>81</v>
      </c>
      <c r="D67" s="63">
        <f>D57+D46+D35+D19</f>
        <v>100.49509494364231</v>
      </c>
    </row>
    <row r="68" spans="1:4" x14ac:dyDescent="0.2">
      <c r="A68" s="61"/>
      <c r="B68" s="64"/>
      <c r="C68" s="64"/>
      <c r="D68" s="51"/>
    </row>
    <row r="69" spans="1:4" ht="15.75" thickBot="1" x14ac:dyDescent="0.3">
      <c r="A69" s="69"/>
      <c r="B69" s="70"/>
      <c r="C69" s="71" t="s">
        <v>36</v>
      </c>
      <c r="D69" s="21">
        <f>'מגדל חסכון לילד- נספח 1'!C40</f>
        <v>210662</v>
      </c>
    </row>
    <row r="71" spans="1:4" x14ac:dyDescent="0.2">
      <c r="D71" s="72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rightToLeft="1" workbookViewId="0">
      <selection activeCell="G49" sqref="G49"/>
    </sheetView>
  </sheetViews>
  <sheetFormatPr defaultRowHeight="14.25" x14ac:dyDescent="0.2"/>
  <cols>
    <col min="1" max="1" width="4.5" customWidth="1"/>
    <col min="2" max="2" width="50" customWidth="1"/>
    <col min="3" max="3" width="9.875" bestFit="1" customWidth="1"/>
  </cols>
  <sheetData>
    <row r="1" spans="1:3" ht="15" x14ac:dyDescent="0.25">
      <c r="A1" s="31" t="s">
        <v>42</v>
      </c>
      <c r="B1" s="43"/>
    </row>
    <row r="2" spans="1:3" x14ac:dyDescent="0.2">
      <c r="A2" s="42" t="s">
        <v>106</v>
      </c>
      <c r="B2" s="43"/>
      <c r="C2" s="33" t="s">
        <v>49</v>
      </c>
    </row>
    <row r="3" spans="1:3" x14ac:dyDescent="0.2">
      <c r="A3" s="43"/>
      <c r="B3" s="73"/>
      <c r="C3" s="43"/>
    </row>
    <row r="4" spans="1:3" x14ac:dyDescent="0.2">
      <c r="A4" s="42" t="s">
        <v>107</v>
      </c>
      <c r="B4" s="73"/>
      <c r="C4" s="43"/>
    </row>
    <row r="5" spans="1:3" ht="15.75" thickBot="1" x14ac:dyDescent="0.3">
      <c r="A5" s="36" t="s">
        <v>44</v>
      </c>
    </row>
    <row r="6" spans="1:3" x14ac:dyDescent="0.2">
      <c r="A6" s="74"/>
      <c r="B6" s="75"/>
      <c r="C6" s="76" t="s">
        <v>4</v>
      </c>
    </row>
    <row r="7" spans="1:3" x14ac:dyDescent="0.2">
      <c r="A7" s="61" t="s">
        <v>82</v>
      </c>
      <c r="B7" s="58"/>
      <c r="C7" s="77"/>
    </row>
    <row r="8" spans="1:3" x14ac:dyDescent="0.2">
      <c r="A8" s="59">
        <v>1</v>
      </c>
      <c r="B8" s="78" t="s">
        <v>83</v>
      </c>
      <c r="C8" s="79">
        <v>5.0896373099330363</v>
      </c>
    </row>
    <row r="9" spans="1:3" x14ac:dyDescent="0.2">
      <c r="A9" s="59">
        <v>2</v>
      </c>
      <c r="B9" s="78" t="s">
        <v>84</v>
      </c>
      <c r="C9" s="79">
        <f>1.40913560186513+0.2</f>
        <v>1.6091356018651299</v>
      </c>
    </row>
    <row r="10" spans="1:3" x14ac:dyDescent="0.2">
      <c r="A10" s="59">
        <v>3</v>
      </c>
      <c r="B10" s="78" t="s">
        <v>53</v>
      </c>
      <c r="C10" s="79">
        <v>0</v>
      </c>
    </row>
    <row r="11" spans="1:3" x14ac:dyDescent="0.2">
      <c r="A11" s="59">
        <v>4</v>
      </c>
      <c r="B11" s="78" t="s">
        <v>53</v>
      </c>
      <c r="C11" s="79">
        <v>0</v>
      </c>
    </row>
    <row r="12" spans="1:3" x14ac:dyDescent="0.2">
      <c r="A12" s="59">
        <v>5</v>
      </c>
      <c r="B12" s="78" t="s">
        <v>53</v>
      </c>
      <c r="C12" s="79">
        <v>0</v>
      </c>
    </row>
    <row r="13" spans="1:3" x14ac:dyDescent="0.2">
      <c r="A13" s="59">
        <v>6</v>
      </c>
      <c r="B13" s="78" t="s">
        <v>53</v>
      </c>
      <c r="C13" s="79">
        <v>0</v>
      </c>
    </row>
    <row r="14" spans="1:3" x14ac:dyDescent="0.2">
      <c r="A14" s="59">
        <v>7</v>
      </c>
      <c r="B14" s="78" t="s">
        <v>53</v>
      </c>
      <c r="C14" s="79">
        <v>0</v>
      </c>
    </row>
    <row r="15" spans="1:3" x14ac:dyDescent="0.2">
      <c r="A15" s="59">
        <v>8</v>
      </c>
      <c r="B15" s="78" t="s">
        <v>53</v>
      </c>
      <c r="C15" s="79">
        <v>0</v>
      </c>
    </row>
    <row r="16" spans="1:3" x14ac:dyDescent="0.2">
      <c r="A16" s="48" t="s">
        <v>85</v>
      </c>
      <c r="B16" s="78"/>
      <c r="C16" s="80">
        <f>SUM(C8:C15)</f>
        <v>6.6987729117981658</v>
      </c>
    </row>
    <row r="17" spans="1:3" x14ac:dyDescent="0.2">
      <c r="A17" s="81"/>
      <c r="B17" s="82"/>
      <c r="C17" s="83"/>
    </row>
    <row r="18" spans="1:3" x14ac:dyDescent="0.2">
      <c r="A18" s="48" t="s">
        <v>86</v>
      </c>
      <c r="B18" s="78"/>
      <c r="C18" s="83"/>
    </row>
    <row r="19" spans="1:3" x14ac:dyDescent="0.2">
      <c r="A19" s="59">
        <v>1</v>
      </c>
      <c r="B19" s="78" t="s">
        <v>52</v>
      </c>
      <c r="C19" s="79"/>
    </row>
    <row r="20" spans="1:3" x14ac:dyDescent="0.2">
      <c r="A20" s="61" t="s">
        <v>87</v>
      </c>
      <c r="B20" s="58"/>
      <c r="C20" s="80"/>
    </row>
    <row r="21" spans="1:3" x14ac:dyDescent="0.2">
      <c r="A21" s="66"/>
      <c r="B21" s="84"/>
      <c r="C21" s="83"/>
    </row>
    <row r="22" spans="1:3" x14ac:dyDescent="0.2">
      <c r="A22" s="56" t="s">
        <v>88</v>
      </c>
      <c r="B22" s="85"/>
      <c r="C22" s="83"/>
    </row>
    <row r="23" spans="1:3" x14ac:dyDescent="0.2">
      <c r="A23" s="59">
        <v>1</v>
      </c>
      <c r="B23" s="78" t="s">
        <v>52</v>
      </c>
      <c r="C23" s="79"/>
    </row>
    <row r="24" spans="1:3" x14ac:dyDescent="0.2">
      <c r="A24" s="48" t="s">
        <v>25</v>
      </c>
      <c r="B24" s="78"/>
      <c r="C24" s="80"/>
    </row>
    <row r="25" spans="1:3" x14ac:dyDescent="0.2">
      <c r="A25" s="81"/>
      <c r="B25" s="78"/>
      <c r="C25" s="83"/>
    </row>
    <row r="26" spans="1:3" x14ac:dyDescent="0.2">
      <c r="A26" s="48" t="s">
        <v>89</v>
      </c>
      <c r="B26" s="78"/>
      <c r="C26" s="83"/>
    </row>
    <row r="27" spans="1:3" x14ac:dyDescent="0.2">
      <c r="A27" s="48" t="s">
        <v>90</v>
      </c>
      <c r="B27" s="82" t="s">
        <v>91</v>
      </c>
      <c r="C27" s="83"/>
    </row>
    <row r="28" spans="1:3" x14ac:dyDescent="0.2">
      <c r="A28" s="59">
        <v>1</v>
      </c>
      <c r="B28" s="78"/>
      <c r="C28" s="79"/>
    </row>
    <row r="29" spans="1:3" x14ac:dyDescent="0.2">
      <c r="A29" s="59">
        <v>2</v>
      </c>
      <c r="B29" s="78"/>
      <c r="C29" s="79"/>
    </row>
    <row r="30" spans="1:3" x14ac:dyDescent="0.2">
      <c r="A30" s="61" t="s">
        <v>92</v>
      </c>
      <c r="B30" s="86" t="s">
        <v>93</v>
      </c>
      <c r="C30" s="83"/>
    </row>
    <row r="31" spans="1:3" x14ac:dyDescent="0.2">
      <c r="A31" s="87">
        <v>1</v>
      </c>
      <c r="B31" s="85" t="s">
        <v>67</v>
      </c>
      <c r="C31" s="79">
        <v>17.207400000000003</v>
      </c>
    </row>
    <row r="32" spans="1:3" x14ac:dyDescent="0.2">
      <c r="A32" s="87">
        <v>2</v>
      </c>
      <c r="B32" s="85" t="s">
        <v>94</v>
      </c>
      <c r="C32" s="79">
        <v>4.2705999999999991</v>
      </c>
    </row>
    <row r="33" spans="1:3" x14ac:dyDescent="0.2">
      <c r="A33" s="87">
        <v>3</v>
      </c>
      <c r="B33" s="85" t="s">
        <v>53</v>
      </c>
      <c r="C33" s="79">
        <v>0</v>
      </c>
    </row>
    <row r="34" spans="1:3" x14ac:dyDescent="0.2">
      <c r="A34" s="87">
        <v>4</v>
      </c>
      <c r="B34" s="85" t="s">
        <v>53</v>
      </c>
      <c r="C34" s="79">
        <v>0</v>
      </c>
    </row>
    <row r="35" spans="1:3" x14ac:dyDescent="0.2">
      <c r="A35" s="87">
        <v>5</v>
      </c>
      <c r="B35" s="85" t="s">
        <v>53</v>
      </c>
      <c r="C35" s="79">
        <v>0</v>
      </c>
    </row>
    <row r="36" spans="1:3" x14ac:dyDescent="0.2">
      <c r="A36" s="87">
        <v>6</v>
      </c>
      <c r="B36" s="85" t="s">
        <v>53</v>
      </c>
      <c r="C36" s="79">
        <v>0</v>
      </c>
    </row>
    <row r="37" spans="1:3" x14ac:dyDescent="0.2">
      <c r="A37" s="56" t="s">
        <v>95</v>
      </c>
      <c r="B37" s="84"/>
      <c r="C37" s="80">
        <v>21.478000000000002</v>
      </c>
    </row>
    <row r="38" spans="1:3" x14ac:dyDescent="0.2">
      <c r="A38" s="56"/>
      <c r="B38" s="85"/>
      <c r="C38" s="83"/>
    </row>
    <row r="39" spans="1:3" x14ac:dyDescent="0.2">
      <c r="A39" s="48" t="s">
        <v>96</v>
      </c>
      <c r="B39" s="78"/>
      <c r="C39" s="83"/>
    </row>
    <row r="40" spans="1:3" x14ac:dyDescent="0.2">
      <c r="A40" s="48" t="s">
        <v>90</v>
      </c>
      <c r="B40" s="82" t="s">
        <v>97</v>
      </c>
      <c r="C40" s="83"/>
    </row>
    <row r="41" spans="1:3" x14ac:dyDescent="0.2">
      <c r="A41" s="59">
        <v>1</v>
      </c>
      <c r="B41" s="58" t="s">
        <v>53</v>
      </c>
      <c r="C41" s="79">
        <v>0</v>
      </c>
    </row>
    <row r="42" spans="1:3" x14ac:dyDescent="0.2">
      <c r="A42" s="59">
        <v>2</v>
      </c>
      <c r="B42" s="58" t="s">
        <v>53</v>
      </c>
      <c r="C42" s="79">
        <v>0</v>
      </c>
    </row>
    <row r="43" spans="1:3" x14ac:dyDescent="0.2">
      <c r="A43" s="59">
        <v>3</v>
      </c>
      <c r="B43" s="58" t="s">
        <v>53</v>
      </c>
      <c r="C43" s="79">
        <v>0</v>
      </c>
    </row>
    <row r="44" spans="1:3" x14ac:dyDescent="0.2">
      <c r="A44" s="59">
        <v>4</v>
      </c>
      <c r="B44" s="58" t="s">
        <v>53</v>
      </c>
      <c r="C44" s="79">
        <v>0</v>
      </c>
    </row>
    <row r="45" spans="1:3" x14ac:dyDescent="0.2">
      <c r="A45" s="59">
        <v>5</v>
      </c>
      <c r="B45" s="58" t="s">
        <v>53</v>
      </c>
      <c r="C45" s="79">
        <v>0</v>
      </c>
    </row>
    <row r="46" spans="1:3" x14ac:dyDescent="0.2">
      <c r="A46" s="59">
        <v>6</v>
      </c>
      <c r="B46" s="58" t="s">
        <v>53</v>
      </c>
      <c r="C46" s="79">
        <v>0</v>
      </c>
    </row>
    <row r="47" spans="1:3" x14ac:dyDescent="0.2">
      <c r="A47" s="59">
        <v>7</v>
      </c>
      <c r="B47" s="58" t="s">
        <v>53</v>
      </c>
      <c r="C47" s="79">
        <v>0</v>
      </c>
    </row>
    <row r="48" spans="1:3" x14ac:dyDescent="0.2">
      <c r="A48" s="59">
        <v>8</v>
      </c>
      <c r="B48" s="58" t="s">
        <v>53</v>
      </c>
      <c r="C48" s="79">
        <v>0</v>
      </c>
    </row>
    <row r="49" spans="1:3" x14ac:dyDescent="0.2">
      <c r="A49" s="61" t="s">
        <v>92</v>
      </c>
      <c r="B49" s="82" t="s">
        <v>98</v>
      </c>
      <c r="C49" s="83"/>
    </row>
    <row r="50" spans="1:3" x14ac:dyDescent="0.2">
      <c r="A50" s="87">
        <v>1</v>
      </c>
      <c r="B50" s="58" t="s">
        <v>52</v>
      </c>
      <c r="C50" s="79">
        <f>36.06508-0.6</f>
        <v>35.46508</v>
      </c>
    </row>
    <row r="51" spans="1:3" x14ac:dyDescent="0.2">
      <c r="A51" s="87">
        <v>2</v>
      </c>
      <c r="B51" s="58" t="s">
        <v>99</v>
      </c>
      <c r="C51" s="79">
        <f>15.52123</f>
        <v>15.521229999999999</v>
      </c>
    </row>
    <row r="52" spans="1:3" x14ac:dyDescent="0.2">
      <c r="A52" s="87">
        <v>3</v>
      </c>
      <c r="B52" s="58" t="s">
        <v>100</v>
      </c>
      <c r="C52" s="79">
        <f>13.6587+0.2</f>
        <v>13.858699999999999</v>
      </c>
    </row>
    <row r="53" spans="1:3" x14ac:dyDescent="0.2">
      <c r="A53" s="87">
        <v>4</v>
      </c>
      <c r="B53" s="58" t="s">
        <v>101</v>
      </c>
      <c r="C53" s="79">
        <v>8.756809999999998</v>
      </c>
    </row>
    <row r="54" spans="1:3" x14ac:dyDescent="0.2">
      <c r="A54" s="87">
        <v>5</v>
      </c>
      <c r="B54" s="58" t="s">
        <v>53</v>
      </c>
      <c r="C54" s="79">
        <v>0</v>
      </c>
    </row>
    <row r="55" spans="1:3" x14ac:dyDescent="0.2">
      <c r="A55" s="87">
        <v>6</v>
      </c>
      <c r="B55" s="58" t="s">
        <v>53</v>
      </c>
      <c r="C55" s="79">
        <v>0</v>
      </c>
    </row>
    <row r="56" spans="1:3" x14ac:dyDescent="0.2">
      <c r="A56" s="87">
        <v>7</v>
      </c>
      <c r="B56" s="58" t="s">
        <v>53</v>
      </c>
      <c r="C56" s="79">
        <v>0</v>
      </c>
    </row>
    <row r="57" spans="1:3" x14ac:dyDescent="0.2">
      <c r="A57" s="87">
        <v>8</v>
      </c>
      <c r="B57" s="58" t="s">
        <v>53</v>
      </c>
      <c r="C57" s="79">
        <v>0</v>
      </c>
    </row>
    <row r="58" spans="1:3" x14ac:dyDescent="0.2">
      <c r="A58" s="61" t="s">
        <v>102</v>
      </c>
      <c r="B58" s="84"/>
      <c r="C58" s="80">
        <f>SUM(C50:C57)</f>
        <v>73.601820000000004</v>
      </c>
    </row>
    <row r="59" spans="1:3" x14ac:dyDescent="0.2">
      <c r="A59" s="66"/>
      <c r="B59" s="84"/>
      <c r="C59" s="80"/>
    </row>
    <row r="60" spans="1:3" x14ac:dyDescent="0.2">
      <c r="A60" s="56" t="s">
        <v>103</v>
      </c>
      <c r="B60" s="85"/>
      <c r="C60" s="80">
        <v>101.97859291179816</v>
      </c>
    </row>
    <row r="61" spans="1:3" x14ac:dyDescent="0.2">
      <c r="A61" s="66"/>
      <c r="B61" s="84"/>
      <c r="C61" s="83"/>
    </row>
    <row r="62" spans="1:3" ht="15.75" thickBot="1" x14ac:dyDescent="0.3">
      <c r="A62" s="88" t="s">
        <v>36</v>
      </c>
      <c r="B62" s="89"/>
      <c r="C62" s="21">
        <f>'מגדל חסכון לילד- נספח 1'!C40</f>
        <v>210662</v>
      </c>
    </row>
    <row r="64" spans="1:3" x14ac:dyDescent="0.2">
      <c r="C64" s="72"/>
    </row>
    <row r="66" spans="3:3" x14ac:dyDescent="0.2">
      <c r="C66" s="7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9896</vt:lpstr>
      <vt:lpstr>9897</vt:lpstr>
      <vt:lpstr>9898</vt:lpstr>
      <vt:lpstr>9895</vt:lpstr>
      <vt:lpstr>מגדל חסכון לילד- נספח 1</vt:lpstr>
      <vt:lpstr>מגדל חסכון לילד- נספח 2</vt:lpstr>
      <vt:lpstr>מגדל חסכון לילד- 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2020-03-31T12:04:37Z</dcterms:modified>
</cp:coreProperties>
</file>