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20610" windowHeight="8655"/>
  </bookViews>
  <sheets>
    <sheet name="מקפת אישית- נספח 1" sheetId="15" r:id="rId1"/>
    <sheet name="מקפת אישית-נספח 2" sheetId="16" r:id="rId2"/>
    <sheet name="מקפת אישית-נספח 3" sheetId="17" r:id="rId3"/>
    <sheet name="מסלול כללי" sheetId="1" r:id="rId4"/>
    <sheet name="מסלול הלכה" sheetId="4" r:id="rId5"/>
    <sheet name="מסלול מניות" sheetId="6" r:id="rId6"/>
    <sheet name="מסלול אגח" sheetId="7" r:id="rId7"/>
    <sheet name="מסלול שקלי" sheetId="8" r:id="rId8"/>
    <sheet name="מסלול לבני 50 ומטה" sheetId="9" r:id="rId9"/>
    <sheet name="מסלול לבני 50 עד 60" sheetId="10" r:id="rId10"/>
    <sheet name="מסלול לבני 60 ומעלה" sheetId="11" r:id="rId11"/>
    <sheet name="זכאים קיימים לקצבה" sheetId="2" r:id="rId12"/>
    <sheet name="מקבלי קצבה קיימים כללי" sheetId="3" r:id="rId13"/>
    <sheet name="מקבלי קצבה קיימים הלכה" sheetId="5" r:id="rId14"/>
    <sheet name="פנסיונרים כללי" sheetId="14" r:id="rId15"/>
    <sheet name="פנסיונרים הלכה" sheetId="13" r:id="rId16"/>
    <sheet name="פנסיונרים מניות" sheetId="12" r:id="rId17"/>
    <sheet name="פנסיונרים אגח" sheetId="18" r:id="rId18"/>
  </sheets>
  <externalReferences>
    <externalReference r:id="rId19"/>
  </externalReferences>
  <calcPr calcId="145621"/>
</workbook>
</file>

<file path=xl/calcChain.xml><?xml version="1.0" encoding="utf-8"?>
<calcChain xmlns="http://schemas.openxmlformats.org/spreadsheetml/2006/main">
  <c r="C14" i="15" l="1"/>
  <c r="D28" i="16"/>
  <c r="C45" i="15" l="1"/>
  <c r="C44" i="15"/>
  <c r="C31" i="18"/>
  <c r="C21" i="18"/>
  <c r="C38" i="18" s="1"/>
  <c r="C16" i="18"/>
  <c r="C12" i="18"/>
  <c r="C8" i="18"/>
  <c r="C39" i="12"/>
  <c r="C38" i="12"/>
  <c r="C39" i="13"/>
  <c r="C38" i="13"/>
  <c r="C39" i="14"/>
  <c r="C38" i="14"/>
  <c r="C39" i="5"/>
  <c r="C38" i="5"/>
  <c r="C39" i="3"/>
  <c r="C38" i="3"/>
  <c r="C39" i="2"/>
  <c r="C38" i="2"/>
  <c r="C39" i="11"/>
  <c r="C38" i="11"/>
  <c r="C39" i="10"/>
  <c r="C38" i="10"/>
  <c r="C39" i="9"/>
  <c r="C38" i="9"/>
  <c r="C39" i="8"/>
  <c r="C38" i="8"/>
  <c r="C39" i="7"/>
  <c r="C38" i="7"/>
  <c r="C39" i="6"/>
  <c r="C38" i="6"/>
  <c r="C39" i="1"/>
  <c r="C38" i="1"/>
  <c r="C35" i="18" l="1"/>
  <c r="C39" i="18" s="1"/>
  <c r="C47" i="17" l="1"/>
  <c r="C45" i="17"/>
  <c r="C43" i="17"/>
  <c r="C30" i="17"/>
  <c r="C12" i="17"/>
  <c r="D63" i="16"/>
  <c r="D51" i="16"/>
  <c r="D42" i="16"/>
  <c r="D34" i="16"/>
  <c r="D20" i="16"/>
  <c r="C38" i="15"/>
  <c r="E42" i="15"/>
  <c r="D61" i="16" l="1"/>
  <c r="C31" i="14" l="1"/>
  <c r="C31" i="13"/>
  <c r="C31" i="12"/>
  <c r="C31" i="11"/>
  <c r="C31" i="10"/>
  <c r="C31" i="9"/>
  <c r="C31" i="8"/>
  <c r="C31" i="7"/>
  <c r="C31" i="6"/>
  <c r="C31" i="5"/>
  <c r="C31" i="4"/>
  <c r="C31" i="3"/>
  <c r="C31" i="2"/>
  <c r="C31" i="1"/>
  <c r="C21" i="14"/>
  <c r="C21" i="13"/>
  <c r="C21" i="12"/>
  <c r="C21" i="11"/>
  <c r="C21" i="10"/>
  <c r="C21" i="9"/>
  <c r="C21" i="8"/>
  <c r="C21" i="7"/>
  <c r="C21" i="6"/>
  <c r="C21" i="5"/>
  <c r="C21" i="4"/>
  <c r="C38" i="4" s="1"/>
  <c r="C21" i="3"/>
  <c r="C21" i="2"/>
  <c r="C21" i="1"/>
  <c r="C16" i="14"/>
  <c r="C16" i="13"/>
  <c r="C16" i="12"/>
  <c r="C16" i="11"/>
  <c r="C16" i="10"/>
  <c r="C16" i="9"/>
  <c r="C16" i="8"/>
  <c r="C16" i="7"/>
  <c r="C16" i="6"/>
  <c r="C16" i="5"/>
  <c r="C16" i="4"/>
  <c r="C16" i="3"/>
  <c r="C16" i="2"/>
  <c r="C16" i="1"/>
  <c r="C12" i="14"/>
  <c r="C12" i="13"/>
  <c r="C12" i="12"/>
  <c r="C12" i="11"/>
  <c r="C12" i="10"/>
  <c r="C12" i="9"/>
  <c r="C12" i="8"/>
  <c r="C12" i="7"/>
  <c r="C12" i="6"/>
  <c r="C12" i="5"/>
  <c r="C12" i="4"/>
  <c r="C12" i="3"/>
  <c r="C12" i="2"/>
  <c r="C12" i="1"/>
  <c r="C8" i="14"/>
  <c r="C8" i="13"/>
  <c r="C8" i="12"/>
  <c r="C8" i="11"/>
  <c r="C8" i="10"/>
  <c r="C8" i="9"/>
  <c r="C8" i="8"/>
  <c r="C8" i="7"/>
  <c r="C8" i="6"/>
  <c r="C8" i="5"/>
  <c r="C8" i="4"/>
  <c r="C8" i="3"/>
  <c r="C8" i="2"/>
  <c r="C35" i="2" s="1"/>
  <c r="C8" i="1"/>
  <c r="C31" i="15"/>
  <c r="C21" i="15"/>
  <c r="C16" i="15"/>
  <c r="C12" i="15"/>
  <c r="C8" i="15"/>
  <c r="C35" i="15" l="1"/>
  <c r="C39" i="15" s="1"/>
  <c r="C35" i="5"/>
  <c r="C35" i="9"/>
  <c r="C35" i="12"/>
  <c r="C35" i="13"/>
  <c r="C35" i="14"/>
  <c r="C35" i="3"/>
  <c r="C35" i="11"/>
  <c r="C35" i="10"/>
  <c r="C35" i="8"/>
  <c r="C35" i="7"/>
  <c r="C35" i="6"/>
  <c r="C35" i="4"/>
  <c r="C39" i="4" s="1"/>
  <c r="C35" i="1"/>
</calcChain>
</file>

<file path=xl/sharedStrings.xml><?xml version="1.0" encoding="utf-8"?>
<sst xmlns="http://schemas.openxmlformats.org/spreadsheetml/2006/main" count="737" uniqueCount="110">
  <si>
    <t xml:space="preserve">מגדל מקפת קרנות פנסיה וקופות גמל בע"מ </t>
  </si>
  <si>
    <t>נספח 1 - סך התשלומים ששולמו בעד כל סוג של הוצאה ישירה לתקופה המסתיימת ביום</t>
  </si>
  <si>
    <t>31.12.2019</t>
  </si>
  <si>
    <t>שם הקופה:</t>
  </si>
  <si>
    <t xml:space="preserve">אלפי ₪ </t>
  </si>
  <si>
    <t>סה"כ עמלות קניה ומכירה</t>
  </si>
  <si>
    <t>סך עמלות קניה ומכירה לצדדים קשורים</t>
  </si>
  <si>
    <t>סך עמלות קניה ומכירה לצדדים שאינם קשורים</t>
  </si>
  <si>
    <t>סה"כ עמלות קסטודיאן</t>
  </si>
  <si>
    <t>סך עמלות קסטודיאן לצדדים קשורים</t>
  </si>
  <si>
    <t>סך עמלות קסטודיאן לצדדים שאינם קשורים</t>
  </si>
  <si>
    <t>סה"כ מהשקעות לא סחירות</t>
  </si>
  <si>
    <t>א</t>
  </si>
  <si>
    <t>סך הוצאות הנובעות מהשקעה בניירות ערך לא סחירים שאינם לצורך מימון פרויקטים לתשתיות</t>
  </si>
  <si>
    <t>ב</t>
  </si>
  <si>
    <t>סך הוצאות הנובעות ממימון פרויקטים לתשתיות</t>
  </si>
  <si>
    <t>ג</t>
  </si>
  <si>
    <t>סך הוצאות הנובעות מהשקעה בזכויות מקרקעין</t>
  </si>
  <si>
    <t xml:space="preserve"> סה"כ עמלות ניהול חיצוני</t>
  </si>
  <si>
    <t>סך תשלומים הנובעים מהשקעה בקרנות השקעה בישראל</t>
  </si>
  <si>
    <t>סך תשלומים הנובעים מהשקעה בקרנות השקעה בחו"ל</t>
  </si>
  <si>
    <t>סך תשלומים למנהלי תיקים ישראלים בגין השקעה בחו"ל</t>
  </si>
  <si>
    <t>סך תשלומים למנהלי תיקים זרים</t>
  </si>
  <si>
    <t>סך תשלומים בגין השקעה בתעודות סל ישראליות</t>
  </si>
  <si>
    <t>סך תשלומים בגין השקעה בתעודות סל זרות</t>
  </si>
  <si>
    <t>סך תשלומים בגין השקעה בקרנות נאמנות ישראליות</t>
  </si>
  <si>
    <t>סך תשלומים בגין השקעה בקרנות נאמנות זרות</t>
  </si>
  <si>
    <t>סה"כ הוצאות אחרות</t>
  </si>
  <si>
    <t>סך הוצאות בעד ניהול תביעות</t>
  </si>
  <si>
    <t>סך הוצאות בעד מתן משכנתאות</t>
  </si>
  <si>
    <t>סך הכל הוצאות ישירות</t>
  </si>
  <si>
    <t>שיעור הוצאות ישירות</t>
  </si>
  <si>
    <t>שיעור סך ההוצאות הישירות, שההוצאה בגינן מוגבלת לשיעור של 0.25% לפי התקנות (סיכום סעיפים 3א, 4, 5ב חלקי סך הנכסים)</t>
  </si>
  <si>
    <t>שיעור סך הוצאות ישירות מתוך יתרת נכסים ממוצעת (באחוזים)</t>
  </si>
  <si>
    <t>סך נכסים לסוף שנה קודמת</t>
  </si>
  <si>
    <t>שיעור סך הוצאות ישירות מסך נכסים לסוף שנה קודמת (באחוזים)</t>
  </si>
  <si>
    <t>ברוקראז'- עמלות קניה ומכירה בגין עיסקאות בניירות ערך סחירים</t>
  </si>
  <si>
    <t>צדדים קשורים</t>
  </si>
  <si>
    <t>אחרים</t>
  </si>
  <si>
    <t/>
  </si>
  <si>
    <t>צדדים שאינם קשורים</t>
  </si>
  <si>
    <t>LEUMI</t>
  </si>
  <si>
    <t>סך עמלות ברוקראז'</t>
  </si>
  <si>
    <t>עמלות קסטודיאן</t>
  </si>
  <si>
    <t>UBS</t>
  </si>
  <si>
    <t>בנק הפועלים</t>
  </si>
  <si>
    <t>בנק לאומי</t>
  </si>
  <si>
    <t>בנק דיסקונט</t>
  </si>
  <si>
    <t>אחר</t>
  </si>
  <si>
    <t>סך עמלות קסטודיאן</t>
  </si>
  <si>
    <t>הוצאה הנובעת מהשקעה בניירות ערך לא סחירים או ממתן הלוואה</t>
  </si>
  <si>
    <t>גוף 1</t>
  </si>
  <si>
    <t>גוף 2</t>
  </si>
  <si>
    <t>גוף 3</t>
  </si>
  <si>
    <t>גוף 4</t>
  </si>
  <si>
    <t>סך הוצאות הנובעות מהשקעה בניירות ערך לא סחירים וממתן הלוואות</t>
  </si>
  <si>
    <t>הוצאה הנובעת מהשקעה בזכויות מקרקעין</t>
  </si>
  <si>
    <t>גורם 1</t>
  </si>
  <si>
    <t>גורם 2</t>
  </si>
  <si>
    <t>גורם 3</t>
  </si>
  <si>
    <t>גורם 4</t>
  </si>
  <si>
    <t>גורם 5</t>
  </si>
  <si>
    <t>גורם 6</t>
  </si>
  <si>
    <t>הוצאה הנובעת בעד ניהול תביעה או תובענה</t>
  </si>
  <si>
    <t>סך הוצאות הנובעות בעד ניהול תביעה או תובענה</t>
  </si>
  <si>
    <t>הוצאה הנובעת ממתן משכנתא</t>
  </si>
  <si>
    <t xml:space="preserve">גוף </t>
  </si>
  <si>
    <t>סך הכל עמלות והוצאות</t>
  </si>
  <si>
    <t>תשלום הנובע מהשקעה בקרנות השקעה</t>
  </si>
  <si>
    <t>BROOKFIELD</t>
  </si>
  <si>
    <t>סך תשלומים הנובעים מהשקעה בקרנות השקעה</t>
  </si>
  <si>
    <t>תשלום למנהל תיקים ישראלי</t>
  </si>
  <si>
    <t>סך תשלומים למנהלי תיקים ישראליים</t>
  </si>
  <si>
    <t>תשלום למנהל תיקים זר</t>
  </si>
  <si>
    <t>תשלום בגין השקעה בקרנות נאמנות</t>
  </si>
  <si>
    <t>א.</t>
  </si>
  <si>
    <t>קרן נאמנות ישראלית</t>
  </si>
  <si>
    <t>ב.</t>
  </si>
  <si>
    <t>קרן חוץ</t>
  </si>
  <si>
    <t>M&amp;G Investments</t>
  </si>
  <si>
    <t xml:space="preserve">סך תשלומים בגין השקעת בקרנות נאמנות </t>
  </si>
  <si>
    <t>תשלום בגין השקעה בתעודת סל</t>
  </si>
  <si>
    <t>קרן סל ישראלית</t>
  </si>
  <si>
    <t>קרן סל זרה</t>
  </si>
  <si>
    <t>BlackRock Inc USA</t>
  </si>
  <si>
    <t>BlackRock Inc Ireland</t>
  </si>
  <si>
    <t>סך תשלומים בגין השקעה בתעודות סל</t>
  </si>
  <si>
    <t>סך הכל עמלות ניהול חיצוני</t>
  </si>
  <si>
    <t>מגדל מקפת קרנות פנסיה וקופות גמל בע"מ</t>
  </si>
  <si>
    <t>שם הקופה: מגדל מקפת אישית (מספר אוצר: 162)</t>
  </si>
  <si>
    <t>בדיקה</t>
  </si>
  <si>
    <t>נספח 1 - סך התשלומים ששולמו בגין כל סוג הוצאה ישירה לשנה המסתיימת ביום 31.12.19</t>
  </si>
  <si>
    <t>יתרת נכסים ממוצעת</t>
  </si>
  <si>
    <t>נספח 2 - פירוט עמלות והוצאות לשנה המסתיימת ביום 31.12.2019</t>
  </si>
  <si>
    <t>נספח 3- פירוט עמלות ניהול חיצוני לשנה המסתיימת ביום 31.12.2019</t>
  </si>
  <si>
    <t xml:space="preserve"> מגדל מקפת אישית (מספר אוצר: 2102)- מסלול כללי</t>
  </si>
  <si>
    <t xml:space="preserve"> מגדל מקפת אישית (מספר אוצר: 2112)- מסלול הלכה</t>
  </si>
  <si>
    <t xml:space="preserve"> מגדל מקפת אישית (מספר אוצר: 2142)- מסלול מניות</t>
  </si>
  <si>
    <t xml:space="preserve"> מגדל מקפת אישית (מספר אוצר: 2144)- מסלול אג"ח</t>
  </si>
  <si>
    <t xml:space="preserve"> מגדל מקפת אישית (מספר אוצר: 2143)- מסלול שקלי טווח קצר</t>
  </si>
  <si>
    <t xml:space="preserve"> מגדל מקפת אישית (מספר אוצר: 8801)- מסלול לבני 50 ומטה</t>
  </si>
  <si>
    <t xml:space="preserve"> מגדל מקפת אישית (מספר אוצר: 8802)- מסלול לבני 50 עד 60</t>
  </si>
  <si>
    <t xml:space="preserve"> מגדל מקפת אישית (מספר אוצר: 8803)- מסלול לבני 60 ומעלה</t>
  </si>
  <si>
    <t xml:space="preserve"> מגדל מקפת אישית (מספר אוצר: 8602) - זכאים קיימים לקצבה</t>
  </si>
  <si>
    <t xml:space="preserve"> מגדל מקפת אישית (מספר אוצר: 2207)- מסלול כללי למקבלי קצבה קיימים</t>
  </si>
  <si>
    <t xml:space="preserve"> מגדל מקפת אישית (מספר אוצר: 8603)- מסלול הלכה למקבלי קצבה קיימים</t>
  </si>
  <si>
    <t xml:space="preserve"> מגדל מקפת אישית (מספר אוצר: 12145)- מסלול כללי לפנסיונרים</t>
  </si>
  <si>
    <t xml:space="preserve"> מגדל מקפת אישית (מספר אוצר: 12146)- מסלול הלכה לפנסיונרים</t>
  </si>
  <si>
    <t xml:space="preserve"> מגדל מקפת אישית (מספר אוצר: 12147)- מסלול מניות לפנסיונרים</t>
  </si>
  <si>
    <t xml:space="preserve"> מגדל מקפת אישית (מספר אוצר: 12148)- מסלול אג"ח לפנסיונרים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</si>
</sst>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_ * #,##0_ ;_ * \-#,##0_ ;_ * &quot;-&quot;??_ ;_ @_ "/>
    <numFmt numFmtId="165" formatCode="_ * #,##0.000_ ;_ * \-#,##0.000_ ;_ * &quot;-&quot;??_ ;_ @_ "/>
    <numFmt numFmtId="166" formatCode="0.000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David"/>
      <family val="2"/>
      <charset val="177"/>
    </font>
    <font>
      <sz val="10"/>
      <name val="Arial"/>
      <family val="2"/>
      <scheme val="minor"/>
    </font>
    <font>
      <sz val="11"/>
      <color theme="1"/>
      <name val="David"/>
      <family val="2"/>
      <charset val="177"/>
    </font>
    <font>
      <b/>
      <sz val="10"/>
      <name val="David"/>
      <family val="2"/>
      <charset val="177"/>
    </font>
    <font>
      <b/>
      <sz val="11"/>
      <color theme="1"/>
      <name val="David"/>
      <family val="2"/>
      <charset val="177"/>
    </font>
    <font>
      <b/>
      <u/>
      <sz val="11"/>
      <name val="David"/>
      <family val="2"/>
      <charset val="177"/>
    </font>
    <font>
      <sz val="11"/>
      <name val="David"/>
      <family val="2"/>
      <charset val="177"/>
    </font>
    <font>
      <sz val="11"/>
      <color theme="0"/>
      <name val="David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66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3" fillId="0" borderId="0"/>
  </cellStyleXfs>
  <cellXfs count="93">
    <xf numFmtId="0" fontId="0" fillId="0" borderId="0" xfId="0"/>
    <xf numFmtId="0" fontId="2" fillId="0" borderId="0" xfId="0" applyFont="1"/>
    <xf numFmtId="0" fontId="4" fillId="0" borderId="0" xfId="0" applyFont="1"/>
    <xf numFmtId="164" fontId="4" fillId="0" borderId="0" xfId="1" applyNumberFormat="1" applyFont="1"/>
    <xf numFmtId="164" fontId="5" fillId="0" borderId="0" xfId="1" applyNumberFormat="1" applyFont="1" applyAlignment="1">
      <alignment horizontal="right"/>
    </xf>
    <xf numFmtId="0" fontId="6" fillId="0" borderId="0" xfId="0" applyFont="1" applyAlignment="1"/>
    <xf numFmtId="0" fontId="6" fillId="2" borderId="4" xfId="0" applyFont="1" applyFill="1" applyBorder="1" applyAlignment="1"/>
    <xf numFmtId="0" fontId="6" fillId="2" borderId="5" xfId="0" applyFont="1" applyFill="1" applyBorder="1" applyAlignment="1"/>
    <xf numFmtId="0" fontId="4" fillId="2" borderId="4" xfId="0" applyFont="1" applyFill="1" applyBorder="1" applyAlignment="1"/>
    <xf numFmtId="0" fontId="4" fillId="2" borderId="5" xfId="0" applyFont="1" applyFill="1" applyBorder="1" applyAlignment="1"/>
    <xf numFmtId="0" fontId="4" fillId="2" borderId="8" xfId="0" applyFont="1" applyFill="1" applyBorder="1" applyAlignment="1"/>
    <xf numFmtId="0" fontId="4" fillId="2" borderId="9" xfId="0" applyFont="1" applyFill="1" applyBorder="1" applyAlignment="1"/>
    <xf numFmtId="164" fontId="4" fillId="4" borderId="7" xfId="1" applyNumberFormat="1" applyFont="1" applyFill="1" applyBorder="1"/>
    <xf numFmtId="0" fontId="2" fillId="0" borderId="0" xfId="0" applyFont="1" applyAlignment="1">
      <alignment horizontal="left"/>
    </xf>
    <xf numFmtId="164" fontId="2" fillId="0" borderId="0" xfId="1" applyNumberFormat="1" applyFont="1" applyAlignment="1">
      <alignment horizontal="right"/>
    </xf>
    <xf numFmtId="0" fontId="2" fillId="2" borderId="8" xfId="0" applyFont="1" applyFill="1" applyBorder="1" applyAlignment="1"/>
    <xf numFmtId="0" fontId="2" fillId="2" borderId="9" xfId="0" applyFont="1" applyFill="1" applyBorder="1" applyAlignment="1"/>
    <xf numFmtId="0" fontId="2" fillId="2" borderId="10" xfId="0" applyFont="1" applyFill="1" applyBorder="1" applyAlignment="1"/>
    <xf numFmtId="0" fontId="2" fillId="2" borderId="9" xfId="0" applyFont="1" applyFill="1" applyBorder="1" applyAlignment="1">
      <alignment wrapText="1"/>
    </xf>
    <xf numFmtId="0" fontId="7" fillId="2" borderId="8" xfId="0" applyFont="1" applyFill="1" applyBorder="1" applyAlignment="1"/>
    <xf numFmtId="0" fontId="2" fillId="2" borderId="11" xfId="0" applyFont="1" applyFill="1" applyBorder="1" applyAlignment="1"/>
    <xf numFmtId="0" fontId="2" fillId="2" borderId="12" xfId="0" applyFont="1" applyFill="1" applyBorder="1" applyAlignment="1"/>
    <xf numFmtId="164" fontId="4" fillId="2" borderId="7" xfId="1" applyNumberFormat="1" applyFont="1" applyFill="1" applyBorder="1"/>
    <xf numFmtId="0" fontId="2" fillId="0" borderId="0" xfId="0" applyFont="1" applyAlignment="1">
      <alignment horizontal="right" wrapText="1"/>
    </xf>
    <xf numFmtId="164" fontId="4" fillId="0" borderId="0" xfId="1" applyNumberFormat="1" applyFont="1" applyAlignment="1">
      <alignment horizontal="right"/>
    </xf>
    <xf numFmtId="164" fontId="4" fillId="2" borderId="7" xfId="1" applyNumberFormat="1" applyFont="1" applyFill="1" applyBorder="1" applyAlignment="1">
      <alignment horizontal="right"/>
    </xf>
    <xf numFmtId="164" fontId="4" fillId="4" borderId="7" xfId="1" applyNumberFormat="1" applyFont="1" applyFill="1" applyBorder="1" applyAlignment="1">
      <alignment horizontal="right"/>
    </xf>
    <xf numFmtId="164" fontId="6" fillId="4" borderId="13" xfId="1" applyNumberFormat="1" applyFont="1" applyFill="1" applyBorder="1" applyAlignment="1">
      <alignment horizontal="right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2" fillId="2" borderId="15" xfId="0" applyFont="1" applyFill="1" applyBorder="1" applyAlignment="1">
      <alignment horizontal="right"/>
    </xf>
    <xf numFmtId="0" fontId="2" fillId="2" borderId="16" xfId="0" applyFont="1" applyFill="1" applyBorder="1" applyAlignment="1">
      <alignment horizontal="right"/>
    </xf>
    <xf numFmtId="0" fontId="8" fillId="2" borderId="17" xfId="0" applyFont="1" applyFill="1" applyBorder="1" applyAlignment="1">
      <alignment horizontal="right"/>
    </xf>
    <xf numFmtId="164" fontId="2" fillId="2" borderId="3" xfId="1" applyNumberFormat="1" applyFont="1" applyFill="1" applyBorder="1" applyAlignment="1">
      <alignment horizontal="right"/>
    </xf>
    <xf numFmtId="0" fontId="2" fillId="2" borderId="18" xfId="0" applyFont="1" applyFill="1" applyBorder="1" applyAlignment="1">
      <alignment horizontal="right"/>
    </xf>
    <xf numFmtId="0" fontId="2" fillId="2" borderId="19" xfId="0" applyFont="1" applyFill="1" applyBorder="1" applyAlignment="1">
      <alignment horizontal="right"/>
    </xf>
    <xf numFmtId="0" fontId="8" fillId="2" borderId="14" xfId="0" applyFont="1" applyFill="1" applyBorder="1" applyAlignment="1">
      <alignment horizontal="right"/>
    </xf>
    <xf numFmtId="0" fontId="8" fillId="2" borderId="20" xfId="0" applyNumberFormat="1" applyFont="1" applyFill="1" applyBorder="1" applyAlignment="1">
      <alignment horizontal="right" readingOrder="2"/>
    </xf>
    <xf numFmtId="0" fontId="8" fillId="2" borderId="9" xfId="0" applyNumberFormat="1" applyFont="1" applyFill="1" applyBorder="1" applyAlignment="1">
      <alignment horizontal="right" readingOrder="2"/>
    </xf>
    <xf numFmtId="0" fontId="8" fillId="2" borderId="5" xfId="0" applyFont="1" applyFill="1" applyBorder="1" applyAlignment="1">
      <alignment horizontal="right"/>
    </xf>
    <xf numFmtId="0" fontId="2" fillId="2" borderId="21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8" fillId="2" borderId="10" xfId="0" applyFont="1" applyFill="1" applyBorder="1" applyAlignment="1">
      <alignment horizontal="right"/>
    </xf>
    <xf numFmtId="0" fontId="8" fillId="2" borderId="18" xfId="0" applyNumberFormat="1" applyFont="1" applyFill="1" applyBorder="1" applyAlignment="1">
      <alignment horizontal="right" readingOrder="2"/>
    </xf>
    <xf numFmtId="0" fontId="8" fillId="2" borderId="19" xfId="0" applyNumberFormat="1" applyFont="1" applyFill="1" applyBorder="1" applyAlignment="1">
      <alignment horizontal="right" readingOrder="2"/>
    </xf>
    <xf numFmtId="0" fontId="2" fillId="2" borderId="2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164" fontId="2" fillId="3" borderId="7" xfId="1" applyNumberFormat="1" applyFont="1" applyFill="1" applyBorder="1" applyAlignment="1">
      <alignment horizontal="right"/>
    </xf>
    <xf numFmtId="0" fontId="2" fillId="2" borderId="9" xfId="0" applyFont="1" applyFill="1" applyBorder="1" applyAlignment="1">
      <alignment horizontal="right"/>
    </xf>
    <xf numFmtId="0" fontId="8" fillId="2" borderId="21" xfId="0" applyFont="1" applyFill="1" applyBorder="1" applyAlignment="1">
      <alignment horizontal="right"/>
    </xf>
    <xf numFmtId="0" fontId="8" fillId="2" borderId="9" xfId="0" applyFont="1" applyFill="1" applyBorder="1" applyAlignment="1">
      <alignment horizontal="right"/>
    </xf>
    <xf numFmtId="0" fontId="2" fillId="2" borderId="22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164" fontId="4" fillId="4" borderId="25" xfId="1" applyNumberFormat="1" applyFont="1" applyFill="1" applyBorder="1" applyAlignment="1">
      <alignment horizontal="right"/>
    </xf>
    <xf numFmtId="164" fontId="4" fillId="0" borderId="0" xfId="0" applyNumberFormat="1" applyFont="1"/>
    <xf numFmtId="165" fontId="4" fillId="0" borderId="0" xfId="0" applyNumberFormat="1" applyFont="1"/>
    <xf numFmtId="164" fontId="6" fillId="4" borderId="29" xfId="1" applyNumberFormat="1" applyFont="1" applyFill="1" applyBorder="1" applyAlignment="1">
      <alignment horizontal="right"/>
    </xf>
    <xf numFmtId="166" fontId="4" fillId="0" borderId="0" xfId="0" applyNumberFormat="1" applyFont="1"/>
    <xf numFmtId="0" fontId="2" fillId="2" borderId="23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0" fontId="8" fillId="2" borderId="24" xfId="0" applyFont="1" applyFill="1" applyBorder="1" applyAlignment="1">
      <alignment horizontal="right"/>
    </xf>
    <xf numFmtId="164" fontId="2" fillId="2" borderId="25" xfId="0" applyNumberFormat="1" applyFont="1" applyFill="1" applyBorder="1" applyAlignment="1">
      <alignment horizontal="right"/>
    </xf>
    <xf numFmtId="0" fontId="8" fillId="2" borderId="18" xfId="0" applyFont="1" applyFill="1" applyBorder="1" applyAlignment="1">
      <alignment horizontal="right"/>
    </xf>
    <xf numFmtId="0" fontId="2" fillId="2" borderId="24" xfId="0" applyFont="1" applyFill="1" applyBorder="1" applyAlignment="1">
      <alignment horizontal="right"/>
    </xf>
    <xf numFmtId="0" fontId="8" fillId="2" borderId="25" xfId="0" applyFont="1" applyFill="1" applyBorder="1" applyAlignment="1">
      <alignment horizontal="right"/>
    </xf>
    <xf numFmtId="0" fontId="2" fillId="2" borderId="26" xfId="0" applyFont="1" applyFill="1" applyBorder="1" applyAlignment="1">
      <alignment horizontal="right"/>
    </xf>
    <xf numFmtId="0" fontId="8" fillId="2" borderId="26" xfId="0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0" fontId="8" fillId="2" borderId="21" xfId="0" applyNumberFormat="1" applyFont="1" applyFill="1" applyBorder="1" applyAlignment="1">
      <alignment horizontal="right" readingOrder="2"/>
    </xf>
    <xf numFmtId="0" fontId="2" fillId="2" borderId="27" xfId="0" applyFont="1" applyFill="1" applyBorder="1" applyAlignment="1">
      <alignment horizontal="right"/>
    </xf>
    <xf numFmtId="0" fontId="8" fillId="2" borderId="28" xfId="0" applyFont="1" applyFill="1" applyBorder="1" applyAlignment="1">
      <alignment horizontal="right"/>
    </xf>
    <xf numFmtId="164" fontId="4" fillId="0" borderId="5" xfId="1" applyNumberFormat="1" applyFont="1" applyBorder="1"/>
    <xf numFmtId="0" fontId="9" fillId="0" borderId="0" xfId="0" applyFont="1"/>
    <xf numFmtId="0" fontId="4" fillId="0" borderId="0" xfId="0" applyFont="1" applyAlignment="1"/>
    <xf numFmtId="164" fontId="9" fillId="0" borderId="0" xfId="0" applyNumberFormat="1" applyFont="1"/>
    <xf numFmtId="164" fontId="4" fillId="5" borderId="7" xfId="1" applyNumberFormat="1" applyFont="1" applyFill="1" applyBorder="1"/>
    <xf numFmtId="164" fontId="4" fillId="4" borderId="25" xfId="1" applyNumberFormat="1" applyFont="1" applyFill="1" applyBorder="1"/>
    <xf numFmtId="164" fontId="6" fillId="4" borderId="7" xfId="1" applyNumberFormat="1" applyFont="1" applyFill="1" applyBorder="1"/>
    <xf numFmtId="10" fontId="6" fillId="4" borderId="7" xfId="2" applyNumberFormat="1" applyFont="1" applyFill="1" applyBorder="1"/>
    <xf numFmtId="0" fontId="4" fillId="0" borderId="5" xfId="0" applyFont="1" applyBorder="1"/>
    <xf numFmtId="14" fontId="2" fillId="0" borderId="0" xfId="0" applyNumberFormat="1" applyFont="1" applyAlignment="1">
      <alignment horizontal="right"/>
    </xf>
    <xf numFmtId="164" fontId="6" fillId="4" borderId="13" xfId="1" applyNumberFormat="1" applyFont="1" applyFill="1" applyBorder="1"/>
    <xf numFmtId="0" fontId="2" fillId="0" borderId="0" xfId="0" applyFont="1" applyAlignment="1"/>
    <xf numFmtId="0" fontId="4" fillId="2" borderId="1" xfId="0" applyFont="1" applyFill="1" applyBorder="1" applyAlignment="1"/>
    <xf numFmtId="0" fontId="4" fillId="2" borderId="4" xfId="0" applyFont="1" applyFill="1" applyBorder="1" applyAlignment="1"/>
    <xf numFmtId="0" fontId="4" fillId="2" borderId="2" xfId="0" applyFont="1" applyFill="1" applyBorder="1" applyAlignment="1"/>
    <xf numFmtId="0" fontId="4" fillId="2" borderId="5" xfId="0" applyFont="1" applyFill="1" applyBorder="1" applyAlignment="1"/>
    <xf numFmtId="164" fontId="2" fillId="2" borderId="3" xfId="1" applyNumberFormat="1" applyFont="1" applyFill="1" applyBorder="1" applyAlignment="1">
      <alignment horizontal="center"/>
    </xf>
    <xf numFmtId="164" fontId="2" fillId="2" borderId="6" xfId="1" applyNumberFormat="1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6" fillId="0" borderId="5" xfId="0" applyFont="1" applyBorder="1" applyAlignment="1">
      <alignment horizontal="center"/>
    </xf>
  </cellXfs>
  <cellStyles count="5">
    <cellStyle name="Comma" xfId="1" builtinId="3"/>
    <cellStyle name="Normal" xfId="0" builtinId="0"/>
    <cellStyle name="Normal 2" xfId="3"/>
    <cellStyle name="Normal 3" xfId="4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491;&#1497;&#1493;&#1493;&#1495;%20&#1500;&#1488;&#1493;&#1510;&#1512;\&#1491;&#1497;&#1493;&#1493;&#1495;%20&#1492;&#1493;&#1510;&#1488;&#1493;&#1514;%20&#1497;&#1513;&#1497;&#1512;&#1493;&#1514;\2018\&#1491;&#1497;&#1493;&#1493;&#1495;%20&#1492;&#1493;&#1510;&#1488;&#1493;&#1514;%20&#1497;&#1513;&#1497;&#1512;&#1493;&#1514;%20&#1502;&#1511;&#1508;&#1514;%20&#1488;&#1497;&#1513;&#1497;&#1514;%20&#1500;&#1488;&#1514;&#1512;%2012-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מקפת אישית- נספח 1"/>
      <sheetName val="מקפת אישית-נספח 2"/>
      <sheetName val="מקפת אישית-נספח 3"/>
      <sheetName val="כללי"/>
      <sheetName val="הלכה"/>
      <sheetName val="מניות"/>
      <sheetName val="שקלי טווח קצר"/>
      <sheetName val="אג&quot;ח"/>
      <sheetName val="בני 50 ומטה"/>
      <sheetName val="בני 50 עד 60"/>
      <sheetName val="בני 60 ומעלה"/>
      <sheetName val="זכאים קיימים"/>
      <sheetName val="מקבלי קצבה קיימים-כללי"/>
      <sheetName val="מקבלי קצבה קיימים-הלכה"/>
      <sheetName val="פנסיונרים-כללי"/>
      <sheetName val="פנסיונרים-הלכה"/>
      <sheetName val="פנסיונרים-מניות"/>
    </sheetNames>
    <sheetDataSet>
      <sheetData sheetId="0" refreshError="1"/>
      <sheetData sheetId="1" refreshError="1"/>
      <sheetData sheetId="2" refreshError="1"/>
      <sheetData sheetId="3">
        <row r="42">
          <cell r="C42">
            <v>52279326</v>
          </cell>
        </row>
      </sheetData>
      <sheetData sheetId="4">
        <row r="42">
          <cell r="C42">
            <v>526178</v>
          </cell>
        </row>
      </sheetData>
      <sheetData sheetId="5">
        <row r="42">
          <cell r="C42">
            <v>659630.5</v>
          </cell>
        </row>
      </sheetData>
      <sheetData sheetId="6">
        <row r="42">
          <cell r="C42">
            <v>73920.5</v>
          </cell>
        </row>
      </sheetData>
      <sheetData sheetId="7">
        <row r="42">
          <cell r="C42">
            <v>210980.5</v>
          </cell>
        </row>
      </sheetData>
      <sheetData sheetId="8">
        <row r="42">
          <cell r="C42">
            <v>3710220.5</v>
          </cell>
        </row>
      </sheetData>
      <sheetData sheetId="9">
        <row r="42">
          <cell r="C42">
            <v>794556.5</v>
          </cell>
        </row>
      </sheetData>
      <sheetData sheetId="10">
        <row r="42">
          <cell r="C42">
            <v>575089</v>
          </cell>
        </row>
      </sheetData>
      <sheetData sheetId="11">
        <row r="42">
          <cell r="C42">
            <v>82203.5</v>
          </cell>
        </row>
      </sheetData>
      <sheetData sheetId="12">
        <row r="42">
          <cell r="C42">
            <v>3489668</v>
          </cell>
        </row>
      </sheetData>
      <sheetData sheetId="13">
        <row r="42">
          <cell r="C42">
            <v>574.5</v>
          </cell>
        </row>
      </sheetData>
      <sheetData sheetId="14">
        <row r="42">
          <cell r="C42">
            <v>383180.5</v>
          </cell>
        </row>
      </sheetData>
      <sheetData sheetId="15">
        <row r="42">
          <cell r="C42">
            <v>957.5</v>
          </cell>
        </row>
      </sheetData>
      <sheetData sheetId="16">
        <row r="42">
          <cell r="C42">
            <v>353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5"/>
  <sheetViews>
    <sheetView rightToLeft="1" tabSelected="1" workbookViewId="0">
      <pane ySplit="7" topLeftCell="A23" activePane="bottomLeft" state="frozen"/>
      <selection pane="bottomLeft" activeCell="B4" sqref="B4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3" style="2" bestFit="1" customWidth="1"/>
    <col min="4" max="4" width="9" style="2"/>
    <col min="5" max="5" width="10.875" style="74" customWidth="1"/>
    <col min="6" max="6" width="10.875" style="2" customWidth="1"/>
    <col min="7" max="7" width="11.25" style="2" customWidth="1"/>
    <col min="8" max="8" width="11.125" style="2" customWidth="1"/>
    <col min="9" max="16384" width="9" style="2"/>
  </cols>
  <sheetData>
    <row r="1" spans="1:5" x14ac:dyDescent="0.25">
      <c r="A1" s="91" t="s">
        <v>88</v>
      </c>
      <c r="B1" s="91"/>
      <c r="C1" s="73"/>
    </row>
    <row r="2" spans="1:5" x14ac:dyDescent="0.25">
      <c r="A2" s="13"/>
      <c r="B2" s="14"/>
      <c r="C2" s="4"/>
    </row>
    <row r="3" spans="1:5" x14ac:dyDescent="0.25">
      <c r="A3" s="1" t="s">
        <v>91</v>
      </c>
      <c r="B3" s="14"/>
      <c r="C3" s="4"/>
    </row>
    <row r="4" spans="1:5" x14ac:dyDescent="0.25">
      <c r="A4" s="75"/>
      <c r="B4" s="3"/>
      <c r="C4" s="3"/>
    </row>
    <row r="5" spans="1:5" ht="15.75" thickBot="1" x14ac:dyDescent="0.3">
      <c r="A5" s="1" t="s">
        <v>89</v>
      </c>
      <c r="B5" s="3"/>
      <c r="C5" s="3"/>
      <c r="E5" s="74" t="s">
        <v>90</v>
      </c>
    </row>
    <row r="6" spans="1:5" ht="14.25" customHeight="1" x14ac:dyDescent="0.25">
      <c r="A6" s="85"/>
      <c r="B6" s="87"/>
      <c r="C6" s="89" t="s">
        <v>4</v>
      </c>
    </row>
    <row r="7" spans="1:5" x14ac:dyDescent="0.25">
      <c r="A7" s="86"/>
      <c r="B7" s="88"/>
      <c r="C7" s="90"/>
    </row>
    <row r="8" spans="1:5" x14ac:dyDescent="0.25">
      <c r="A8" s="6">
        <v>1</v>
      </c>
      <c r="B8" s="7" t="s">
        <v>5</v>
      </c>
      <c r="C8" s="77">
        <f>SUM(C9:C10)</f>
        <v>12211.283518285429</v>
      </c>
      <c r="E8" s="76"/>
    </row>
    <row r="9" spans="1:5" x14ac:dyDescent="0.25">
      <c r="A9" s="15"/>
      <c r="B9" s="16" t="s">
        <v>6</v>
      </c>
      <c r="C9" s="12">
        <v>38.398375197067232</v>
      </c>
      <c r="E9" s="76"/>
    </row>
    <row r="10" spans="1:5" x14ac:dyDescent="0.25">
      <c r="A10" s="15"/>
      <c r="B10" s="16" t="s">
        <v>7</v>
      </c>
      <c r="C10" s="12">
        <v>12172.885143088362</v>
      </c>
      <c r="E10" s="76"/>
    </row>
    <row r="11" spans="1:5" x14ac:dyDescent="0.25">
      <c r="A11" s="15"/>
      <c r="B11" s="16"/>
      <c r="C11" s="22"/>
    </row>
    <row r="12" spans="1:5" x14ac:dyDescent="0.25">
      <c r="A12" s="6">
        <v>2</v>
      </c>
      <c r="B12" s="7" t="s">
        <v>8</v>
      </c>
      <c r="C12" s="77">
        <f>SUM(C13:C14)</f>
        <v>538.03606449168501</v>
      </c>
      <c r="E12" s="76"/>
    </row>
    <row r="13" spans="1:5" x14ac:dyDescent="0.25">
      <c r="A13" s="15"/>
      <c r="B13" s="17" t="s">
        <v>9</v>
      </c>
      <c r="C13" s="78">
        <v>0</v>
      </c>
      <c r="E13" s="76"/>
    </row>
    <row r="14" spans="1:5" x14ac:dyDescent="0.25">
      <c r="A14" s="15"/>
      <c r="B14" s="17" t="s">
        <v>10</v>
      </c>
      <c r="C14" s="78">
        <f>462.036064491685+76</f>
        <v>538.03606449168501</v>
      </c>
      <c r="E14" s="76"/>
    </row>
    <row r="15" spans="1:5" x14ac:dyDescent="0.25">
      <c r="A15" s="8"/>
      <c r="B15" s="9"/>
      <c r="C15" s="22"/>
    </row>
    <row r="16" spans="1:5" x14ac:dyDescent="0.25">
      <c r="A16" s="6">
        <v>3</v>
      </c>
      <c r="B16" s="7" t="s">
        <v>11</v>
      </c>
      <c r="C16" s="77">
        <f>SUM(C17:C19)</f>
        <v>16631.447071536957</v>
      </c>
      <c r="E16" s="76"/>
    </row>
    <row r="17" spans="1:5" ht="30" x14ac:dyDescent="0.25">
      <c r="A17" s="15" t="s">
        <v>12</v>
      </c>
      <c r="B17" s="18" t="s">
        <v>13</v>
      </c>
      <c r="C17" s="12">
        <v>1328.2220499999989</v>
      </c>
      <c r="E17" s="76"/>
    </row>
    <row r="18" spans="1:5" x14ac:dyDescent="0.25">
      <c r="A18" s="15" t="s">
        <v>14</v>
      </c>
      <c r="B18" s="18" t="s">
        <v>15</v>
      </c>
      <c r="C18" s="12">
        <v>0</v>
      </c>
      <c r="E18" s="76"/>
    </row>
    <row r="19" spans="1:5" x14ac:dyDescent="0.25">
      <c r="A19" s="15" t="s">
        <v>16</v>
      </c>
      <c r="B19" s="16" t="s">
        <v>17</v>
      </c>
      <c r="C19" s="12">
        <v>15303.225021536957</v>
      </c>
      <c r="E19" s="76"/>
    </row>
    <row r="20" spans="1:5" x14ac:dyDescent="0.25">
      <c r="A20" s="10"/>
      <c r="B20" s="11"/>
      <c r="C20" s="22"/>
    </row>
    <row r="21" spans="1:5" x14ac:dyDescent="0.25">
      <c r="A21" s="19">
        <v>4</v>
      </c>
      <c r="B21" s="7" t="s">
        <v>18</v>
      </c>
      <c r="C21" s="77">
        <f>SUM(C22:C29)</f>
        <v>73629.471664680939</v>
      </c>
      <c r="E21" s="76"/>
    </row>
    <row r="22" spans="1:5" x14ac:dyDescent="0.25">
      <c r="A22" s="15"/>
      <c r="B22" s="16" t="s">
        <v>19</v>
      </c>
      <c r="C22" s="12">
        <v>8025.6468940918494</v>
      </c>
      <c r="E22" s="76"/>
    </row>
    <row r="23" spans="1:5" x14ac:dyDescent="0.25">
      <c r="A23" s="15"/>
      <c r="B23" s="16" t="s">
        <v>20</v>
      </c>
      <c r="C23" s="12">
        <v>40962.603130589116</v>
      </c>
      <c r="E23" s="76"/>
    </row>
    <row r="24" spans="1:5" x14ac:dyDescent="0.25">
      <c r="A24" s="15"/>
      <c r="B24" s="16" t="s">
        <v>21</v>
      </c>
      <c r="C24" s="12"/>
      <c r="E24" s="76"/>
    </row>
    <row r="25" spans="1:5" x14ac:dyDescent="0.25">
      <c r="A25" s="15"/>
      <c r="B25" s="16" t="s">
        <v>22</v>
      </c>
      <c r="C25" s="12"/>
      <c r="E25" s="76"/>
    </row>
    <row r="26" spans="1:5" x14ac:dyDescent="0.25">
      <c r="A26" s="15"/>
      <c r="B26" s="16" t="s">
        <v>23</v>
      </c>
      <c r="C26" s="12">
        <v>0.23034000000000002</v>
      </c>
      <c r="E26" s="76"/>
    </row>
    <row r="27" spans="1:5" x14ac:dyDescent="0.25">
      <c r="A27" s="15"/>
      <c r="B27" s="16" t="s">
        <v>24</v>
      </c>
      <c r="C27" s="12">
        <v>13457.074319999976</v>
      </c>
      <c r="E27" s="76"/>
    </row>
    <row r="28" spans="1:5" x14ac:dyDescent="0.25">
      <c r="A28" s="15"/>
      <c r="B28" s="16" t="s">
        <v>25</v>
      </c>
      <c r="C28" s="12">
        <v>0</v>
      </c>
      <c r="E28" s="76"/>
    </row>
    <row r="29" spans="1:5" x14ac:dyDescent="0.25">
      <c r="A29" s="15"/>
      <c r="B29" s="16" t="s">
        <v>26</v>
      </c>
      <c r="C29" s="12">
        <v>11183.91698</v>
      </c>
      <c r="E29" s="76"/>
    </row>
    <row r="30" spans="1:5" x14ac:dyDescent="0.25">
      <c r="A30" s="15"/>
      <c r="B30" s="16"/>
      <c r="C30" s="22"/>
    </row>
    <row r="31" spans="1:5" x14ac:dyDescent="0.25">
      <c r="A31" s="15">
        <v>5</v>
      </c>
      <c r="B31" s="7" t="s">
        <v>27</v>
      </c>
      <c r="C31" s="77">
        <f>SUM(C32:C33)</f>
        <v>0</v>
      </c>
      <c r="E31" s="76"/>
    </row>
    <row r="32" spans="1:5" x14ac:dyDescent="0.25">
      <c r="A32" s="15" t="s">
        <v>12</v>
      </c>
      <c r="B32" s="16" t="s">
        <v>28</v>
      </c>
      <c r="C32" s="12"/>
      <c r="E32" s="76"/>
    </row>
    <row r="33" spans="1:5" x14ac:dyDescent="0.25">
      <c r="A33" s="15" t="s">
        <v>14</v>
      </c>
      <c r="B33" s="16" t="s">
        <v>29</v>
      </c>
      <c r="C33" s="12"/>
      <c r="E33" s="76"/>
    </row>
    <row r="34" spans="1:5" x14ac:dyDescent="0.25">
      <c r="A34" s="15"/>
      <c r="B34" s="16"/>
      <c r="C34" s="22"/>
    </row>
    <row r="35" spans="1:5" x14ac:dyDescent="0.25">
      <c r="A35" s="15">
        <v>6</v>
      </c>
      <c r="B35" s="7" t="s">
        <v>30</v>
      </c>
      <c r="C35" s="77">
        <f>C8+C12+C16+C21+C31</f>
        <v>103010.23831899502</v>
      </c>
      <c r="E35" s="76"/>
    </row>
    <row r="36" spans="1:5" x14ac:dyDescent="0.25">
      <c r="A36" s="15"/>
      <c r="B36" s="16"/>
      <c r="C36" s="22"/>
    </row>
    <row r="37" spans="1:5" x14ac:dyDescent="0.25">
      <c r="A37" s="15">
        <v>7</v>
      </c>
      <c r="B37" s="7" t="s">
        <v>31</v>
      </c>
      <c r="C37" s="22"/>
    </row>
    <row r="38" spans="1:5" ht="30" x14ac:dyDescent="0.25">
      <c r="A38" s="15" t="s">
        <v>12</v>
      </c>
      <c r="B38" s="18" t="s">
        <v>32</v>
      </c>
      <c r="C38" s="80">
        <f>(C21+C17+C33)/C41</f>
        <v>1.1605420188231113E-3</v>
      </c>
    </row>
    <row r="39" spans="1:5" x14ac:dyDescent="0.25">
      <c r="A39" s="15" t="s">
        <v>14</v>
      </c>
      <c r="B39" s="16" t="s">
        <v>35</v>
      </c>
      <c r="C39" s="80">
        <f>C35/C42</f>
        <v>1.4664216911381125E-3</v>
      </c>
    </row>
    <row r="40" spans="1:5" x14ac:dyDescent="0.25">
      <c r="A40" s="15"/>
      <c r="B40" s="16"/>
      <c r="C40" s="22"/>
    </row>
    <row r="41" spans="1:5" ht="15.75" thickBot="1" x14ac:dyDescent="0.3">
      <c r="A41" s="20"/>
      <c r="B41" s="21" t="s">
        <v>34</v>
      </c>
      <c r="C41" s="79">
        <v>64588522</v>
      </c>
      <c r="E41" s="76"/>
    </row>
    <row r="42" spans="1:5" ht="15.75" thickBot="1" x14ac:dyDescent="0.3">
      <c r="A42" s="20"/>
      <c r="B42" s="21" t="s">
        <v>92</v>
      </c>
      <c r="C42" s="79">
        <v>70245986.5</v>
      </c>
      <c r="E42" s="76">
        <f>[1]כללי!C42+[1]הלכה!C42+[1]מניות!C42+'[1]שקלי טווח קצר'!C42+'[1]אג"ח'!C42+'[1]בני 50 ומטה'!C42+'[1]בני 50 עד 60'!C42+'[1]בני 60 ומעלה'!C42+'[1]זכאים קיימים'!C42+'[1]מקבלי קצבה קיימים-כללי'!C42+'[1]מקבלי קצבה קיימים-הלכה'!C42+'[1]פנסיונרים-כללי'!C42+'[1]פנסיונרים-הלכה'!C42+'[1]פנסיונרים-מניות'!C42-C42</f>
        <v>-7459148</v>
      </c>
    </row>
    <row r="44" spans="1:5" x14ac:dyDescent="0.25">
      <c r="C44" s="54">
        <f>'מסלול כללי'!C41+'מסלול הלכה'!C41+'מסלול מניות'!C41+'מסלול אגח'!C41+'מסלול שקלי'!C41+'מסלול לבני 50 ומטה'!C41+'מסלול לבני 50 עד 60'!C41+'מסלול לבני 60 ומעלה'!C41+'זכאים קיימים לקצבה'!C41+'מקבלי קצבה קיימים כללי'!C41+'מקבלי קצבה קיימים הלכה'!C41+'פנסיונרים כללי'!C41+'פנסיונרים הלכה'!C41+'פנסיונרים מניות'!C41+'פנסיונרים אגח'!C41-C41</f>
        <v>0</v>
      </c>
    </row>
    <row r="45" spans="1:5" x14ac:dyDescent="0.25">
      <c r="C45" s="54">
        <f>'מסלול כללי'!C42+'מסלול הלכה'!C42+'מסלול מניות'!C42+'מסלול אגח'!C42+'מסלול שקלי'!C42+'מסלול לבני 50 ומטה'!C42+'מסלול לבני 50 עד 60'!C42+'מסלול לבני 60 ומעלה'!C42+'זכאים קיימים לקצבה'!C42+'מקבלי קצבה קיימים כללי'!C42+'מקבלי קצבה קיימים הלכה'!C42+'פנסיונרים כללי'!C42+'פנסיונרים הלכה'!C42+'פנסיונרים מניות'!C42+'פנסיונרים אגח'!C42-C42</f>
        <v>0</v>
      </c>
    </row>
  </sheetData>
  <mergeCells count="4">
    <mergeCell ref="A6:A7"/>
    <mergeCell ref="B6:B7"/>
    <mergeCell ref="C6:C7"/>
    <mergeCell ref="A1:B1"/>
  </mergeCells>
  <printOptions horizontalCentered="1"/>
  <pageMargins left="0.70866141732283472" right="0.70866141732283472" top="0.35433070866141736" bottom="0.35433070866141736" header="0" footer="0"/>
  <pageSetup paperSize="9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3"/>
  <sheetViews>
    <sheetView rightToLeft="1" workbookViewId="0">
      <pane ySplit="6" topLeftCell="A46" activePane="bottomLeft" state="frozen"/>
      <selection pane="bottomLeft" activeCell="D28" sqref="D28"/>
    </sheetView>
  </sheetViews>
  <sheetFormatPr defaultRowHeight="15" x14ac:dyDescent="0.25"/>
  <cols>
    <col min="1" max="1" width="5.75" style="2" customWidth="1"/>
    <col min="2" max="2" width="6.875" style="2" customWidth="1"/>
    <col min="3" max="3" width="36.25" style="2" customWidth="1"/>
    <col min="4" max="4" width="12.25" style="2" customWidth="1"/>
    <col min="5" max="16384" width="9" style="2"/>
  </cols>
  <sheetData>
    <row r="1" spans="1:4" x14ac:dyDescent="0.25">
      <c r="A1" s="91" t="s">
        <v>88</v>
      </c>
      <c r="B1" s="91"/>
      <c r="C1" s="91"/>
      <c r="D1" s="81"/>
    </row>
    <row r="2" spans="1:4" x14ac:dyDescent="0.25">
      <c r="A2" s="28"/>
      <c r="B2" s="29"/>
      <c r="C2" s="14"/>
    </row>
    <row r="3" spans="1:4" x14ac:dyDescent="0.25">
      <c r="A3" s="1" t="s">
        <v>93</v>
      </c>
      <c r="B3" s="29"/>
      <c r="C3" s="14"/>
    </row>
    <row r="4" spans="1:4" x14ac:dyDescent="0.25">
      <c r="A4" s="29"/>
      <c r="B4" s="29"/>
      <c r="C4" s="24"/>
    </row>
    <row r="5" spans="1:4" ht="15.75" thickBot="1" x14ac:dyDescent="0.3">
      <c r="A5" s="1" t="s">
        <v>89</v>
      </c>
      <c r="B5" s="29"/>
      <c r="C5" s="24"/>
    </row>
    <row r="6" spans="1:4" x14ac:dyDescent="0.25">
      <c r="A6" s="30" t="s">
        <v>36</v>
      </c>
      <c r="B6" s="31"/>
      <c r="C6" s="32"/>
      <c r="D6" s="33" t="s">
        <v>4</v>
      </c>
    </row>
    <row r="7" spans="1:4" x14ac:dyDescent="0.25">
      <c r="A7" s="34" t="s">
        <v>37</v>
      </c>
      <c r="B7" s="35"/>
      <c r="C7" s="36"/>
      <c r="D7" s="25"/>
    </row>
    <row r="8" spans="1:4" x14ac:dyDescent="0.25">
      <c r="A8" s="37"/>
      <c r="B8" s="38">
        <v>1</v>
      </c>
      <c r="C8" s="39" t="s">
        <v>38</v>
      </c>
      <c r="D8" s="26">
        <v>38.398375197067232</v>
      </c>
    </row>
    <row r="9" spans="1:4" x14ac:dyDescent="0.25">
      <c r="A9" s="37"/>
      <c r="B9" s="38">
        <v>2</v>
      </c>
      <c r="C9" s="39" t="s">
        <v>39</v>
      </c>
      <c r="D9" s="26">
        <v>0</v>
      </c>
    </row>
    <row r="10" spans="1:4" x14ac:dyDescent="0.25">
      <c r="A10" s="37"/>
      <c r="B10" s="38">
        <v>3</v>
      </c>
      <c r="C10" s="39" t="s">
        <v>39</v>
      </c>
      <c r="D10" s="26">
        <v>0</v>
      </c>
    </row>
    <row r="11" spans="1:4" x14ac:dyDescent="0.25">
      <c r="A11" s="40" t="s">
        <v>40</v>
      </c>
      <c r="B11" s="41"/>
      <c r="C11" s="42"/>
      <c r="D11" s="25"/>
    </row>
    <row r="12" spans="1:4" x14ac:dyDescent="0.25">
      <c r="A12" s="43"/>
      <c r="B12" s="44">
        <v>1</v>
      </c>
      <c r="C12" s="39" t="s">
        <v>38</v>
      </c>
      <c r="D12" s="26">
        <v>8860.3890167314148</v>
      </c>
    </row>
    <row r="13" spans="1:4" x14ac:dyDescent="0.25">
      <c r="A13" s="43"/>
      <c r="B13" s="38">
        <v>2</v>
      </c>
      <c r="C13" s="39" t="s">
        <v>41</v>
      </c>
      <c r="D13" s="26">
        <v>3312.4961263569585</v>
      </c>
    </row>
    <row r="14" spans="1:4" x14ac:dyDescent="0.25">
      <c r="A14" s="43"/>
      <c r="B14" s="44">
        <v>3</v>
      </c>
      <c r="C14" s="39" t="s">
        <v>39</v>
      </c>
      <c r="D14" s="26">
        <v>0</v>
      </c>
    </row>
    <row r="15" spans="1:4" x14ac:dyDescent="0.25">
      <c r="A15" s="43"/>
      <c r="B15" s="38">
        <v>4</v>
      </c>
      <c r="C15" s="39" t="s">
        <v>39</v>
      </c>
      <c r="D15" s="26">
        <v>0</v>
      </c>
    </row>
    <row r="16" spans="1:4" x14ac:dyDescent="0.25">
      <c r="A16" s="43"/>
      <c r="B16" s="44">
        <v>5</v>
      </c>
      <c r="C16" s="39" t="s">
        <v>39</v>
      </c>
      <c r="D16" s="26">
        <v>0</v>
      </c>
    </row>
    <row r="17" spans="1:4" x14ac:dyDescent="0.25">
      <c r="A17" s="43"/>
      <c r="B17" s="38">
        <v>6</v>
      </c>
      <c r="C17" s="39" t="s">
        <v>39</v>
      </c>
      <c r="D17" s="26">
        <v>0</v>
      </c>
    </row>
    <row r="18" spans="1:4" x14ac:dyDescent="0.25">
      <c r="A18" s="43"/>
      <c r="B18" s="44">
        <v>7</v>
      </c>
      <c r="C18" s="39" t="s">
        <v>39</v>
      </c>
      <c r="D18" s="26">
        <v>0</v>
      </c>
    </row>
    <row r="19" spans="1:4" x14ac:dyDescent="0.25">
      <c r="A19" s="43"/>
      <c r="B19" s="38">
        <v>8</v>
      </c>
      <c r="C19" s="39" t="s">
        <v>39</v>
      </c>
      <c r="D19" s="26">
        <v>0</v>
      </c>
    </row>
    <row r="20" spans="1:4" x14ac:dyDescent="0.25">
      <c r="A20" s="45" t="s">
        <v>42</v>
      </c>
      <c r="B20" s="41"/>
      <c r="C20" s="46"/>
      <c r="D20" s="47">
        <f>SUM(D8:D19)</f>
        <v>12211.28351828544</v>
      </c>
    </row>
    <row r="21" spans="1:4" x14ac:dyDescent="0.25">
      <c r="A21" s="45"/>
      <c r="B21" s="48"/>
      <c r="C21" s="48"/>
      <c r="D21" s="25"/>
    </row>
    <row r="22" spans="1:4" x14ac:dyDescent="0.25">
      <c r="A22" s="45" t="s">
        <v>43</v>
      </c>
      <c r="B22" s="48"/>
      <c r="C22" s="36"/>
      <c r="D22" s="25"/>
    </row>
    <row r="23" spans="1:4" x14ac:dyDescent="0.25">
      <c r="A23" s="45" t="s">
        <v>37</v>
      </c>
      <c r="B23" s="48"/>
      <c r="C23" s="42"/>
      <c r="D23" s="25"/>
    </row>
    <row r="24" spans="1:4" x14ac:dyDescent="0.25">
      <c r="A24" s="49"/>
      <c r="B24" s="39">
        <v>1</v>
      </c>
      <c r="C24" s="39" t="s">
        <v>39</v>
      </c>
      <c r="D24" s="26">
        <v>0</v>
      </c>
    </row>
    <row r="25" spans="1:4" x14ac:dyDescent="0.25">
      <c r="A25" s="49"/>
      <c r="B25" s="39">
        <v>2</v>
      </c>
      <c r="C25" s="39" t="s">
        <v>39</v>
      </c>
      <c r="D25" s="26">
        <v>0</v>
      </c>
    </row>
    <row r="26" spans="1:4" x14ac:dyDescent="0.25">
      <c r="A26" s="49"/>
      <c r="B26" s="39">
        <v>3</v>
      </c>
      <c r="C26" s="39" t="s">
        <v>39</v>
      </c>
      <c r="D26" s="26">
        <v>0</v>
      </c>
    </row>
    <row r="27" spans="1:4" x14ac:dyDescent="0.25">
      <c r="A27" s="45" t="s">
        <v>40</v>
      </c>
      <c r="B27" s="48"/>
      <c r="C27" s="42"/>
      <c r="D27" s="25"/>
    </row>
    <row r="28" spans="1:4" x14ac:dyDescent="0.25">
      <c r="A28" s="49"/>
      <c r="B28" s="39">
        <v>1</v>
      </c>
      <c r="C28" s="39" t="s">
        <v>44</v>
      </c>
      <c r="D28" s="26">
        <f>221.039422308475+76</f>
        <v>297.03942230847497</v>
      </c>
    </row>
    <row r="29" spans="1:4" x14ac:dyDescent="0.25">
      <c r="A29" s="49"/>
      <c r="B29" s="39">
        <v>2</v>
      </c>
      <c r="C29" s="39" t="s">
        <v>45</v>
      </c>
      <c r="D29" s="26">
        <v>116.08113473128357</v>
      </c>
    </row>
    <row r="30" spans="1:4" x14ac:dyDescent="0.25">
      <c r="A30" s="49"/>
      <c r="B30" s="39">
        <v>3</v>
      </c>
      <c r="C30" s="39" t="s">
        <v>46</v>
      </c>
      <c r="D30" s="26">
        <v>67.064255015181729</v>
      </c>
    </row>
    <row r="31" spans="1:4" x14ac:dyDescent="0.25">
      <c r="A31" s="49"/>
      <c r="B31" s="39">
        <v>4</v>
      </c>
      <c r="C31" s="39" t="s">
        <v>47</v>
      </c>
      <c r="D31" s="26">
        <v>33.402081107679479</v>
      </c>
    </row>
    <row r="32" spans="1:4" x14ac:dyDescent="0.25">
      <c r="A32" s="49"/>
      <c r="B32" s="39">
        <v>5</v>
      </c>
      <c r="C32" s="39" t="s">
        <v>48</v>
      </c>
      <c r="D32" s="26">
        <v>15.389729890880716</v>
      </c>
    </row>
    <row r="33" spans="1:4" x14ac:dyDescent="0.25">
      <c r="A33" s="49"/>
      <c r="B33" s="39">
        <v>6</v>
      </c>
      <c r="C33" s="39" t="s">
        <v>38</v>
      </c>
      <c r="D33" s="26">
        <v>9.0594414381846633</v>
      </c>
    </row>
    <row r="34" spans="1:4" x14ac:dyDescent="0.25">
      <c r="A34" s="45" t="s">
        <v>49</v>
      </c>
      <c r="B34" s="41"/>
      <c r="C34" s="46"/>
      <c r="D34" s="47">
        <f>SUM(D28:D33)</f>
        <v>538.03606449168512</v>
      </c>
    </row>
    <row r="35" spans="1:4" x14ac:dyDescent="0.25">
      <c r="A35" s="45"/>
      <c r="B35" s="48"/>
      <c r="C35" s="48"/>
      <c r="D35" s="25"/>
    </row>
    <row r="36" spans="1:4" x14ac:dyDescent="0.25">
      <c r="A36" s="45" t="s">
        <v>50</v>
      </c>
      <c r="B36" s="41"/>
      <c r="C36" s="46"/>
      <c r="D36" s="25"/>
    </row>
    <row r="37" spans="1:4" x14ac:dyDescent="0.25">
      <c r="A37" s="43"/>
      <c r="B37" s="44">
        <v>1</v>
      </c>
      <c r="C37" s="50" t="s">
        <v>51</v>
      </c>
      <c r="D37" s="26">
        <v>881.57942000000037</v>
      </c>
    </row>
    <row r="38" spans="1:4" x14ac:dyDescent="0.25">
      <c r="A38" s="43"/>
      <c r="B38" s="44">
        <v>2</v>
      </c>
      <c r="C38" s="50" t="s">
        <v>52</v>
      </c>
      <c r="D38" s="26">
        <v>157.82276999999999</v>
      </c>
    </row>
    <row r="39" spans="1:4" x14ac:dyDescent="0.25">
      <c r="A39" s="43"/>
      <c r="B39" s="44">
        <v>3</v>
      </c>
      <c r="C39" s="50" t="s">
        <v>53</v>
      </c>
      <c r="D39" s="26">
        <v>99.652730000000005</v>
      </c>
    </row>
    <row r="40" spans="1:4" x14ac:dyDescent="0.25">
      <c r="A40" s="43"/>
      <c r="B40" s="44">
        <v>4</v>
      </c>
      <c r="C40" s="50" t="s">
        <v>48</v>
      </c>
      <c r="D40" s="26">
        <v>95.876910000000038</v>
      </c>
    </row>
    <row r="41" spans="1:4" x14ac:dyDescent="0.25">
      <c r="A41" s="43"/>
      <c r="B41" s="44">
        <v>5</v>
      </c>
      <c r="C41" s="50" t="s">
        <v>54</v>
      </c>
      <c r="D41" s="26">
        <v>93.290220000000019</v>
      </c>
    </row>
    <row r="42" spans="1:4" x14ac:dyDescent="0.25">
      <c r="A42" s="45" t="s">
        <v>55</v>
      </c>
      <c r="B42" s="41"/>
      <c r="C42" s="46"/>
      <c r="D42" s="47">
        <f>SUM(D37:D41)</f>
        <v>1328.2220500000003</v>
      </c>
    </row>
    <row r="43" spans="1:4" x14ac:dyDescent="0.25">
      <c r="A43" s="45"/>
      <c r="B43" s="48"/>
      <c r="C43" s="48"/>
      <c r="D43" s="25"/>
    </row>
    <row r="44" spans="1:4" x14ac:dyDescent="0.25">
      <c r="A44" s="45" t="s">
        <v>56</v>
      </c>
      <c r="B44" s="41"/>
      <c r="C44" s="46"/>
      <c r="D44" s="25"/>
    </row>
    <row r="45" spans="1:4" x14ac:dyDescent="0.25">
      <c r="A45" s="43"/>
      <c r="B45" s="44">
        <v>1</v>
      </c>
      <c r="C45" s="50" t="s">
        <v>57</v>
      </c>
      <c r="D45" s="26">
        <v>4478.3701829084457</v>
      </c>
    </row>
    <row r="46" spans="1:4" x14ac:dyDescent="0.25">
      <c r="A46" s="43"/>
      <c r="B46" s="44">
        <v>2</v>
      </c>
      <c r="C46" s="50" t="s">
        <v>58</v>
      </c>
      <c r="D46" s="26">
        <v>3072.4640555617998</v>
      </c>
    </row>
    <row r="47" spans="1:4" x14ac:dyDescent="0.25">
      <c r="A47" s="43"/>
      <c r="B47" s="44">
        <v>3</v>
      </c>
      <c r="C47" s="50" t="s">
        <v>59</v>
      </c>
      <c r="D47" s="26">
        <v>2304.5725676722705</v>
      </c>
    </row>
    <row r="48" spans="1:4" x14ac:dyDescent="0.25">
      <c r="A48" s="43"/>
      <c r="B48" s="44">
        <v>4</v>
      </c>
      <c r="C48" s="50" t="s">
        <v>60</v>
      </c>
      <c r="D48" s="26">
        <v>2113.2841534913523</v>
      </c>
    </row>
    <row r="49" spans="1:4" x14ac:dyDescent="0.25">
      <c r="A49" s="43"/>
      <c r="B49" s="44">
        <v>5</v>
      </c>
      <c r="C49" s="50" t="s">
        <v>61</v>
      </c>
      <c r="D49" s="26">
        <v>1699.0195116883406</v>
      </c>
    </row>
    <row r="50" spans="1:4" x14ac:dyDescent="0.25">
      <c r="A50" s="43"/>
      <c r="B50" s="44">
        <v>6</v>
      </c>
      <c r="C50" s="50" t="s">
        <v>62</v>
      </c>
      <c r="D50" s="26">
        <v>1635.5145502147564</v>
      </c>
    </row>
    <row r="51" spans="1:4" x14ac:dyDescent="0.25">
      <c r="A51" s="45" t="s">
        <v>17</v>
      </c>
      <c r="B51" s="48"/>
      <c r="C51" s="48"/>
      <c r="D51" s="47">
        <f>SUM(D45:D50)</f>
        <v>15303.225021536968</v>
      </c>
    </row>
    <row r="52" spans="1:4" x14ac:dyDescent="0.25">
      <c r="A52" s="45"/>
      <c r="B52" s="48"/>
      <c r="C52" s="48"/>
      <c r="D52" s="25"/>
    </row>
    <row r="53" spans="1:4" x14ac:dyDescent="0.25">
      <c r="A53" s="45" t="s">
        <v>63</v>
      </c>
      <c r="B53" s="48"/>
      <c r="C53" s="48"/>
      <c r="D53" s="25"/>
    </row>
    <row r="54" spans="1:4" x14ac:dyDescent="0.25">
      <c r="A54" s="43"/>
      <c r="B54" s="44">
        <v>1</v>
      </c>
      <c r="C54" s="50" t="s">
        <v>38</v>
      </c>
      <c r="D54" s="26"/>
    </row>
    <row r="55" spans="1:4" x14ac:dyDescent="0.25">
      <c r="A55" s="43"/>
      <c r="B55" s="44"/>
      <c r="C55" s="48" t="s">
        <v>64</v>
      </c>
      <c r="D55" s="47"/>
    </row>
    <row r="56" spans="1:4" x14ac:dyDescent="0.25">
      <c r="A56" s="45"/>
      <c r="B56" s="48"/>
      <c r="C56" s="50"/>
      <c r="D56" s="25"/>
    </row>
    <row r="57" spans="1:4" x14ac:dyDescent="0.25">
      <c r="A57" s="45" t="s">
        <v>65</v>
      </c>
      <c r="B57" s="48"/>
      <c r="C57" s="48"/>
      <c r="D57" s="25"/>
    </row>
    <row r="58" spans="1:4" x14ac:dyDescent="0.25">
      <c r="A58" s="43"/>
      <c r="B58" s="44">
        <v>1</v>
      </c>
      <c r="C58" s="50" t="s">
        <v>66</v>
      </c>
      <c r="D58" s="26"/>
    </row>
    <row r="59" spans="1:4" x14ac:dyDescent="0.25">
      <c r="A59" s="43"/>
      <c r="B59" s="44"/>
      <c r="C59" s="48" t="s">
        <v>29</v>
      </c>
      <c r="D59" s="47"/>
    </row>
    <row r="60" spans="1:4" x14ac:dyDescent="0.25">
      <c r="A60" s="43"/>
      <c r="B60" s="44"/>
      <c r="C60" s="48"/>
      <c r="D60" s="25"/>
    </row>
    <row r="61" spans="1:4" x14ac:dyDescent="0.25">
      <c r="A61" s="45"/>
      <c r="B61" s="48"/>
      <c r="C61" s="48" t="s">
        <v>67</v>
      </c>
      <c r="D61" s="47">
        <f>D20+D34+D42+D51</f>
        <v>29380.766654314095</v>
      </c>
    </row>
    <row r="62" spans="1:4" x14ac:dyDescent="0.25">
      <c r="A62" s="45"/>
      <c r="B62" s="48"/>
      <c r="C62" s="48"/>
      <c r="D62" s="25"/>
    </row>
    <row r="63" spans="1:4" ht="15.75" thickBot="1" x14ac:dyDescent="0.3">
      <c r="A63" s="51"/>
      <c r="B63" s="52"/>
      <c r="C63" s="52" t="s">
        <v>34</v>
      </c>
      <c r="D63" s="27">
        <f>'מקפת אישית- נספח 1'!C41</f>
        <v>64588522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rightToLeft="1" workbookViewId="0">
      <pane ySplit="6" topLeftCell="A28" activePane="bottomLeft" state="frozen"/>
      <selection pane="bottomLeft" activeCell="E22" sqref="E22"/>
    </sheetView>
  </sheetViews>
  <sheetFormatPr defaultRowHeight="15" x14ac:dyDescent="0.25"/>
  <cols>
    <col min="1" max="1" width="4.125" style="2" customWidth="1"/>
    <col min="2" max="2" width="48.375" style="2" customWidth="1"/>
    <col min="3" max="3" width="13.625" style="2" bestFit="1" customWidth="1"/>
    <col min="4" max="4" width="9" style="2"/>
    <col min="5" max="5" width="10.875" style="2" bestFit="1" customWidth="1"/>
    <col min="6" max="16384" width="9" style="2"/>
  </cols>
  <sheetData>
    <row r="1" spans="1:3" x14ac:dyDescent="0.25">
      <c r="A1" s="91" t="s">
        <v>88</v>
      </c>
      <c r="B1" s="91"/>
      <c r="C1" s="91"/>
    </row>
    <row r="2" spans="1:3" x14ac:dyDescent="0.25">
      <c r="A2" s="28"/>
      <c r="B2" s="29"/>
      <c r="C2" s="82"/>
    </row>
    <row r="3" spans="1:3" x14ac:dyDescent="0.25">
      <c r="A3" s="1" t="s">
        <v>94</v>
      </c>
      <c r="B3" s="29"/>
      <c r="C3" s="82"/>
    </row>
    <row r="4" spans="1:3" x14ac:dyDescent="0.25">
      <c r="A4" s="29"/>
      <c r="B4" s="29"/>
      <c r="C4" s="29"/>
    </row>
    <row r="5" spans="1:3" ht="15.75" thickBot="1" x14ac:dyDescent="0.3">
      <c r="A5" s="1" t="s">
        <v>89</v>
      </c>
      <c r="B5" s="29"/>
      <c r="C5" s="29"/>
    </row>
    <row r="6" spans="1:3" x14ac:dyDescent="0.25">
      <c r="A6" s="58"/>
      <c r="B6" s="59"/>
      <c r="C6" s="60" t="s">
        <v>4</v>
      </c>
    </row>
    <row r="7" spans="1:3" x14ac:dyDescent="0.25">
      <c r="A7" s="45" t="s">
        <v>68</v>
      </c>
      <c r="B7" s="42"/>
      <c r="C7" s="61"/>
    </row>
    <row r="8" spans="1:3" x14ac:dyDescent="0.25">
      <c r="A8" s="43">
        <v>1</v>
      </c>
      <c r="B8" s="62" t="s">
        <v>48</v>
      </c>
      <c r="C8" s="53">
        <v>43208.74395330689</v>
      </c>
    </row>
    <row r="9" spans="1:3" x14ac:dyDescent="0.25">
      <c r="A9" s="43">
        <v>2</v>
      </c>
      <c r="B9" s="62" t="s">
        <v>69</v>
      </c>
      <c r="C9" s="53">
        <v>5779.5060713740741</v>
      </c>
    </row>
    <row r="10" spans="1:3" x14ac:dyDescent="0.25">
      <c r="A10" s="43">
        <v>3</v>
      </c>
      <c r="B10" s="62" t="s">
        <v>39</v>
      </c>
      <c r="C10" s="53">
        <v>0</v>
      </c>
    </row>
    <row r="11" spans="1:3" x14ac:dyDescent="0.25">
      <c r="A11" s="43">
        <v>4</v>
      </c>
      <c r="B11" s="62" t="s">
        <v>39</v>
      </c>
      <c r="C11" s="53">
        <v>0</v>
      </c>
    </row>
    <row r="12" spans="1:3" x14ac:dyDescent="0.25">
      <c r="A12" s="34" t="s">
        <v>70</v>
      </c>
      <c r="B12" s="62"/>
      <c r="C12" s="63">
        <f>SUM(C8:C11)</f>
        <v>48988.250024680965</v>
      </c>
    </row>
    <row r="13" spans="1:3" x14ac:dyDescent="0.25">
      <c r="A13" s="64"/>
      <c r="B13" s="65"/>
      <c r="C13" s="66"/>
    </row>
    <row r="14" spans="1:3" x14ac:dyDescent="0.25">
      <c r="A14" s="34" t="s">
        <v>71</v>
      </c>
      <c r="B14" s="62"/>
      <c r="C14" s="66"/>
    </row>
    <row r="15" spans="1:3" x14ac:dyDescent="0.25">
      <c r="A15" s="43">
        <v>1</v>
      </c>
      <c r="B15" s="62" t="s">
        <v>38</v>
      </c>
      <c r="C15" s="53"/>
    </row>
    <row r="16" spans="1:3" x14ac:dyDescent="0.25">
      <c r="A16" s="45" t="s">
        <v>72</v>
      </c>
      <c r="B16" s="42"/>
      <c r="C16" s="63"/>
    </row>
    <row r="17" spans="1:3" x14ac:dyDescent="0.25">
      <c r="A17" s="49"/>
      <c r="B17" s="67"/>
      <c r="C17" s="66"/>
    </row>
    <row r="18" spans="1:3" x14ac:dyDescent="0.25">
      <c r="A18" s="40" t="s">
        <v>73</v>
      </c>
      <c r="B18" s="68"/>
      <c r="C18" s="66"/>
    </row>
    <row r="19" spans="1:3" x14ac:dyDescent="0.25">
      <c r="A19" s="43">
        <v>1</v>
      </c>
      <c r="B19" s="62" t="s">
        <v>38</v>
      </c>
      <c r="C19" s="53"/>
    </row>
    <row r="20" spans="1:3" x14ac:dyDescent="0.25">
      <c r="A20" s="34" t="s">
        <v>22</v>
      </c>
      <c r="B20" s="62"/>
      <c r="C20" s="63"/>
    </row>
    <row r="21" spans="1:3" x14ac:dyDescent="0.25">
      <c r="A21" s="64"/>
      <c r="B21" s="62"/>
      <c r="C21" s="66"/>
    </row>
    <row r="22" spans="1:3" x14ac:dyDescent="0.25">
      <c r="A22" s="34" t="s">
        <v>74</v>
      </c>
      <c r="B22" s="62"/>
      <c r="C22" s="66"/>
    </row>
    <row r="23" spans="1:3" x14ac:dyDescent="0.25">
      <c r="A23" s="34" t="s">
        <v>75</v>
      </c>
      <c r="B23" s="65" t="s">
        <v>76</v>
      </c>
      <c r="C23" s="66"/>
    </row>
    <row r="24" spans="1:3" x14ac:dyDescent="0.25">
      <c r="A24" s="43">
        <v>1</v>
      </c>
      <c r="B24" s="62"/>
      <c r="C24" s="53"/>
    </row>
    <row r="25" spans="1:3" x14ac:dyDescent="0.25">
      <c r="A25" s="43">
        <v>2</v>
      </c>
      <c r="B25" s="62"/>
      <c r="C25" s="53"/>
    </row>
    <row r="26" spans="1:3" x14ac:dyDescent="0.25">
      <c r="A26" s="45" t="s">
        <v>77</v>
      </c>
      <c r="B26" s="69" t="s">
        <v>78</v>
      </c>
      <c r="C26" s="66"/>
    </row>
    <row r="27" spans="1:3" x14ac:dyDescent="0.25">
      <c r="A27" s="70">
        <v>1</v>
      </c>
      <c r="B27" s="68" t="s">
        <v>48</v>
      </c>
      <c r="C27" s="53">
        <v>8871.4559900000004</v>
      </c>
    </row>
    <row r="28" spans="1:3" x14ac:dyDescent="0.25">
      <c r="A28" s="70">
        <v>2</v>
      </c>
      <c r="B28" s="68" t="s">
        <v>79</v>
      </c>
      <c r="C28" s="53">
        <v>2312.46099</v>
      </c>
    </row>
    <row r="29" spans="1:3" x14ac:dyDescent="0.25">
      <c r="A29" s="70">
        <v>3</v>
      </c>
      <c r="B29" s="68" t="s">
        <v>39</v>
      </c>
      <c r="C29" s="53">
        <v>0</v>
      </c>
    </row>
    <row r="30" spans="1:3" x14ac:dyDescent="0.25">
      <c r="A30" s="40" t="s">
        <v>80</v>
      </c>
      <c r="B30" s="67"/>
      <c r="C30" s="63">
        <f>SUM(C27:C29)</f>
        <v>11183.91698</v>
      </c>
    </row>
    <row r="31" spans="1:3" x14ac:dyDescent="0.25">
      <c r="A31" s="40"/>
      <c r="B31" s="68"/>
      <c r="C31" s="66"/>
    </row>
    <row r="32" spans="1:3" x14ac:dyDescent="0.25">
      <c r="A32" s="34" t="s">
        <v>81</v>
      </c>
      <c r="B32" s="62"/>
      <c r="C32" s="66"/>
    </row>
    <row r="33" spans="1:7" x14ac:dyDescent="0.25">
      <c r="A33" s="34" t="s">
        <v>75</v>
      </c>
      <c r="B33" s="65" t="s">
        <v>82</v>
      </c>
      <c r="C33" s="66"/>
    </row>
    <row r="34" spans="1:7" x14ac:dyDescent="0.25">
      <c r="A34" s="43">
        <v>1</v>
      </c>
      <c r="B34" s="42" t="s">
        <v>39</v>
      </c>
      <c r="C34" s="53">
        <v>0</v>
      </c>
    </row>
    <row r="35" spans="1:7" x14ac:dyDescent="0.25">
      <c r="A35" s="43">
        <v>2</v>
      </c>
      <c r="B35" s="42" t="s">
        <v>39</v>
      </c>
      <c r="C35" s="53">
        <v>0</v>
      </c>
    </row>
    <row r="36" spans="1:7" x14ac:dyDescent="0.25">
      <c r="A36" s="43">
        <v>3</v>
      </c>
      <c r="B36" s="42" t="s">
        <v>39</v>
      </c>
      <c r="C36" s="53">
        <v>0</v>
      </c>
    </row>
    <row r="37" spans="1:7" x14ac:dyDescent="0.25">
      <c r="A37" s="45" t="s">
        <v>77</v>
      </c>
      <c r="B37" s="65" t="s">
        <v>83</v>
      </c>
      <c r="C37" s="66"/>
    </row>
    <row r="38" spans="1:7" x14ac:dyDescent="0.25">
      <c r="A38" s="70">
        <v>1</v>
      </c>
      <c r="B38" s="42" t="s">
        <v>38</v>
      </c>
      <c r="C38" s="53">
        <v>8891.8547900000012</v>
      </c>
    </row>
    <row r="39" spans="1:7" x14ac:dyDescent="0.25">
      <c r="A39" s="70">
        <v>2</v>
      </c>
      <c r="B39" s="42" t="s">
        <v>84</v>
      </c>
      <c r="C39" s="53">
        <v>2902.1036500000005</v>
      </c>
    </row>
    <row r="40" spans="1:7" x14ac:dyDescent="0.25">
      <c r="A40" s="70">
        <v>3</v>
      </c>
      <c r="B40" s="42" t="s">
        <v>85</v>
      </c>
      <c r="C40" s="53">
        <v>1663.3462199999997</v>
      </c>
    </row>
    <row r="41" spans="1:7" x14ac:dyDescent="0.25">
      <c r="A41" s="70">
        <v>4</v>
      </c>
      <c r="B41" s="42" t="s">
        <v>39</v>
      </c>
      <c r="C41" s="53">
        <v>0</v>
      </c>
    </row>
    <row r="42" spans="1:7" x14ac:dyDescent="0.25">
      <c r="A42" s="70">
        <v>5</v>
      </c>
      <c r="B42" s="42" t="s">
        <v>39</v>
      </c>
      <c r="C42" s="53">
        <v>0</v>
      </c>
    </row>
    <row r="43" spans="1:7" x14ac:dyDescent="0.25">
      <c r="A43" s="45" t="s">
        <v>86</v>
      </c>
      <c r="B43" s="67"/>
      <c r="C43" s="63">
        <f>SUM(C38:C42)</f>
        <v>13457.304660000002</v>
      </c>
      <c r="E43" s="55"/>
    </row>
    <row r="44" spans="1:7" x14ac:dyDescent="0.25">
      <c r="A44" s="49"/>
      <c r="B44" s="67"/>
      <c r="C44" s="63"/>
      <c r="E44" s="55"/>
    </row>
    <row r="45" spans="1:7" x14ac:dyDescent="0.25">
      <c r="A45" s="40" t="s">
        <v>87</v>
      </c>
      <c r="B45" s="68"/>
      <c r="C45" s="63">
        <f>C12+C30+C43</f>
        <v>73629.471664680968</v>
      </c>
      <c r="E45" s="55"/>
    </row>
    <row r="46" spans="1:7" x14ac:dyDescent="0.25">
      <c r="A46" s="49"/>
      <c r="B46" s="67"/>
      <c r="C46" s="66"/>
      <c r="E46" s="55"/>
      <c r="G46" s="54"/>
    </row>
    <row r="47" spans="1:7" ht="15.75" thickBot="1" x14ac:dyDescent="0.3">
      <c r="A47" s="71" t="s">
        <v>34</v>
      </c>
      <c r="B47" s="72"/>
      <c r="C47" s="56">
        <f>'מקפת אישית- נספח 1'!C41</f>
        <v>64588522</v>
      </c>
      <c r="E47" s="55"/>
    </row>
    <row r="48" spans="1:7" x14ac:dyDescent="0.25">
      <c r="E48" s="55"/>
    </row>
    <row r="49" spans="3:5" x14ac:dyDescent="0.25">
      <c r="E49" s="55"/>
    </row>
    <row r="50" spans="3:5" x14ac:dyDescent="0.25">
      <c r="C50" s="54"/>
    </row>
    <row r="53" spans="3:5" x14ac:dyDescent="0.25">
      <c r="C53" s="54"/>
    </row>
    <row r="57" spans="3:5" x14ac:dyDescent="0.25">
      <c r="C57" s="57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rightToLeft="1" workbookViewId="0">
      <pane ySplit="7" topLeftCell="A23" activePane="bottomLeft" state="frozen"/>
      <selection pane="bottomLeft" activeCell="C14" sqref="C14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95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9624.8390613832944</v>
      </c>
    </row>
    <row r="9" spans="1:3" x14ac:dyDescent="0.25">
      <c r="A9" s="15"/>
      <c r="B9" s="16" t="s">
        <v>6</v>
      </c>
      <c r="C9" s="12">
        <v>23.388128027446594</v>
      </c>
    </row>
    <row r="10" spans="1:3" x14ac:dyDescent="0.25">
      <c r="A10" s="15"/>
      <c r="B10" s="16" t="s">
        <v>7</v>
      </c>
      <c r="C10" s="12">
        <v>9601.4509333558472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378.87613202409381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378.87613202409381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13804.967345338957</v>
      </c>
    </row>
    <row r="17" spans="1:3" ht="30" x14ac:dyDescent="0.25">
      <c r="A17" s="15" t="s">
        <v>12</v>
      </c>
      <c r="B17" s="18" t="s">
        <v>13</v>
      </c>
      <c r="C17" s="12">
        <v>1149.3332299999997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12655.634115338957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65429.262970237367</v>
      </c>
    </row>
    <row r="22" spans="1:3" x14ac:dyDescent="0.25">
      <c r="A22" s="15"/>
      <c r="B22" s="16" t="s">
        <v>19</v>
      </c>
      <c r="C22" s="12">
        <v>7665.9104210123087</v>
      </c>
    </row>
    <row r="23" spans="1:3" x14ac:dyDescent="0.25">
      <c r="A23" s="15"/>
      <c r="B23" s="16" t="s">
        <v>20</v>
      </c>
      <c r="C23" s="12">
        <v>36785.234789225055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0.19024000000000002</v>
      </c>
    </row>
    <row r="27" spans="1:3" x14ac:dyDescent="0.25">
      <c r="A27" s="15"/>
      <c r="B27" s="16" t="s">
        <v>24</v>
      </c>
      <c r="C27" s="12">
        <v>10850.118660000002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10127.808860000001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89237.945508983714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1.2704357602622552E-3</v>
      </c>
    </row>
    <row r="39" spans="1:3" x14ac:dyDescent="0.25">
      <c r="A39" s="15" t="s">
        <v>14</v>
      </c>
      <c r="B39" s="16" t="s">
        <v>33</v>
      </c>
      <c r="C39" s="80">
        <f>C35/C42</f>
        <v>1.6146745506175977E-3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52406110</v>
      </c>
    </row>
    <row r="42" spans="1:3" ht="15.75" thickBot="1" x14ac:dyDescent="0.3">
      <c r="A42" s="20"/>
      <c r="B42" s="21" t="s">
        <v>92</v>
      </c>
      <c r="C42" s="79">
        <v>55266831</v>
      </c>
    </row>
  </sheetData>
  <mergeCells count="4">
    <mergeCell ref="A6:A7"/>
    <mergeCell ref="B6:B7"/>
    <mergeCell ref="C6:C7"/>
    <mergeCell ref="A1:B1"/>
  </mergeCells>
  <pageMargins left="0.70866141732283461" right="0.70866141732283461" top="0.3543307086614173" bottom="0.3543307086614173" header="0" footer="0"/>
  <pageSetup paperSize="9" scale="9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rightToLeft="1" workbookViewId="0">
      <pane ySplit="7" topLeftCell="A26" activePane="bottomLeft" state="frozen"/>
      <selection pane="bottomLeft" activeCell="C38" sqref="C38:C39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96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148.92363808664592</v>
      </c>
    </row>
    <row r="9" spans="1:3" x14ac:dyDescent="0.25">
      <c r="A9" s="15"/>
      <c r="B9" s="16" t="s">
        <v>6</v>
      </c>
      <c r="C9" s="12">
        <v>1.92366832036643</v>
      </c>
    </row>
    <row r="10" spans="1:3" x14ac:dyDescent="0.25">
      <c r="A10" s="15"/>
      <c r="B10" s="16" t="s">
        <v>7</v>
      </c>
      <c r="C10" s="12">
        <v>146.99996976627949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0.6892675081028099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0.6892675081028099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301.60098000000005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-5.0000000000000002E-5</v>
      </c>
    </row>
    <row r="27" spans="1:3" x14ac:dyDescent="0.25">
      <c r="A27" s="15"/>
      <c r="B27" s="16" t="s">
        <v>24</v>
      </c>
      <c r="C27" s="12">
        <v>301.60103000000004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0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451.21388559474877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5.2054916377569519E-4</v>
      </c>
    </row>
    <row r="39" spans="1:3" x14ac:dyDescent="0.25">
      <c r="A39" s="15" t="s">
        <v>14</v>
      </c>
      <c r="B39" s="16" t="s">
        <v>33</v>
      </c>
      <c r="C39" s="80">
        <f>C35/C42</f>
        <v>6.5854633230718197E-4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579390</v>
      </c>
    </row>
    <row r="42" spans="1:3" ht="15.75" thickBot="1" x14ac:dyDescent="0.3">
      <c r="A42" s="20"/>
      <c r="B42" s="21" t="s">
        <v>92</v>
      </c>
      <c r="C42" s="79">
        <v>685166.5</v>
      </c>
    </row>
  </sheetData>
  <mergeCells count="4">
    <mergeCell ref="A6:A7"/>
    <mergeCell ref="B6:B7"/>
    <mergeCell ref="C6:C7"/>
    <mergeCell ref="A1:B1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rightToLeft="1" workbookViewId="0">
      <pane ySplit="7" topLeftCell="A26" activePane="bottomLeft" state="frozen"/>
      <selection pane="bottomLeft" activeCell="C38" sqref="C38:C39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97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325.36044174528212</v>
      </c>
    </row>
    <row r="9" spans="1:3" x14ac:dyDescent="0.25">
      <c r="A9" s="15"/>
      <c r="B9" s="16" t="s">
        <v>6</v>
      </c>
      <c r="C9" s="12">
        <v>0.11438835007345</v>
      </c>
    </row>
    <row r="10" spans="1:3" x14ac:dyDescent="0.25">
      <c r="A10" s="15"/>
      <c r="B10" s="16" t="s">
        <v>7</v>
      </c>
      <c r="C10" s="12">
        <v>325.24605339520866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2.1930561039074199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2.1930561039074199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404.21418000000017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6.8499999999999993E-3</v>
      </c>
    </row>
    <row r="27" spans="1:3" x14ac:dyDescent="0.25">
      <c r="A27" s="15"/>
      <c r="B27" s="16" t="s">
        <v>24</v>
      </c>
      <c r="C27" s="12">
        <v>332.6445300000002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71.56280000000001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731.76767784918968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5.4048794641842375E-4</v>
      </c>
    </row>
    <row r="39" spans="1:3" x14ac:dyDescent="0.25">
      <c r="A39" s="15" t="s">
        <v>14</v>
      </c>
      <c r="B39" s="16" t="s">
        <v>33</v>
      </c>
      <c r="C39" s="80">
        <f>C35/C42</f>
        <v>7.8020432260516345E-4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747869</v>
      </c>
    </row>
    <row r="42" spans="1:3" ht="15.75" thickBot="1" x14ac:dyDescent="0.3">
      <c r="A42" s="20"/>
      <c r="B42" s="21" t="s">
        <v>92</v>
      </c>
      <c r="C42" s="79">
        <v>937918</v>
      </c>
    </row>
  </sheetData>
  <mergeCells count="4">
    <mergeCell ref="A6:A7"/>
    <mergeCell ref="B6:B7"/>
    <mergeCell ref="C6:C7"/>
    <mergeCell ref="A1:B1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rightToLeft="1" zoomScaleNormal="100" workbookViewId="0">
      <pane ySplit="7" topLeftCell="A26" activePane="bottomLeft" state="frozen"/>
      <selection pane="bottomLeft" activeCell="C38" sqref="C38:C39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98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23.704977518835051</v>
      </c>
    </row>
    <row r="9" spans="1:3" x14ac:dyDescent="0.25">
      <c r="A9" s="15"/>
      <c r="B9" s="16" t="s">
        <v>6</v>
      </c>
      <c r="C9" s="12">
        <v>0.47418443150989015</v>
      </c>
    </row>
    <row r="10" spans="1:3" x14ac:dyDescent="0.25">
      <c r="A10" s="15"/>
      <c r="B10" s="16" t="s">
        <v>7</v>
      </c>
      <c r="C10" s="12">
        <v>23.230793087325161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3.0034471371798297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3.0034471371798297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3.21393</v>
      </c>
    </row>
    <row r="17" spans="1:3" ht="30" x14ac:dyDescent="0.25">
      <c r="A17" s="15" t="s">
        <v>12</v>
      </c>
      <c r="B17" s="18" t="s">
        <v>13</v>
      </c>
      <c r="C17" s="12">
        <v>3.21393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44.858340000000005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0</v>
      </c>
    </row>
    <row r="27" spans="1:3" x14ac:dyDescent="0.25">
      <c r="A27" s="15"/>
      <c r="B27" s="16" t="s">
        <v>24</v>
      </c>
      <c r="C27" s="12">
        <v>11.356710000000001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33.501630000000006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74.780694656014887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2.2152915641330496E-4</v>
      </c>
    </row>
    <row r="39" spans="1:3" x14ac:dyDescent="0.25">
      <c r="A39" s="15" t="s">
        <v>14</v>
      </c>
      <c r="B39" s="16" t="s">
        <v>33</v>
      </c>
      <c r="C39" s="80">
        <f>C35/C42</f>
        <v>3.2580560615711493E-4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217002</v>
      </c>
    </row>
    <row r="42" spans="1:3" ht="15.75" thickBot="1" x14ac:dyDescent="0.3">
      <c r="A42" s="20"/>
      <c r="B42" s="21" t="s">
        <v>92</v>
      </c>
      <c r="C42" s="79">
        <v>229525.5</v>
      </c>
    </row>
  </sheetData>
  <mergeCells count="4">
    <mergeCell ref="A6:A7"/>
    <mergeCell ref="B6:B7"/>
    <mergeCell ref="C6:C7"/>
    <mergeCell ref="A1:B1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rightToLeft="1" workbookViewId="0">
      <pane ySplit="7" topLeftCell="A26" activePane="bottomLeft" state="frozen"/>
      <selection pane="bottomLeft" activeCell="C38" sqref="C38:C39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99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9.4926978622234905</v>
      </c>
    </row>
    <row r="9" spans="1:3" x14ac:dyDescent="0.25">
      <c r="A9" s="15"/>
      <c r="B9" s="16" t="s">
        <v>6</v>
      </c>
      <c r="C9" s="12">
        <v>1.1496282310755301</v>
      </c>
    </row>
    <row r="10" spans="1:3" x14ac:dyDescent="0.25">
      <c r="A10" s="15"/>
      <c r="B10" s="16" t="s">
        <v>7</v>
      </c>
      <c r="C10" s="12">
        <v>8.3430696311479604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0.27723999999999999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0.27723999999999999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0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0</v>
      </c>
    </row>
    <row r="27" spans="1:3" x14ac:dyDescent="0.25">
      <c r="A27" s="15"/>
      <c r="B27" s="16" t="s">
        <v>24</v>
      </c>
      <c r="C27" s="12">
        <v>0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0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9.7699378622234914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0</v>
      </c>
    </row>
    <row r="39" spans="1:3" x14ac:dyDescent="0.25">
      <c r="A39" s="15" t="s">
        <v>14</v>
      </c>
      <c r="B39" s="16" t="s">
        <v>33</v>
      </c>
      <c r="C39" s="80">
        <f>C35/C42</f>
        <v>1.0995372080607159E-4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82108</v>
      </c>
    </row>
    <row r="42" spans="1:3" ht="15.75" thickBot="1" x14ac:dyDescent="0.3">
      <c r="A42" s="20"/>
      <c r="B42" s="21" t="s">
        <v>92</v>
      </c>
      <c r="C42" s="79">
        <v>88855</v>
      </c>
    </row>
  </sheetData>
  <mergeCells count="4">
    <mergeCell ref="A6:A7"/>
    <mergeCell ref="B6:B7"/>
    <mergeCell ref="C6:C7"/>
    <mergeCell ref="A1:B1"/>
  </mergeCells>
  <pageMargins left="0.70866141732283461" right="0.70866141732283461" top="0.3543307086614173" bottom="0.3543307086614173" header="0" footer="0"/>
  <pageSetup paperSize="9" scale="9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23" activePane="bottomLeft" state="frozen"/>
      <selection pane="bottomLeft" activeCell="B4" sqref="B4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100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1368.3330084942052</v>
      </c>
    </row>
    <row r="9" spans="1:3" x14ac:dyDescent="0.25">
      <c r="A9" s="15"/>
      <c r="B9" s="16" t="s">
        <v>6</v>
      </c>
      <c r="C9" s="12">
        <v>3.9382184476004891</v>
      </c>
    </row>
    <row r="10" spans="1:3" x14ac:dyDescent="0.25">
      <c r="A10" s="15"/>
      <c r="B10" s="16" t="s">
        <v>7</v>
      </c>
      <c r="C10" s="12">
        <v>1364.3947900466046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23.207559324627969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23.207559324627969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1884.8708546361941</v>
      </c>
    </row>
    <row r="17" spans="1:3" ht="30" x14ac:dyDescent="0.25">
      <c r="A17" s="15" t="s">
        <v>12</v>
      </c>
      <c r="B17" s="18" t="s">
        <v>13</v>
      </c>
      <c r="C17" s="12">
        <v>101.72022000000003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1783.1506346361941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4889.09813176228</v>
      </c>
    </row>
    <row r="22" spans="1:3" x14ac:dyDescent="0.25">
      <c r="A22" s="15"/>
      <c r="B22" s="16" t="s">
        <v>19</v>
      </c>
      <c r="C22" s="12">
        <v>209.88264343457089</v>
      </c>
    </row>
    <row r="23" spans="1:3" x14ac:dyDescent="0.25">
      <c r="A23" s="15"/>
      <c r="B23" s="16" t="s">
        <v>20</v>
      </c>
      <c r="C23" s="12">
        <v>2529.7614883277092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2.5149999999999999E-2</v>
      </c>
    </row>
    <row r="27" spans="1:3" x14ac:dyDescent="0.25">
      <c r="A27" s="15"/>
      <c r="B27" s="16" t="s">
        <v>24</v>
      </c>
      <c r="C27" s="12">
        <v>1467.31576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682.11309000000006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8165.5095542173076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1.0646434118471073E-3</v>
      </c>
    </row>
    <row r="39" spans="1:3" x14ac:dyDescent="0.25">
      <c r="A39" s="15" t="s">
        <v>14</v>
      </c>
      <c r="B39" s="16" t="s">
        <v>33</v>
      </c>
      <c r="C39" s="80">
        <f>C35/C42</f>
        <v>1.3335601611992028E-3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4687784</v>
      </c>
    </row>
    <row r="42" spans="1:3" ht="15.75" thickBot="1" x14ac:dyDescent="0.3">
      <c r="A42" s="20"/>
      <c r="B42" s="21" t="s">
        <v>92</v>
      </c>
      <c r="C42" s="79">
        <v>6123090.5</v>
      </c>
    </row>
  </sheetData>
  <mergeCells count="4">
    <mergeCell ref="A6:A7"/>
    <mergeCell ref="B6:B7"/>
    <mergeCell ref="C6:C7"/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26" activePane="bottomLeft" state="frozen"/>
      <selection pane="bottomLeft" sqref="A1:XFD5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101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217.08587480250995</v>
      </c>
    </row>
    <row r="9" spans="1:3" x14ac:dyDescent="0.25">
      <c r="A9" s="15"/>
      <c r="B9" s="16" t="s">
        <v>6</v>
      </c>
      <c r="C9" s="12">
        <v>1.0496655612761698</v>
      </c>
    </row>
    <row r="10" spans="1:3" x14ac:dyDescent="0.25">
      <c r="A10" s="15"/>
      <c r="B10" s="16" t="s">
        <v>7</v>
      </c>
      <c r="C10" s="12">
        <v>216.03620924123379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14.33205735334869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14.33205735334869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325.80418506279028</v>
      </c>
    </row>
    <row r="17" spans="1:3" ht="30" x14ac:dyDescent="0.25">
      <c r="A17" s="15" t="s">
        <v>12</v>
      </c>
      <c r="B17" s="18" t="s">
        <v>13</v>
      </c>
      <c r="C17" s="12">
        <v>17.600510000000003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308.2036750627903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897.86855832560116</v>
      </c>
    </row>
    <row r="22" spans="1:3" x14ac:dyDescent="0.25">
      <c r="A22" s="15"/>
      <c r="B22" s="16" t="s">
        <v>19</v>
      </c>
      <c r="C22" s="12">
        <v>39.037005769134645</v>
      </c>
    </row>
    <row r="23" spans="1:3" x14ac:dyDescent="0.25">
      <c r="A23" s="15"/>
      <c r="B23" s="16" t="s">
        <v>20</v>
      </c>
      <c r="C23" s="12">
        <v>473.76170255646639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3.6700000000000001E-3</v>
      </c>
    </row>
    <row r="27" spans="1:3" x14ac:dyDescent="0.25">
      <c r="A27" s="15"/>
      <c r="B27" s="16" t="s">
        <v>24</v>
      </c>
      <c r="C27" s="12">
        <v>231.53915000000009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153.52703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1455.0906755442502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9.816309975612279E-4</v>
      </c>
    </row>
    <row r="39" spans="1:3" x14ac:dyDescent="0.25">
      <c r="A39" s="15" t="s">
        <v>14</v>
      </c>
      <c r="B39" s="16" t="s">
        <v>33</v>
      </c>
      <c r="C39" s="80">
        <f>C35/C42</f>
        <v>1.2193817453957591E-3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932600</v>
      </c>
    </row>
    <row r="42" spans="1:3" ht="15.75" thickBot="1" x14ac:dyDescent="0.3">
      <c r="A42" s="20"/>
      <c r="B42" s="21" t="s">
        <v>92</v>
      </c>
      <c r="C42" s="79">
        <v>1193302</v>
      </c>
    </row>
  </sheetData>
  <mergeCells count="4">
    <mergeCell ref="A6:A7"/>
    <mergeCell ref="B6:B7"/>
    <mergeCell ref="C6:C7"/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23" activePane="bottomLeft" state="frozen"/>
      <selection pane="bottomLeft" activeCell="B4" sqref="B4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102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115.34124622038743</v>
      </c>
    </row>
    <row r="9" spans="1:3" x14ac:dyDescent="0.25">
      <c r="A9" s="15"/>
      <c r="B9" s="16" t="s">
        <v>6</v>
      </c>
      <c r="C9" s="12">
        <v>0.88525408935310002</v>
      </c>
    </row>
    <row r="10" spans="1:3" x14ac:dyDescent="0.25">
      <c r="A10" s="15"/>
      <c r="B10" s="16" t="s">
        <v>7</v>
      </c>
      <c r="C10" s="12">
        <v>114.45599213103434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14.133952598408589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14.133952598408589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219.7294870360351</v>
      </c>
    </row>
    <row r="17" spans="1:3" ht="30" x14ac:dyDescent="0.25">
      <c r="A17" s="15" t="s">
        <v>12</v>
      </c>
      <c r="B17" s="18" t="s">
        <v>13</v>
      </c>
      <c r="C17" s="12">
        <v>11.113660000000003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208.61582703603509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496.06952958386069</v>
      </c>
    </row>
    <row r="22" spans="1:3" x14ac:dyDescent="0.25">
      <c r="A22" s="15"/>
      <c r="B22" s="16" t="s">
        <v>19</v>
      </c>
      <c r="C22" s="12">
        <v>25.51684050368727</v>
      </c>
    </row>
    <row r="23" spans="1:3" x14ac:dyDescent="0.25">
      <c r="A23" s="15"/>
      <c r="B23" s="16" t="s">
        <v>20</v>
      </c>
      <c r="C23" s="12">
        <v>298.38156908017339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1.57E-3</v>
      </c>
    </row>
    <row r="27" spans="1:3" x14ac:dyDescent="0.25">
      <c r="A27" s="15"/>
      <c r="B27" s="16" t="s">
        <v>24</v>
      </c>
      <c r="C27" s="12">
        <v>104.27432999999999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67.895219999999995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845.27421543869184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7.5794235379964177E-4</v>
      </c>
    </row>
    <row r="39" spans="1:3" x14ac:dyDescent="0.25">
      <c r="A39" s="15" t="s">
        <v>14</v>
      </c>
      <c r="B39" s="16" t="s">
        <v>33</v>
      </c>
      <c r="C39" s="80">
        <f>C35/C42</f>
        <v>1.0432135554497221E-3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669158</v>
      </c>
    </row>
    <row r="42" spans="1:3" ht="15.75" thickBot="1" x14ac:dyDescent="0.3">
      <c r="A42" s="20"/>
      <c r="B42" s="21" t="s">
        <v>92</v>
      </c>
      <c r="C42" s="79">
        <v>810260</v>
      </c>
    </row>
  </sheetData>
  <mergeCells count="4">
    <mergeCell ref="A6:A7"/>
    <mergeCell ref="B6:B7"/>
    <mergeCell ref="C6:C7"/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rightToLeft="1" workbookViewId="0">
      <pane ySplit="7" topLeftCell="A23" activePane="bottomLeft" state="frozen"/>
      <selection pane="bottomLeft" activeCell="G15" sqref="G15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B1" s="92" t="s">
        <v>0</v>
      </c>
      <c r="C1" s="92"/>
    </row>
    <row r="2" spans="1:3" x14ac:dyDescent="0.25">
      <c r="C2" s="3"/>
    </row>
    <row r="3" spans="1:3" x14ac:dyDescent="0.25">
      <c r="B3" s="84" t="s">
        <v>1</v>
      </c>
      <c r="C3" s="14" t="s">
        <v>2</v>
      </c>
    </row>
    <row r="4" spans="1:3" x14ac:dyDescent="0.25">
      <c r="B4" s="5" t="s">
        <v>3</v>
      </c>
      <c r="C4" s="3"/>
    </row>
    <row r="5" spans="1:3" ht="15.75" thickBot="1" x14ac:dyDescent="0.3">
      <c r="B5" s="23" t="s">
        <v>103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3.7548585974569204</v>
      </c>
    </row>
    <row r="9" spans="1:3" x14ac:dyDescent="0.25">
      <c r="A9" s="15"/>
      <c r="B9" s="16" t="s">
        <v>6</v>
      </c>
      <c r="C9" s="12">
        <v>7.3636420841229983E-2</v>
      </c>
    </row>
    <row r="10" spans="1:3" x14ac:dyDescent="0.25">
      <c r="A10" s="15"/>
      <c r="B10" s="16" t="s">
        <v>7</v>
      </c>
      <c r="C10" s="12">
        <v>3.6812221766156905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1.5064391431622202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1.5064391431622202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1.7677899999999998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2.0000000000000002E-5</v>
      </c>
    </row>
    <row r="27" spans="1:3" x14ac:dyDescent="0.25">
      <c r="A27" s="15"/>
      <c r="B27" s="16" t="s">
        <v>24</v>
      </c>
      <c r="C27" s="12">
        <v>1.6432099999999998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0.12456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7.0290877406191399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2.1335175843008518E-5</v>
      </c>
    </row>
    <row r="39" spans="1:3" x14ac:dyDescent="0.25">
      <c r="A39" s="15" t="s">
        <v>14</v>
      </c>
      <c r="B39" s="16" t="s">
        <v>33</v>
      </c>
      <c r="C39" s="80">
        <f>C35/C42</f>
        <v>8.4680662361236275E-5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82858</v>
      </c>
    </row>
    <row r="42" spans="1:3" ht="15.75" thickBot="1" x14ac:dyDescent="0.3">
      <c r="A42" s="20"/>
      <c r="B42" s="21" t="s">
        <v>92</v>
      </c>
      <c r="C42" s="79">
        <v>83007</v>
      </c>
    </row>
  </sheetData>
  <mergeCells count="4">
    <mergeCell ref="A6:A7"/>
    <mergeCell ref="B6:B7"/>
    <mergeCell ref="C6:C7"/>
    <mergeCell ref="B1:C1"/>
  </mergeCells>
  <pageMargins left="0.70866141732283461" right="0.70866141732283461" top="0.3543307086614173" bottom="0.3543307086614173" header="0" footer="0"/>
  <pageSetup paperSize="9" scale="9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rightToLeft="1" workbookViewId="0">
      <pane ySplit="7" topLeftCell="A23" activePane="bottomLeft" state="frozen"/>
      <selection pane="bottomLeft" activeCell="B22" sqref="B22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3" t="s">
        <v>104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244.57652653110549</v>
      </c>
    </row>
    <row r="9" spans="1:3" x14ac:dyDescent="0.25">
      <c r="A9" s="15"/>
      <c r="B9" s="16" t="s">
        <v>6</v>
      </c>
      <c r="C9" s="12">
        <v>4.9119798228922003</v>
      </c>
    </row>
    <row r="10" spans="1:3" x14ac:dyDescent="0.25">
      <c r="A10" s="15"/>
      <c r="B10" s="16" t="s">
        <v>7</v>
      </c>
      <c r="C10" s="12">
        <v>239.66454670821329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16.486077009476769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16.486077009476769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95.020048325828171</v>
      </c>
    </row>
    <row r="17" spans="1:3" ht="30" x14ac:dyDescent="0.25">
      <c r="A17" s="15" t="s">
        <v>12</v>
      </c>
      <c r="B17" s="18" t="s">
        <v>13</v>
      </c>
      <c r="C17" s="12">
        <v>29.373440000000006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65.646608325828169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734.77157629853843</v>
      </c>
    </row>
    <row r="22" spans="1:3" x14ac:dyDescent="0.25">
      <c r="A22" s="15"/>
      <c r="B22" s="16" t="s">
        <v>19</v>
      </c>
      <c r="C22" s="12">
        <v>36.803745142857146</v>
      </c>
    </row>
    <row r="23" spans="1:3" x14ac:dyDescent="0.25">
      <c r="A23" s="15"/>
      <c r="B23" s="16" t="s">
        <v>20</v>
      </c>
      <c r="C23" s="12">
        <v>640.06270115568134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8.3999999999999993E-4</v>
      </c>
    </row>
    <row r="27" spans="1:3" x14ac:dyDescent="0.25">
      <c r="A27" s="15"/>
      <c r="B27" s="16" t="s">
        <v>24</v>
      </c>
      <c r="C27" s="12">
        <v>45.886579999999988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12.017710000000001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1090.8542281649488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2.1911508536082565E-4</v>
      </c>
    </row>
    <row r="39" spans="1:3" x14ac:dyDescent="0.25">
      <c r="A39" s="15" t="s">
        <v>14</v>
      </c>
      <c r="B39" s="16" t="s">
        <v>33</v>
      </c>
      <c r="C39" s="80">
        <f>C35/C42</f>
        <v>3.0635363723919922E-4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3487414</v>
      </c>
    </row>
    <row r="42" spans="1:3" ht="15.75" thickBot="1" x14ac:dyDescent="0.3">
      <c r="A42" s="20"/>
      <c r="B42" s="21" t="s">
        <v>92</v>
      </c>
      <c r="C42" s="79">
        <v>3560768</v>
      </c>
    </row>
  </sheetData>
  <mergeCells count="4">
    <mergeCell ref="A6:A7"/>
    <mergeCell ref="B6:B7"/>
    <mergeCell ref="C6:C7"/>
    <mergeCell ref="A1:B1"/>
  </mergeCells>
  <pageMargins left="0.70866141732283461" right="0.70866141732283461" top="0.3543307086614173" bottom="0.3543307086614173" header="0" footer="0"/>
  <pageSetup paperSize="9" scale="97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26" activePane="bottomLeft" state="frozen"/>
      <selection pane="bottomLeft" activeCell="B4" sqref="B4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8" t="s">
        <v>105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4.426854006728001E-2</v>
      </c>
    </row>
    <row r="9" spans="1:3" x14ac:dyDescent="0.25">
      <c r="A9" s="15"/>
      <c r="B9" s="16" t="s">
        <v>6</v>
      </c>
      <c r="C9" s="12">
        <v>1.0572125444400001E-3</v>
      </c>
    </row>
    <row r="10" spans="1:3" x14ac:dyDescent="0.25">
      <c r="A10" s="15"/>
      <c r="B10" s="16" t="s">
        <v>7</v>
      </c>
      <c r="C10" s="12">
        <v>4.3211327522840008E-2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0.70182340614374994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0.70182340614374994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1.5389999999999999E-2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0</v>
      </c>
    </row>
    <row r="27" spans="1:3" x14ac:dyDescent="0.25">
      <c r="A27" s="15"/>
      <c r="B27" s="16" t="s">
        <v>24</v>
      </c>
      <c r="C27" s="12">
        <v>1.5389999999999999E-2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0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0.76148194621102994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2.7830018083182639E-5</v>
      </c>
    </row>
    <row r="39" spans="1:3" x14ac:dyDescent="0.25">
      <c r="A39" s="15" t="s">
        <v>14</v>
      </c>
      <c r="B39" s="16" t="s">
        <v>33</v>
      </c>
      <c r="C39" s="80">
        <f>C35/C42</f>
        <v>1.3573653230143136E-3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553</v>
      </c>
    </row>
    <row r="42" spans="1:3" ht="15.75" thickBot="1" x14ac:dyDescent="0.3">
      <c r="A42" s="20"/>
      <c r="B42" s="21" t="s">
        <v>92</v>
      </c>
      <c r="C42" s="79">
        <v>561</v>
      </c>
    </row>
  </sheetData>
  <mergeCells count="4">
    <mergeCell ref="A6:A7"/>
    <mergeCell ref="B6:B7"/>
    <mergeCell ref="C6:C7"/>
    <mergeCell ref="A1:B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26" activePane="bottomLeft" state="frozen"/>
      <selection pane="bottomLeft" activeCell="F15" sqref="F15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8" t="s">
        <v>106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128.61566376388669</v>
      </c>
    </row>
    <row r="9" spans="1:3" x14ac:dyDescent="0.25">
      <c r="A9" s="15"/>
      <c r="B9" s="16" t="s">
        <v>6</v>
      </c>
      <c r="C9" s="12">
        <v>0.4799927233306801</v>
      </c>
    </row>
    <row r="10" spans="1:3" x14ac:dyDescent="0.25">
      <c r="A10" s="15"/>
      <c r="B10" s="16" t="s">
        <v>7</v>
      </c>
      <c r="C10" s="12">
        <v>128.13567104055602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5.0950803478514013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5.0950803478514013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297.84122113715478</v>
      </c>
    </row>
    <row r="17" spans="1:3" ht="30" x14ac:dyDescent="0.25">
      <c r="A17" s="15" t="s">
        <v>12</v>
      </c>
      <c r="B17" s="18" t="s">
        <v>13</v>
      </c>
      <c r="C17" s="12">
        <v>15.867059999999999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281.97416113715479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428.28768847329474</v>
      </c>
    </row>
    <row r="22" spans="1:3" x14ac:dyDescent="0.25">
      <c r="A22" s="15"/>
      <c r="B22" s="16" t="s">
        <v>19</v>
      </c>
      <c r="C22" s="12">
        <v>48.496238229291215</v>
      </c>
    </row>
    <row r="23" spans="1:3" x14ac:dyDescent="0.25">
      <c r="A23" s="15"/>
      <c r="B23" s="16" t="s">
        <v>20</v>
      </c>
      <c r="C23" s="12">
        <v>235.40088024400353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2.0400000000000001E-3</v>
      </c>
    </row>
    <row r="27" spans="1:3" x14ac:dyDescent="0.25">
      <c r="A27" s="15"/>
      <c r="B27" s="16" t="s">
        <v>24</v>
      </c>
      <c r="C27" s="12">
        <v>109.39273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34.995799999999996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859.83965372218768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6.4230993161680581E-4</v>
      </c>
    </row>
    <row r="39" spans="1:3" x14ac:dyDescent="0.25">
      <c r="A39" s="15" t="s">
        <v>14</v>
      </c>
      <c r="B39" s="16" t="s">
        <v>33</v>
      </c>
      <c r="C39" s="80">
        <f>C35/C42</f>
        <v>6.8378814020444913E-4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691496</v>
      </c>
    </row>
    <row r="42" spans="1:3" ht="15.75" thickBot="1" x14ac:dyDescent="0.3">
      <c r="A42" s="20"/>
      <c r="B42" s="21" t="s">
        <v>92</v>
      </c>
      <c r="C42" s="79">
        <v>1257465</v>
      </c>
    </row>
  </sheetData>
  <mergeCells count="4">
    <mergeCell ref="A6:A7"/>
    <mergeCell ref="B6:B7"/>
    <mergeCell ref="C6:C7"/>
    <mergeCell ref="A1:B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26" activePane="bottomLeft" state="frozen"/>
      <selection pane="bottomLeft" activeCell="B4" sqref="B4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8" t="s">
        <v>107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0.49037401545323012</v>
      </c>
    </row>
    <row r="9" spans="1:3" x14ac:dyDescent="0.25">
      <c r="A9" s="15"/>
      <c r="B9" s="16" t="s">
        <v>6</v>
      </c>
      <c r="C9" s="12">
        <v>5.1062984946299997E-3</v>
      </c>
    </row>
    <row r="10" spans="1:3" x14ac:dyDescent="0.25">
      <c r="A10" s="15"/>
      <c r="B10" s="16" t="s">
        <v>7</v>
      </c>
      <c r="C10" s="12">
        <v>0.4852677169586001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0.92883174778575983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0.92883174778575983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0.71999000000000002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0</v>
      </c>
    </row>
    <row r="27" spans="1:3" x14ac:dyDescent="0.25">
      <c r="A27" s="15"/>
      <c r="B27" s="16" t="s">
        <v>24</v>
      </c>
      <c r="C27" s="12">
        <v>0.71999000000000002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0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2.1391957632389902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4.0155605131065257E-4</v>
      </c>
    </row>
    <row r="39" spans="1:3" x14ac:dyDescent="0.25">
      <c r="A39" s="15" t="s">
        <v>14</v>
      </c>
      <c r="B39" s="16" t="s">
        <v>33</v>
      </c>
      <c r="C39" s="80">
        <f>C35/C42</f>
        <v>7.5536573560698811E-4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1793</v>
      </c>
    </row>
    <row r="42" spans="1:3" ht="15.75" thickBot="1" x14ac:dyDescent="0.3">
      <c r="A42" s="20"/>
      <c r="B42" s="21" t="s">
        <v>92</v>
      </c>
      <c r="C42" s="79">
        <v>2832</v>
      </c>
    </row>
  </sheetData>
  <mergeCells count="4">
    <mergeCell ref="A6:A7"/>
    <mergeCell ref="B6:B7"/>
    <mergeCell ref="C6:C7"/>
    <mergeCell ref="A1:B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32" activePane="bottomLeft" state="frozen"/>
      <selection pane="bottomLeft" activeCell="B4" sqref="B4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8" t="s">
        <v>108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0.50906430518292001</v>
      </c>
    </row>
    <row r="9" spans="1:3" x14ac:dyDescent="0.25">
      <c r="A9" s="15"/>
      <c r="B9" s="16" t="s">
        <v>6</v>
      </c>
      <c r="C9" s="12">
        <v>1.5451919829E-4</v>
      </c>
    </row>
    <row r="10" spans="1:3" x14ac:dyDescent="0.25">
      <c r="A10" s="15"/>
      <c r="B10" s="16" t="s">
        <v>7</v>
      </c>
      <c r="C10" s="12">
        <v>0.50890978598462999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0.59796724068134011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0.59796724068134011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0.59284999999999988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1.0000000000000001E-5</v>
      </c>
    </row>
    <row r="27" spans="1:3" x14ac:dyDescent="0.25">
      <c r="A27" s="15"/>
      <c r="B27" s="16" t="s">
        <v>24</v>
      </c>
      <c r="C27" s="12">
        <v>0.52768999999999988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6.515E-2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1.69988154586426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8.3973087818696869E-4</v>
      </c>
    </row>
    <row r="39" spans="1:3" x14ac:dyDescent="0.25">
      <c r="A39" s="15" t="s">
        <v>14</v>
      </c>
      <c r="B39" s="16" t="s">
        <v>33</v>
      </c>
      <c r="C39" s="80">
        <f>C35/C42</f>
        <v>7.2597973344619264E-4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706</v>
      </c>
    </row>
    <row r="42" spans="1:3" ht="15.75" thickBot="1" x14ac:dyDescent="0.3">
      <c r="A42" s="20"/>
      <c r="B42" s="21" t="s">
        <v>92</v>
      </c>
      <c r="C42" s="79">
        <v>2341.5</v>
      </c>
    </row>
  </sheetData>
  <mergeCells count="4">
    <mergeCell ref="A6:A7"/>
    <mergeCell ref="B6:B7"/>
    <mergeCell ref="C6:C7"/>
    <mergeCell ref="A1:B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rightToLeft="1" workbookViewId="0">
      <pane ySplit="7" topLeftCell="A32" activePane="bottomLeft" state="frozen"/>
      <selection pane="bottomLeft" activeCell="C41" sqref="C41"/>
    </sheetView>
  </sheetViews>
  <sheetFormatPr defaultRowHeight="15" x14ac:dyDescent="0.25"/>
  <cols>
    <col min="1" max="1" width="1.875" style="2" bestFit="1" customWidth="1"/>
    <col min="2" max="2" width="55.875" style="2" bestFit="1" customWidth="1"/>
    <col min="3" max="3" width="10.875" style="2" bestFit="1" customWidth="1"/>
    <col min="4" max="4" width="9" style="2"/>
    <col min="5" max="5" width="11.125" style="2" customWidth="1"/>
    <col min="6" max="6" width="10.625" style="2" customWidth="1"/>
    <col min="7" max="7" width="11.5" style="2" customWidth="1"/>
    <col min="8" max="8" width="10.75" style="2" customWidth="1"/>
    <col min="9" max="16384" width="9" style="2"/>
  </cols>
  <sheetData>
    <row r="1" spans="1:3" x14ac:dyDescent="0.25">
      <c r="A1" s="91" t="s">
        <v>88</v>
      </c>
      <c r="B1" s="91"/>
      <c r="C1" s="73"/>
    </row>
    <row r="2" spans="1:3" x14ac:dyDescent="0.25">
      <c r="A2" s="13"/>
      <c r="B2" s="14"/>
      <c r="C2" s="14"/>
    </row>
    <row r="3" spans="1:3" x14ac:dyDescent="0.25">
      <c r="B3" s="1" t="s">
        <v>91</v>
      </c>
      <c r="C3" s="14"/>
    </row>
    <row r="4" spans="1:3" x14ac:dyDescent="0.25">
      <c r="B4" s="5" t="s">
        <v>3</v>
      </c>
      <c r="C4" s="3"/>
    </row>
    <row r="5" spans="1:3" ht="15.75" thickBot="1" x14ac:dyDescent="0.3">
      <c r="B5" s="28" t="s">
        <v>109</v>
      </c>
      <c r="C5" s="3"/>
    </row>
    <row r="6" spans="1:3" ht="14.25" customHeight="1" x14ac:dyDescent="0.25">
      <c r="A6" s="85"/>
      <c r="B6" s="87"/>
      <c r="C6" s="89" t="s">
        <v>4</v>
      </c>
    </row>
    <row r="7" spans="1:3" x14ac:dyDescent="0.25">
      <c r="A7" s="86"/>
      <c r="B7" s="88"/>
      <c r="C7" s="90"/>
    </row>
    <row r="8" spans="1:3" x14ac:dyDescent="0.25">
      <c r="A8" s="6">
        <v>1</v>
      </c>
      <c r="B8" s="7" t="s">
        <v>5</v>
      </c>
      <c r="C8" s="77">
        <f>SUM(C9:C10)</f>
        <v>0.21181641889815994</v>
      </c>
    </row>
    <row r="9" spans="1:3" x14ac:dyDescent="0.25">
      <c r="A9" s="15"/>
      <c r="B9" s="16" t="s">
        <v>6</v>
      </c>
      <c r="C9" s="12">
        <v>3.3127410641100004E-3</v>
      </c>
    </row>
    <row r="10" spans="1:3" x14ac:dyDescent="0.25">
      <c r="A10" s="15"/>
      <c r="B10" s="16" t="s">
        <v>7</v>
      </c>
      <c r="C10" s="12">
        <v>0.20850367783404994</v>
      </c>
    </row>
    <row r="11" spans="1:3" x14ac:dyDescent="0.25">
      <c r="A11" s="15"/>
      <c r="B11" s="16"/>
      <c r="C11" s="22"/>
    </row>
    <row r="12" spans="1:3" x14ac:dyDescent="0.25">
      <c r="A12" s="6">
        <v>2</v>
      </c>
      <c r="B12" s="7" t="s">
        <v>8</v>
      </c>
      <c r="C12" s="77">
        <f>SUM(C13:C14)</f>
        <v>5.9146200197799995E-3</v>
      </c>
    </row>
    <row r="13" spans="1:3" x14ac:dyDescent="0.25">
      <c r="A13" s="15"/>
      <c r="B13" s="17" t="s">
        <v>9</v>
      </c>
      <c r="C13" s="12">
        <v>0</v>
      </c>
    </row>
    <row r="14" spans="1:3" x14ac:dyDescent="0.25">
      <c r="A14" s="15"/>
      <c r="B14" s="17" t="s">
        <v>10</v>
      </c>
      <c r="C14" s="12">
        <v>5.9146200197799995E-3</v>
      </c>
    </row>
    <row r="15" spans="1:3" x14ac:dyDescent="0.25">
      <c r="A15" s="8"/>
      <c r="B15" s="9"/>
      <c r="C15" s="22"/>
    </row>
    <row r="16" spans="1:3" x14ac:dyDescent="0.25">
      <c r="A16" s="6">
        <v>3</v>
      </c>
      <c r="B16" s="7" t="s">
        <v>11</v>
      </c>
      <c r="C16" s="77">
        <f>SUM(C17:C19)</f>
        <v>0</v>
      </c>
    </row>
    <row r="17" spans="1:3" ht="30" x14ac:dyDescent="0.25">
      <c r="A17" s="15" t="s">
        <v>12</v>
      </c>
      <c r="B17" s="18" t="s">
        <v>13</v>
      </c>
      <c r="C17" s="12">
        <v>0</v>
      </c>
    </row>
    <row r="18" spans="1:3" x14ac:dyDescent="0.25">
      <c r="A18" s="15" t="s">
        <v>14</v>
      </c>
      <c r="B18" s="18" t="s">
        <v>15</v>
      </c>
      <c r="C18" s="12">
        <v>0</v>
      </c>
    </row>
    <row r="19" spans="1:3" x14ac:dyDescent="0.25">
      <c r="A19" s="15" t="s">
        <v>16</v>
      </c>
      <c r="B19" s="16" t="s">
        <v>17</v>
      </c>
      <c r="C19" s="12">
        <v>0</v>
      </c>
    </row>
    <row r="20" spans="1:3" x14ac:dyDescent="0.25">
      <c r="A20" s="10"/>
      <c r="B20" s="11"/>
      <c r="C20" s="22"/>
    </row>
    <row r="21" spans="1:3" x14ac:dyDescent="0.25">
      <c r="A21" s="19">
        <v>4</v>
      </c>
      <c r="B21" s="7" t="s">
        <v>18</v>
      </c>
      <c r="C21" s="77">
        <f>SUM(C22:C29)</f>
        <v>0.34369</v>
      </c>
    </row>
    <row r="22" spans="1:3" x14ac:dyDescent="0.25">
      <c r="A22" s="15"/>
      <c r="B22" s="16" t="s">
        <v>19</v>
      </c>
      <c r="C22" s="12">
        <v>0</v>
      </c>
    </row>
    <row r="23" spans="1:3" x14ac:dyDescent="0.25">
      <c r="A23" s="15"/>
      <c r="B23" s="16" t="s">
        <v>20</v>
      </c>
      <c r="C23" s="12">
        <v>0</v>
      </c>
    </row>
    <row r="24" spans="1:3" x14ac:dyDescent="0.25">
      <c r="A24" s="15"/>
      <c r="B24" s="16" t="s">
        <v>21</v>
      </c>
      <c r="C24" s="12"/>
    </row>
    <row r="25" spans="1:3" x14ac:dyDescent="0.25">
      <c r="A25" s="15"/>
      <c r="B25" s="16" t="s">
        <v>22</v>
      </c>
      <c r="C25" s="12"/>
    </row>
    <row r="26" spans="1:3" x14ac:dyDescent="0.25">
      <c r="A26" s="15"/>
      <c r="B26" s="16" t="s">
        <v>23</v>
      </c>
      <c r="C26" s="12">
        <v>0</v>
      </c>
    </row>
    <row r="27" spans="1:3" x14ac:dyDescent="0.25">
      <c r="A27" s="15"/>
      <c r="B27" s="16" t="s">
        <v>24</v>
      </c>
      <c r="C27" s="12">
        <v>3.8560000000000004E-2</v>
      </c>
    </row>
    <row r="28" spans="1:3" x14ac:dyDescent="0.25">
      <c r="A28" s="15"/>
      <c r="B28" s="16" t="s">
        <v>25</v>
      </c>
      <c r="C28" s="12">
        <v>0</v>
      </c>
    </row>
    <row r="29" spans="1:3" x14ac:dyDescent="0.25">
      <c r="A29" s="15"/>
      <c r="B29" s="16" t="s">
        <v>26</v>
      </c>
      <c r="C29" s="12">
        <v>0.30513000000000001</v>
      </c>
    </row>
    <row r="30" spans="1:3" x14ac:dyDescent="0.25">
      <c r="A30" s="15"/>
      <c r="B30" s="16"/>
      <c r="C30" s="22"/>
    </row>
    <row r="31" spans="1:3" x14ac:dyDescent="0.25">
      <c r="A31" s="15">
        <v>5</v>
      </c>
      <c r="B31" s="7" t="s">
        <v>27</v>
      </c>
      <c r="C31" s="77">
        <f>SUM(C32:C33)</f>
        <v>0</v>
      </c>
    </row>
    <row r="32" spans="1:3" x14ac:dyDescent="0.25">
      <c r="A32" s="15" t="s">
        <v>12</v>
      </c>
      <c r="B32" s="16" t="s">
        <v>28</v>
      </c>
      <c r="C32" s="12"/>
    </row>
    <row r="33" spans="1:3" x14ac:dyDescent="0.25">
      <c r="A33" s="15" t="s">
        <v>14</v>
      </c>
      <c r="B33" s="16" t="s">
        <v>29</v>
      </c>
      <c r="C33" s="12"/>
    </row>
    <row r="34" spans="1:3" x14ac:dyDescent="0.25">
      <c r="A34" s="15"/>
      <c r="B34" s="16"/>
      <c r="C34" s="22"/>
    </row>
    <row r="35" spans="1:3" x14ac:dyDescent="0.25">
      <c r="A35" s="15">
        <v>6</v>
      </c>
      <c r="B35" s="7" t="s">
        <v>30</v>
      </c>
      <c r="C35" s="77">
        <f>C8+C12+C16+C21+C31</f>
        <v>0.56142103891793993</v>
      </c>
    </row>
    <row r="36" spans="1:3" x14ac:dyDescent="0.25">
      <c r="A36" s="15"/>
      <c r="B36" s="16"/>
      <c r="C36" s="22"/>
    </row>
    <row r="37" spans="1:3" x14ac:dyDescent="0.25">
      <c r="A37" s="15">
        <v>7</v>
      </c>
      <c r="B37" s="7" t="s">
        <v>31</v>
      </c>
      <c r="C37" s="22"/>
    </row>
    <row r="38" spans="1:3" ht="30" x14ac:dyDescent="0.25">
      <c r="A38" s="15" t="s">
        <v>12</v>
      </c>
      <c r="B38" s="18" t="s">
        <v>32</v>
      </c>
      <c r="C38" s="80">
        <f>(C21+C17+C33)/C41</f>
        <v>2.0445568114217728E-4</v>
      </c>
    </row>
    <row r="39" spans="1:3" x14ac:dyDescent="0.25">
      <c r="A39" s="15" t="s">
        <v>14</v>
      </c>
      <c r="B39" s="16" t="s">
        <v>33</v>
      </c>
      <c r="C39" s="80">
        <f>C35/C42</f>
        <v>1.3816193894867476E-4</v>
      </c>
    </row>
    <row r="40" spans="1:3" x14ac:dyDescent="0.25">
      <c r="A40" s="15"/>
      <c r="B40" s="16"/>
      <c r="C40" s="22"/>
    </row>
    <row r="41" spans="1:3" ht="15.75" thickBot="1" x14ac:dyDescent="0.3">
      <c r="A41" s="20"/>
      <c r="B41" s="21" t="s">
        <v>34</v>
      </c>
      <c r="C41" s="83">
        <v>1681</v>
      </c>
    </row>
    <row r="42" spans="1:3" ht="15.75" thickBot="1" x14ac:dyDescent="0.3">
      <c r="A42" s="20"/>
      <c r="B42" s="21" t="s">
        <v>92</v>
      </c>
      <c r="C42" s="79">
        <v>4063.5</v>
      </c>
    </row>
  </sheetData>
  <mergeCells count="4">
    <mergeCell ref="A1:B1"/>
    <mergeCell ref="A6:A7"/>
    <mergeCell ref="B6:B7"/>
    <mergeCell ref="C6:C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18</vt:i4>
      </vt:variant>
    </vt:vector>
  </HeadingPairs>
  <TitlesOfParts>
    <vt:vector size="18" baseType="lpstr">
      <vt:lpstr>מקפת אישית- נספח 1</vt:lpstr>
      <vt:lpstr>מקפת אישית-נספח 2</vt:lpstr>
      <vt:lpstr>מקפת אישית-נספח 3</vt:lpstr>
      <vt:lpstr>מסלול כללי</vt:lpstr>
      <vt:lpstr>מסלול הלכה</vt:lpstr>
      <vt:lpstr>מסלול מניות</vt:lpstr>
      <vt:lpstr>מסלול אגח</vt:lpstr>
      <vt:lpstr>מסלול שקלי</vt:lpstr>
      <vt:lpstr>מסלול לבני 50 ומטה</vt:lpstr>
      <vt:lpstr>מסלול לבני 50 עד 60</vt:lpstr>
      <vt:lpstr>מסלול לבני 60 ומעלה</vt:lpstr>
      <vt:lpstr>זכאים קיימים לקצבה</vt:lpstr>
      <vt:lpstr>מקבלי קצבה קיימים כללי</vt:lpstr>
      <vt:lpstr>מקבלי קצבה קיימים הלכה</vt:lpstr>
      <vt:lpstr>פנסיונרים כללי</vt:lpstr>
      <vt:lpstr>פנסיונרים הלכה</vt:lpstr>
      <vt:lpstr>פנסיונרים מניות</vt:lpstr>
      <vt:lpstr>פנסיונרים אגח</vt:lpstr>
    </vt:vector>
  </TitlesOfParts>
  <Company>Migdal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גלית פרץ</dc:creator>
  <cp:lastModifiedBy>עופרה כוכבי</cp:lastModifiedBy>
  <cp:lastPrinted>2020-03-30T04:18:43Z</cp:lastPrinted>
  <dcterms:created xsi:type="dcterms:W3CDTF">2020-03-30T03:57:03Z</dcterms:created>
  <dcterms:modified xsi:type="dcterms:W3CDTF">2020-03-30T08:30:51Z</dcterms:modified>
</cp:coreProperties>
</file>